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E107" i="8"/>
  <c r="Q107" i="8"/>
  <c r="P107" i="8"/>
  <c r="O107" i="8"/>
  <c r="N107" i="8"/>
  <c r="L107" i="8"/>
  <c r="K107" i="8"/>
  <c r="J107" i="8"/>
  <c r="I107" i="8"/>
  <c r="H107" i="8"/>
  <c r="G107" i="8"/>
  <c r="F107" i="8"/>
  <c r="M107" i="8"/>
  <c r="D107" i="8"/>
  <c r="C107" i="8"/>
  <c r="B107" i="8"/>
  <c r="E101" i="8"/>
  <c r="Q101" i="8"/>
  <c r="P101" i="8"/>
  <c r="O101" i="8"/>
  <c r="N101" i="8"/>
  <c r="L101" i="8"/>
  <c r="K101" i="8"/>
  <c r="J101" i="8"/>
  <c r="I101" i="8"/>
  <c r="H101" i="8"/>
  <c r="G101" i="8"/>
  <c r="F101" i="8"/>
  <c r="M101" i="8"/>
  <c r="M100" i="8" s="1"/>
  <c r="D101" i="8"/>
  <c r="D100" i="8" s="1"/>
  <c r="C101" i="8"/>
  <c r="C100" i="8" s="1"/>
  <c r="B101" i="8"/>
  <c r="B100" i="8" s="1"/>
  <c r="P94" i="8"/>
  <c r="M94" i="8"/>
  <c r="L94" i="8"/>
  <c r="K94" i="8"/>
  <c r="J94" i="8"/>
  <c r="I94" i="8"/>
  <c r="I85" i="8" s="1"/>
  <c r="H94" i="8"/>
  <c r="G94" i="8"/>
  <c r="F94" i="8"/>
  <c r="D94" i="8"/>
  <c r="C94" i="8"/>
  <c r="B94" i="8"/>
  <c r="Q94" i="8"/>
  <c r="O94" i="8"/>
  <c r="O204" i="8" s="1"/>
  <c r="N94" i="8"/>
  <c r="E94" i="8"/>
  <c r="H87" i="8"/>
  <c r="G87" i="8"/>
  <c r="G85" i="8" s="1"/>
  <c r="M87" i="8"/>
  <c r="Q87" i="8"/>
  <c r="Q85" i="8" s="1"/>
  <c r="P87" i="8"/>
  <c r="P85" i="8" s="1"/>
  <c r="O87" i="8"/>
  <c r="O85" i="8" s="1"/>
  <c r="N87" i="8"/>
  <c r="N85" i="8" s="1"/>
  <c r="E87" i="8"/>
  <c r="E85" i="8" s="1"/>
  <c r="D87" i="8"/>
  <c r="C87" i="8"/>
  <c r="B87" i="8"/>
  <c r="L87" i="8"/>
  <c r="L85" i="8" s="1"/>
  <c r="K87" i="8"/>
  <c r="J87" i="8"/>
  <c r="J85" i="8" s="1"/>
  <c r="I87" i="8"/>
  <c r="F87" i="8"/>
  <c r="F85" i="8" s="1"/>
  <c r="K85" i="8"/>
  <c r="L80" i="8"/>
  <c r="H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Q191" i="8"/>
  <c r="P84" i="9"/>
  <c r="M191" i="8"/>
  <c r="I191" i="8"/>
  <c r="H84" i="9"/>
  <c r="E191" i="8"/>
  <c r="I189" i="8"/>
  <c r="P24" i="8"/>
  <c r="E81" i="9"/>
  <c r="C188" i="8"/>
  <c r="Q187" i="8"/>
  <c r="O23" i="8"/>
  <c r="L80" i="9"/>
  <c r="K23" i="8"/>
  <c r="E187" i="8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P15" i="8"/>
  <c r="N179" i="8"/>
  <c r="M179" i="8"/>
  <c r="I179" i="8"/>
  <c r="E179" i="8"/>
  <c r="Q178" i="8"/>
  <c r="E178" i="8"/>
  <c r="C14" i="8"/>
  <c r="C205" i="8" s="1"/>
  <c r="Q12" i="8"/>
  <c r="K12" i="8"/>
  <c r="K203" i="8" s="1"/>
  <c r="E176" i="8"/>
  <c r="D176" i="8"/>
  <c r="Q175" i="8"/>
  <c r="P11" i="8"/>
  <c r="P202" i="8" s="1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62" i="9"/>
  <c r="J219" i="8"/>
  <c r="H165" i="8"/>
  <c r="G165" i="8"/>
  <c r="F219" i="8"/>
  <c r="D165" i="8"/>
  <c r="Q218" i="8"/>
  <c r="M218" i="8"/>
  <c r="E218" i="8"/>
  <c r="C164" i="8"/>
  <c r="P163" i="8"/>
  <c r="D163" i="8"/>
  <c r="M19" i="8"/>
  <c r="I19" i="8"/>
  <c r="Q204" i="8"/>
  <c r="N204" i="8"/>
  <c r="G11" i="8"/>
  <c r="G202" i="8" s="1"/>
  <c r="I197" i="8"/>
  <c r="F197" i="8"/>
  <c r="Q196" i="8"/>
  <c r="O196" i="8"/>
  <c r="K196" i="8"/>
  <c r="I196" i="8"/>
  <c r="G196" i="8"/>
  <c r="E196" i="8"/>
  <c r="C196" i="8"/>
  <c r="J197" i="8" l="1"/>
  <c r="M85" i="8"/>
  <c r="M84" i="8" s="1"/>
  <c r="P100" i="8"/>
  <c r="P84" i="8" s="1"/>
  <c r="O100" i="8"/>
  <c r="O84" i="8" s="1"/>
  <c r="Q100" i="8"/>
  <c r="E100" i="8"/>
  <c r="D85" i="8"/>
  <c r="D84" i="8" s="1"/>
  <c r="H85" i="8"/>
  <c r="Q84" i="8"/>
  <c r="G100" i="8"/>
  <c r="G84" i="8" s="1"/>
  <c r="H100" i="8"/>
  <c r="I100" i="8"/>
  <c r="I210" i="8" s="1"/>
  <c r="F100" i="8"/>
  <c r="F84" i="8" s="1"/>
  <c r="J100" i="8"/>
  <c r="J84" i="8" s="1"/>
  <c r="K100" i="8"/>
  <c r="K84" i="8" s="1"/>
  <c r="L100" i="8"/>
  <c r="L84" i="8" s="1"/>
  <c r="B85" i="8"/>
  <c r="B84" i="8" s="1"/>
  <c r="E84" i="8"/>
  <c r="C85" i="8"/>
  <c r="C84" i="8" s="1"/>
  <c r="N100" i="8"/>
  <c r="N84" i="8" s="1"/>
  <c r="M204" i="8"/>
  <c r="K177" i="8"/>
  <c r="F179" i="8"/>
  <c r="O180" i="8"/>
  <c r="I217" i="8"/>
  <c r="G188" i="8"/>
  <c r="B82" i="11"/>
  <c r="H179" i="8"/>
  <c r="D80" i="8"/>
  <c r="M197" i="8"/>
  <c r="O177" i="8"/>
  <c r="N197" i="8"/>
  <c r="G176" i="8"/>
  <c r="M210" i="8"/>
  <c r="C170" i="8"/>
  <c r="Q197" i="8"/>
  <c r="Q174" i="8"/>
  <c r="E170" i="8"/>
  <c r="D12" i="8"/>
  <c r="D203" i="8" s="1"/>
  <c r="Q217" i="8"/>
  <c r="O198" i="8"/>
  <c r="C204" i="8"/>
  <c r="J211" i="8"/>
  <c r="J173" i="8"/>
  <c r="G71" i="9"/>
  <c r="P206" i="8"/>
  <c r="P215" i="8"/>
  <c r="M196" i="8"/>
  <c r="E204" i="8"/>
  <c r="N219" i="8"/>
  <c r="I170" i="8"/>
  <c r="O176" i="8"/>
  <c r="I178" i="8"/>
  <c r="C180" i="8"/>
  <c r="E80" i="8"/>
  <c r="F204" i="8"/>
  <c r="N211" i="8"/>
  <c r="G164" i="8"/>
  <c r="B165" i="8"/>
  <c r="E172" i="8"/>
  <c r="Q203" i="8"/>
  <c r="E180" i="8"/>
  <c r="K214" i="8"/>
  <c r="E189" i="8"/>
  <c r="G80" i="8"/>
  <c r="O157" i="8"/>
  <c r="C169" i="8"/>
  <c r="I184" i="8"/>
  <c r="C79" i="9"/>
  <c r="E184" i="8"/>
  <c r="G204" i="8"/>
  <c r="I204" i="8"/>
  <c r="I218" i="8"/>
  <c r="M170" i="8"/>
  <c r="G172" i="8"/>
  <c r="I80" i="8"/>
  <c r="J204" i="8"/>
  <c r="Q19" i="8"/>
  <c r="Q210" i="8" s="1"/>
  <c r="K204" i="8"/>
  <c r="O170" i="8"/>
  <c r="I172" i="8"/>
  <c r="C174" i="8"/>
  <c r="O71" i="9"/>
  <c r="L24" i="8"/>
  <c r="L215" i="8" s="1"/>
  <c r="E197" i="8"/>
  <c r="G169" i="8"/>
  <c r="M175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42" i="9" s="1"/>
  <c r="M43" i="9"/>
  <c r="M77" i="9" s="1"/>
  <c r="J76" i="11"/>
  <c r="F82" i="9"/>
  <c r="N82" i="9"/>
  <c r="P80" i="8"/>
  <c r="N5" i="9"/>
  <c r="F10" i="9"/>
  <c r="J10" i="9"/>
  <c r="N10" i="9"/>
  <c r="N4" i="9" s="1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Q58" i="8" s="1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56" i="8" s="1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O12" i="8"/>
  <c r="O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Q67" i="8"/>
  <c r="C74" i="8"/>
  <c r="G74" i="8"/>
  <c r="G73" i="8" s="1"/>
  <c r="K74" i="8"/>
  <c r="K73" i="8" s="1"/>
  <c r="O74" i="8"/>
  <c r="O73" i="8" s="1"/>
  <c r="D74" i="8"/>
  <c r="D73" i="8" s="1"/>
  <c r="H74" i="8"/>
  <c r="H73" i="8" s="1"/>
  <c r="L74" i="8"/>
  <c r="L73" i="8" s="1"/>
  <c r="P74" i="8"/>
  <c r="P73" i="8" s="1"/>
  <c r="E74" i="8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D25" i="8"/>
  <c r="D216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G58" i="8"/>
  <c r="F80" i="8"/>
  <c r="J80" i="8"/>
  <c r="J73" i="8" s="1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5" i="9"/>
  <c r="B10" i="9"/>
  <c r="F4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C4" i="9" s="1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H33" i="10" s="1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K33" i="10" s="1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C75" i="11" s="1"/>
  <c r="G76" i="11"/>
  <c r="K76" i="11"/>
  <c r="K75" i="11" s="1"/>
  <c r="O76" i="11"/>
  <c r="O75" i="11" s="1"/>
  <c r="C127" i="8"/>
  <c r="C46" i="11" s="1"/>
  <c r="I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D21" i="8"/>
  <c r="D212" i="8" s="1"/>
  <c r="H21" i="8"/>
  <c r="H212" i="8" s="1"/>
  <c r="M22" i="8"/>
  <c r="M213" i="8" s="1"/>
  <c r="Q22" i="8"/>
  <c r="Q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L21" i="8"/>
  <c r="L212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O58" i="8" l="1"/>
  <c r="H183" i="8"/>
  <c r="M58" i="8"/>
  <c r="N76" i="9"/>
  <c r="L60" i="11"/>
  <c r="B75" i="11"/>
  <c r="G75" i="11"/>
  <c r="E60" i="11"/>
  <c r="J4" i="10"/>
  <c r="K183" i="8"/>
  <c r="F75" i="11"/>
  <c r="G4" i="10"/>
  <c r="F73" i="8"/>
  <c r="O183" i="8"/>
  <c r="N4" i="10"/>
  <c r="N47" i="10" s="1"/>
  <c r="G183" i="8"/>
  <c r="J4" i="9"/>
  <c r="N73" i="8"/>
  <c r="P75" i="11"/>
  <c r="N75" i="11"/>
  <c r="J75" i="11"/>
  <c r="H75" i="11"/>
  <c r="H59" i="11" s="1"/>
  <c r="Q60" i="11"/>
  <c r="M60" i="11"/>
  <c r="Q75" i="11"/>
  <c r="I60" i="11"/>
  <c r="M75" i="11"/>
  <c r="L75" i="11"/>
  <c r="L59" i="11" s="1"/>
  <c r="C4" i="10"/>
  <c r="C47" i="10" s="1"/>
  <c r="Q4" i="10"/>
  <c r="K4" i="10"/>
  <c r="N77" i="9"/>
  <c r="O4" i="9"/>
  <c r="C73" i="8"/>
  <c r="Q156" i="8"/>
  <c r="J183" i="8"/>
  <c r="H58" i="8"/>
  <c r="H57" i="8" s="1"/>
  <c r="F183" i="8"/>
  <c r="E73" i="8"/>
  <c r="N183" i="8"/>
  <c r="I84" i="8"/>
  <c r="P33" i="10"/>
  <c r="O33" i="10"/>
  <c r="H4" i="10"/>
  <c r="G210" i="8"/>
  <c r="O60" i="11"/>
  <c r="O59" i="11" s="1"/>
  <c r="K4" i="9"/>
  <c r="K58" i="8"/>
  <c r="K57" i="8" s="1"/>
  <c r="C58" i="8"/>
  <c r="C57" i="8" s="1"/>
  <c r="Q112" i="8"/>
  <c r="G60" i="11"/>
  <c r="G59" i="11" s="1"/>
  <c r="K60" i="11"/>
  <c r="K59" i="11" s="1"/>
  <c r="I42" i="9"/>
  <c r="I76" i="9" s="1"/>
  <c r="Q4" i="9"/>
  <c r="Q47" i="10" s="1"/>
  <c r="P58" i="8"/>
  <c r="P57" i="8" s="1"/>
  <c r="D58" i="8"/>
  <c r="D57" i="8" s="1"/>
  <c r="O4" i="10"/>
  <c r="O47" i="10" s="1"/>
  <c r="H84" i="8"/>
  <c r="M4" i="9"/>
  <c r="L183" i="8"/>
  <c r="I4" i="9"/>
  <c r="F33" i="10"/>
  <c r="I183" i="8"/>
  <c r="J60" i="11"/>
  <c r="J59" i="11" s="1"/>
  <c r="C112" i="8"/>
  <c r="C111" i="8" s="1"/>
  <c r="C33" i="10"/>
  <c r="J127" i="8"/>
  <c r="J46" i="11" s="1"/>
  <c r="E75" i="11"/>
  <c r="E59" i="11" s="1"/>
  <c r="D75" i="11"/>
  <c r="G57" i="8"/>
  <c r="E58" i="8"/>
  <c r="C60" i="11"/>
  <c r="C59" i="11" s="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D33" i="10"/>
  <c r="B4" i="9"/>
  <c r="G33" i="10"/>
  <c r="O112" i="8"/>
  <c r="M42" i="9"/>
  <c r="M76" i="9" s="1"/>
  <c r="F60" i="11"/>
  <c r="F59" i="11" s="1"/>
  <c r="B4" i="10"/>
  <c r="L33" i="10"/>
  <c r="J58" i="8"/>
  <c r="J57" i="8" s="1"/>
  <c r="F127" i="8"/>
  <c r="F46" i="11" s="1"/>
  <c r="O42" i="9"/>
  <c r="O76" i="9" s="1"/>
  <c r="M156" i="8"/>
  <c r="M4" i="10"/>
  <c r="I75" i="11"/>
  <c r="I59" i="11" s="1"/>
  <c r="D60" i="11"/>
  <c r="E4" i="10"/>
  <c r="E47" i="10" s="1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M57" i="8"/>
  <c r="I57" i="8"/>
  <c r="E57" i="8"/>
  <c r="M59" i="11" l="1"/>
  <c r="N59" i="11"/>
  <c r="J111" i="8"/>
  <c r="K47" i="10"/>
  <c r="I47" i="10"/>
  <c r="Q59" i="11"/>
  <c r="B47" i="10"/>
  <c r="K111" i="8"/>
  <c r="M47" i="10"/>
  <c r="O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1" i="4"/>
  <c r="B7" i="4"/>
  <c r="B20" i="4"/>
  <c r="B4" i="4"/>
  <c r="B15" i="4"/>
  <c r="B13" i="4"/>
  <c r="B9" i="4"/>
  <c r="B6" i="4"/>
  <c r="B12" i="4"/>
  <c r="B8" i="4"/>
  <c r="B18" i="4"/>
  <c r="B16" i="4"/>
  <c r="B17" i="4"/>
  <c r="B22" i="4"/>
  <c r="B21" i="4"/>
  <c r="N139" i="11" l="1"/>
  <c r="D138" i="11"/>
  <c r="P133" i="11"/>
  <c r="L128" i="11"/>
  <c r="D127" i="11"/>
  <c r="L125" i="11"/>
  <c r="L124" i="11"/>
  <c r="P120" i="11"/>
  <c r="L119" i="11"/>
  <c r="H117" i="11"/>
  <c r="Q140" i="11"/>
  <c r="I140" i="11"/>
  <c r="Q139" i="11"/>
  <c r="I139" i="11"/>
  <c r="G138" i="11"/>
  <c r="O137" i="11"/>
  <c r="O135" i="11"/>
  <c r="O134" i="11"/>
  <c r="G134" i="11"/>
  <c r="O133" i="11"/>
  <c r="G133" i="11"/>
  <c r="G132" i="11"/>
  <c r="O130" i="11"/>
  <c r="O128" i="11"/>
  <c r="O127" i="11"/>
  <c r="G127" i="11"/>
  <c r="O126" i="11"/>
  <c r="O125" i="11"/>
  <c r="O124" i="11"/>
  <c r="O123" i="11"/>
  <c r="O121" i="11"/>
  <c r="G121" i="11"/>
  <c r="O120" i="11"/>
  <c r="O119" i="11"/>
  <c r="G119" i="11"/>
  <c r="O118" i="11"/>
  <c r="G118" i="11"/>
  <c r="O117" i="11"/>
  <c r="G117" i="11"/>
  <c r="J140" i="11"/>
  <c r="L133" i="11"/>
  <c r="H127" i="11"/>
  <c r="L118" i="11"/>
  <c r="P140" i="11"/>
  <c r="H140" i="11"/>
  <c r="P139" i="11"/>
  <c r="H139" i="11"/>
  <c r="K138" i="11"/>
  <c r="J135" i="11"/>
  <c r="J134" i="11"/>
  <c r="J133" i="11"/>
  <c r="J128" i="11"/>
  <c r="J127" i="11"/>
  <c r="J126" i="11"/>
  <c r="J125" i="11"/>
  <c r="J121" i="11"/>
  <c r="J120" i="11"/>
  <c r="J119" i="11"/>
  <c r="J118" i="11"/>
  <c r="J117" i="11"/>
  <c r="N138" i="11"/>
  <c r="L135" i="11"/>
  <c r="D134" i="11"/>
  <c r="P132" i="11"/>
  <c r="L127" i="11"/>
  <c r="H121" i="11"/>
  <c r="P200" i="11"/>
  <c r="D118" i="11"/>
  <c r="K140" i="11"/>
  <c r="C140" i="11"/>
  <c r="C139" i="11"/>
  <c r="J138" i="11"/>
  <c r="Q137" i="11"/>
  <c r="Q135" i="11"/>
  <c r="Q134" i="11"/>
  <c r="Q133" i="11"/>
  <c r="Q132" i="11"/>
  <c r="M132" i="11"/>
  <c r="I127" i="11"/>
  <c r="M124" i="11"/>
  <c r="E120" i="11"/>
  <c r="E119" i="11"/>
  <c r="E118" i="11"/>
  <c r="I117" i="11"/>
  <c r="L178" i="7"/>
  <c r="H190" i="7"/>
  <c r="C166" i="7"/>
  <c r="A170" i="7"/>
  <c r="A196" i="7"/>
  <c r="A144" i="7"/>
  <c r="E44" i="7"/>
  <c r="G185" i="7"/>
  <c r="O185" i="7"/>
  <c r="D166" i="7"/>
  <c r="G166" i="7"/>
  <c r="D221" i="11"/>
  <c r="D140" i="11"/>
  <c r="F138" i="11"/>
  <c r="N137" i="11"/>
  <c r="F137" i="11"/>
  <c r="N136" i="11"/>
  <c r="N135" i="11"/>
  <c r="J129" i="11"/>
  <c r="N127" i="11"/>
  <c r="N126" i="11"/>
  <c r="J124" i="11"/>
  <c r="F124" i="11"/>
  <c r="N123" i="11"/>
  <c r="N122" i="11"/>
  <c r="N121" i="11"/>
  <c r="N120" i="11"/>
  <c r="N118" i="11"/>
  <c r="N117" i="11"/>
  <c r="E166" i="7"/>
  <c r="G140" i="11"/>
  <c r="I137" i="11"/>
  <c r="I136" i="11"/>
  <c r="E135" i="11"/>
  <c r="M134" i="11"/>
  <c r="I134" i="11"/>
  <c r="E133" i="11"/>
  <c r="I132" i="11"/>
  <c r="Q130" i="11"/>
  <c r="I130" i="11"/>
  <c r="I129" i="11"/>
  <c r="M128" i="11"/>
  <c r="E128" i="11"/>
  <c r="M127" i="11"/>
  <c r="E126" i="11"/>
  <c r="M125" i="11"/>
  <c r="E125" i="11"/>
  <c r="Q123" i="11"/>
  <c r="E122" i="11"/>
  <c r="E121" i="11"/>
  <c r="M118" i="11"/>
  <c r="M117" i="11"/>
  <c r="N140" i="11"/>
  <c r="F140" i="11"/>
  <c r="J139" i="11"/>
  <c r="F139" i="11"/>
  <c r="I138" i="11"/>
  <c r="P137" i="11"/>
  <c r="L137" i="11"/>
  <c r="D137" i="11"/>
  <c r="P136" i="11"/>
  <c r="D136" i="11"/>
  <c r="P135" i="11"/>
  <c r="H216" i="11"/>
  <c r="D216" i="11"/>
  <c r="D135" i="11"/>
  <c r="P215" i="11"/>
  <c r="P134" i="11"/>
  <c r="L134" i="11"/>
  <c r="D133" i="11"/>
  <c r="D132" i="11"/>
  <c r="P130" i="11"/>
  <c r="L130" i="11"/>
  <c r="D130" i="11"/>
  <c r="L210" i="11"/>
  <c r="L129" i="11"/>
  <c r="H129" i="11"/>
  <c r="H210" i="11"/>
  <c r="D210" i="11"/>
  <c r="P128" i="11"/>
  <c r="D128" i="11"/>
  <c r="P208" i="11"/>
  <c r="P127" i="11"/>
  <c r="H208" i="11"/>
  <c r="D208" i="11"/>
  <c r="P207" i="11"/>
  <c r="P126" i="11"/>
  <c r="L126" i="11"/>
  <c r="D207" i="11"/>
  <c r="D126" i="11"/>
  <c r="P125" i="11"/>
  <c r="D125" i="11"/>
  <c r="P124" i="11"/>
  <c r="H124" i="11"/>
  <c r="P203" i="11"/>
  <c r="H122" i="11"/>
  <c r="D203" i="11"/>
  <c r="D122" i="11"/>
  <c r="P121" i="11"/>
  <c r="L121" i="11"/>
  <c r="D202" i="11"/>
  <c r="D121" i="11"/>
  <c r="L120" i="11"/>
  <c r="H120" i="11"/>
  <c r="D201" i="11"/>
  <c r="D120" i="11"/>
  <c r="H200" i="11"/>
  <c r="H119" i="11"/>
  <c r="D119" i="11"/>
  <c r="H118" i="11"/>
  <c r="P198" i="11"/>
  <c r="D198" i="11"/>
  <c r="D117" i="11"/>
  <c r="L220" i="11"/>
  <c r="L139" i="11"/>
  <c r="H220" i="11"/>
  <c r="D220" i="11"/>
  <c r="D139" i="11"/>
  <c r="J137" i="11"/>
  <c r="J136" i="11"/>
  <c r="F135" i="11"/>
  <c r="N133" i="11"/>
  <c r="N132" i="11"/>
  <c r="N130" i="11"/>
  <c r="N129" i="11"/>
  <c r="N128" i="11"/>
  <c r="F126" i="11"/>
  <c r="N124" i="11"/>
  <c r="J123" i="11"/>
  <c r="J122" i="11"/>
  <c r="K166" i="7"/>
  <c r="O139" i="11"/>
  <c r="G139" i="11"/>
  <c r="O138" i="11"/>
  <c r="E138" i="11"/>
  <c r="M137" i="11"/>
  <c r="E137" i="11"/>
  <c r="M136" i="11"/>
  <c r="E136" i="11"/>
  <c r="I135" i="11"/>
  <c r="M133" i="11"/>
  <c r="I133" i="11"/>
  <c r="E132" i="11"/>
  <c r="M130" i="11"/>
  <c r="E130" i="11"/>
  <c r="M129" i="11"/>
  <c r="E129" i="11"/>
  <c r="Q128" i="11"/>
  <c r="I128" i="11"/>
  <c r="Q127" i="11"/>
  <c r="E127" i="11"/>
  <c r="I126" i="11"/>
  <c r="Q125" i="11"/>
  <c r="I125" i="11"/>
  <c r="Q124" i="11"/>
  <c r="I124" i="11"/>
  <c r="M123" i="11"/>
  <c r="M122" i="11"/>
  <c r="Q120" i="11"/>
  <c r="Q119" i="11"/>
  <c r="I119" i="11"/>
  <c r="Q118" i="11"/>
  <c r="Q117" i="11"/>
  <c r="E117" i="11"/>
  <c r="K164" i="7"/>
  <c r="M140" i="11"/>
  <c r="E140" i="11"/>
  <c r="M139" i="11"/>
  <c r="E139" i="11"/>
  <c r="C138" i="11"/>
  <c r="K137" i="11"/>
  <c r="G137" i="11"/>
  <c r="O136" i="11"/>
  <c r="G136" i="11"/>
  <c r="C136" i="11"/>
  <c r="K135" i="11"/>
  <c r="K134" i="11"/>
  <c r="C134" i="11"/>
  <c r="K133" i="11"/>
  <c r="O132" i="11"/>
  <c r="K132" i="11"/>
  <c r="C132" i="11"/>
  <c r="K130" i="11"/>
  <c r="G130" i="11"/>
  <c r="C130" i="11"/>
  <c r="K129" i="11"/>
  <c r="G129" i="11"/>
  <c r="C129" i="11"/>
  <c r="K128" i="11"/>
  <c r="G128" i="11"/>
  <c r="K127" i="11"/>
  <c r="C127" i="11"/>
  <c r="K126" i="11"/>
  <c r="G126" i="11"/>
  <c r="C126" i="11"/>
  <c r="K125" i="11"/>
  <c r="C125" i="11"/>
  <c r="K124" i="11"/>
  <c r="G124" i="11"/>
  <c r="K123" i="11"/>
  <c r="O122" i="11"/>
  <c r="K122" i="11"/>
  <c r="C122" i="11"/>
  <c r="K121" i="11"/>
  <c r="K120" i="11"/>
  <c r="G120" i="11"/>
  <c r="C120" i="11"/>
  <c r="K119" i="11"/>
  <c r="C119" i="11"/>
  <c r="K118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J210" i="11" s="1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N203" i="11" s="1"/>
  <c r="J61" i="10"/>
  <c r="F61" i="10"/>
  <c r="B61" i="10"/>
  <c r="B203" i="11" s="1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N198" i="11" s="1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8" i="19" s="1"/>
  <c r="L3" i="19"/>
  <c r="L17" i="19" s="1"/>
  <c r="H3" i="19"/>
  <c r="H17" i="19" s="1"/>
  <c r="D3" i="19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9" i="11"/>
  <c r="C137" i="11"/>
  <c r="G135" i="11"/>
  <c r="C135" i="11"/>
  <c r="C133" i="11"/>
  <c r="O129" i="11"/>
  <c r="C128" i="11"/>
  <c r="G125" i="11"/>
  <c r="G123" i="11"/>
  <c r="C123" i="11"/>
  <c r="G122" i="11"/>
  <c r="C121" i="11"/>
  <c r="C118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B83" i="9"/>
  <c r="B82" i="9"/>
  <c r="B137" i="11" s="1"/>
  <c r="F136" i="11"/>
  <c r="B81" i="9"/>
  <c r="B80" i="9"/>
  <c r="B135" i="11" s="1"/>
  <c r="N134" i="11"/>
  <c r="F134" i="11"/>
  <c r="B79" i="9"/>
  <c r="F133" i="11"/>
  <c r="B78" i="9"/>
  <c r="J132" i="11"/>
  <c r="F132" i="11"/>
  <c r="B77" i="9"/>
  <c r="J130" i="11"/>
  <c r="F130" i="11"/>
  <c r="B75" i="9"/>
  <c r="B130" i="11" s="1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F123" i="11"/>
  <c r="B68" i="9"/>
  <c r="B123" i="11" s="1"/>
  <c r="F122" i="11"/>
  <c r="B67" i="9"/>
  <c r="F121" i="11"/>
  <c r="B66" i="9"/>
  <c r="F120" i="11"/>
  <c r="B65" i="9"/>
  <c r="N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38" i="11"/>
  <c r="M138" i="11"/>
  <c r="Q136" i="11"/>
  <c r="M135" i="11"/>
  <c r="E134" i="11"/>
  <c r="Q129" i="11"/>
  <c r="Q126" i="11"/>
  <c r="M126" i="11"/>
  <c r="I123" i="11"/>
  <c r="E123" i="11"/>
  <c r="Q122" i="11"/>
  <c r="I122" i="11"/>
  <c r="Q121" i="11"/>
  <c r="M121" i="11"/>
  <c r="I121" i="11"/>
  <c r="M120" i="11"/>
  <c r="I120" i="11"/>
  <c r="M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37" i="11"/>
  <c r="L136" i="11"/>
  <c r="H136" i="11"/>
  <c r="H135" i="11"/>
  <c r="H134" i="11"/>
  <c r="H133" i="11"/>
  <c r="L132" i="11"/>
  <c r="H132" i="11"/>
  <c r="H130" i="11"/>
  <c r="P129" i="11"/>
  <c r="D129" i="11"/>
  <c r="H128" i="11"/>
  <c r="H126" i="11"/>
  <c r="H125" i="11"/>
  <c r="P123" i="11"/>
  <c r="L123" i="11"/>
  <c r="H123" i="11"/>
  <c r="D123" i="11"/>
  <c r="P122" i="11"/>
  <c r="L122" i="11"/>
  <c r="P119" i="11"/>
  <c r="P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D9" i="14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P19" i="19" l="1"/>
  <c r="Q198" i="11"/>
  <c r="Q200" i="11"/>
  <c r="Q201" i="11"/>
  <c r="B125" i="11"/>
  <c r="B133" i="11"/>
  <c r="B132" i="11"/>
  <c r="I200" i="11"/>
  <c r="I201" i="11"/>
  <c r="Q208" i="11"/>
  <c r="Q209" i="11"/>
  <c r="I214" i="11"/>
  <c r="P138" i="11"/>
  <c r="B134" i="11"/>
  <c r="L34" i="20"/>
  <c r="Q5" i="7"/>
  <c r="I202" i="11"/>
  <c r="L207" i="11"/>
  <c r="N199" i="11"/>
  <c r="J220" i="11"/>
  <c r="O207" i="11"/>
  <c r="P202" i="11"/>
  <c r="D13" i="19"/>
  <c r="J208" i="11"/>
  <c r="K221" i="11"/>
  <c r="B131" i="10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1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Q147" i="9"/>
  <c r="Q155" i="9"/>
  <c r="F141" i="9"/>
  <c r="F149" i="9"/>
  <c r="F155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5" i="9"/>
  <c r="G148" i="9"/>
  <c r="G149" i="9"/>
  <c r="G152" i="9"/>
  <c r="G154" i="9"/>
  <c r="G155" i="9"/>
  <c r="G156" i="9"/>
  <c r="G159" i="9"/>
  <c r="G161" i="9"/>
  <c r="G162" i="9"/>
  <c r="G163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G166" i="9" l="1"/>
  <c r="G158" i="9"/>
  <c r="G153" i="9"/>
  <c r="G144" i="9"/>
  <c r="F151" i="9"/>
  <c r="L158" i="9"/>
  <c r="G142" i="9"/>
  <c r="G157" i="9"/>
  <c r="G165" i="9"/>
  <c r="G147" i="9"/>
  <c r="G143" i="9"/>
  <c r="F164" i="9"/>
  <c r="G164" i="9"/>
  <c r="G160" i="9"/>
  <c r="G151" i="9"/>
  <c r="G146" i="9"/>
  <c r="F160" i="9"/>
  <c r="F146" i="9"/>
  <c r="C145" i="9"/>
  <c r="B153" i="9"/>
  <c r="Q164" i="9"/>
  <c r="Q160" i="9"/>
  <c r="Q151" i="9"/>
  <c r="I163" i="7"/>
  <c r="Q157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I151" i="10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G147" i="10"/>
  <c r="G158" i="10"/>
  <c r="G141" i="10"/>
  <c r="B66" i="14"/>
  <c r="D136" i="10"/>
  <c r="O60" i="14"/>
  <c r="L59" i="14"/>
  <c r="L62" i="14"/>
  <c r="L63" i="14"/>
  <c r="L66" i="14"/>
  <c r="L67" i="14"/>
  <c r="P54" i="10" l="1"/>
  <c r="C151" i="10"/>
  <c r="E146" i="10"/>
  <c r="K62" i="14"/>
  <c r="E137" i="10"/>
  <c r="E156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G66" i="12" l="1"/>
  <c r="E66" i="12"/>
  <c r="E88" i="12" s="1"/>
  <c r="I66" i="12"/>
  <c r="I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F66" i="12"/>
  <c r="F88" i="12" s="1"/>
  <c r="G88" i="12" l="1"/>
  <c r="M66" i="12"/>
  <c r="M88" i="12" s="1"/>
  <c r="D66" i="12"/>
  <c r="D88" i="12" s="1"/>
  <c r="N66" i="12"/>
  <c r="N88" i="12" s="1"/>
  <c r="C66" i="12"/>
  <c r="C88" i="12" s="1"/>
  <c r="K66" i="12"/>
  <c r="K88" i="12" s="1"/>
  <c r="C117" i="12"/>
  <c r="O66" i="12"/>
  <c r="O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N62" i="12" l="1"/>
  <c r="N84" i="12" s="1"/>
  <c r="K62" i="12"/>
  <c r="K84" i="12" s="1"/>
  <c r="M62" i="12"/>
  <c r="M84" i="12" s="1"/>
  <c r="O62" i="12"/>
  <c r="O84" i="12" s="1"/>
  <c r="L62" i="12"/>
  <c r="L84" i="12" s="1"/>
  <c r="G62" i="12"/>
  <c r="G84" i="12" s="1"/>
  <c r="P62" i="12"/>
  <c r="P84" i="12" s="1"/>
  <c r="D62" i="12"/>
  <c r="D84" i="12" s="1"/>
  <c r="Q62" i="12"/>
  <c r="Q84" i="12" s="1"/>
  <c r="P31" i="13"/>
  <c r="I62" i="12"/>
  <c r="I84" i="12" s="1"/>
  <c r="J62" i="12"/>
  <c r="J84" i="12" s="1"/>
  <c r="H62" i="12"/>
  <c r="H84" i="12" s="1"/>
  <c r="C62" i="12"/>
  <c r="C84" i="12" s="1"/>
  <c r="P28" i="14"/>
  <c r="F62" i="12"/>
  <c r="F84" i="12" s="1"/>
  <c r="B62" i="12"/>
  <c r="B84" i="12" s="1"/>
  <c r="E62" i="12"/>
  <c r="E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M65" i="12" l="1"/>
  <c r="M87" i="12" s="1"/>
  <c r="Q65" i="12"/>
  <c r="Q87" i="12" s="1"/>
  <c r="I118" i="12"/>
  <c r="N118" i="12"/>
  <c r="O118" i="12"/>
  <c r="K65" i="12"/>
  <c r="K87" i="12" s="1"/>
  <c r="M118" i="12"/>
  <c r="H65" i="12"/>
  <c r="H87" i="12" s="1"/>
  <c r="P65" i="12"/>
  <c r="P87" i="12" s="1"/>
  <c r="J65" i="12"/>
  <c r="J87" i="12" s="1"/>
  <c r="E118" i="12"/>
  <c r="F65" i="12"/>
  <c r="F87" i="12" s="1"/>
  <c r="O65" i="12"/>
  <c r="O87" i="12" s="1"/>
  <c r="K118" i="12"/>
  <c r="L65" i="12"/>
  <c r="L87" i="12" s="1"/>
  <c r="N65" i="12"/>
  <c r="N87" i="12" s="1"/>
  <c r="C61" i="12"/>
  <c r="G65" i="12"/>
  <c r="G87" i="12" s="1"/>
  <c r="E65" i="12"/>
  <c r="E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H63" i="12" l="1"/>
  <c r="Q63" i="12"/>
  <c r="N63" i="12"/>
  <c r="L63" i="12"/>
  <c r="K63" i="12"/>
  <c r="D63" i="12"/>
  <c r="P63" i="12"/>
  <c r="J63" i="12"/>
  <c r="O63" i="12"/>
  <c r="E63" i="12"/>
  <c r="I65" i="12"/>
  <c r="I87" i="12" s="1"/>
  <c r="F63" i="12"/>
  <c r="G63" i="12"/>
  <c r="M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H61" i="12" l="1"/>
  <c r="L61" i="12"/>
  <c r="M61" i="12"/>
  <c r="N61" i="12"/>
  <c r="O61" i="12"/>
  <c r="D61" i="12"/>
  <c r="Q61" i="12"/>
  <c r="G61" i="12"/>
  <c r="F61" i="12"/>
  <c r="K61" i="12"/>
  <c r="J61" i="12"/>
  <c r="I63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K124" i="12" l="1"/>
  <c r="H68" i="12"/>
  <c r="H90" i="12" s="1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L124" i="12"/>
  <c r="J68" i="12"/>
  <c r="J90" i="12" s="1"/>
  <c r="H69" i="12"/>
  <c r="H91" i="12" s="1"/>
  <c r="F124" i="12"/>
  <c r="H21" i="12"/>
  <c r="H33" i="14" s="1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4" i="12" l="1"/>
  <c r="K68" i="12"/>
  <c r="K90" i="12" s="1"/>
  <c r="H67" i="12"/>
  <c r="H135" i="12"/>
  <c r="J69" i="12"/>
  <c r="J91" i="12" s="1"/>
  <c r="H133" i="12"/>
  <c r="H36" i="13"/>
  <c r="G69" i="12"/>
  <c r="G91" i="12" s="1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O124" i="12" l="1"/>
  <c r="N124" i="12"/>
  <c r="K69" i="12"/>
  <c r="K91" i="12" s="1"/>
  <c r="G67" i="12"/>
  <c r="J67" i="12"/>
  <c r="J14" i="12"/>
  <c r="J26" i="14" s="1"/>
  <c r="L68" i="12"/>
  <c r="L90" i="12" s="1"/>
  <c r="F68" i="12"/>
  <c r="F90" i="12" s="1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L69" i="12" l="1"/>
  <c r="L91" i="12" s="1"/>
  <c r="M69" i="12"/>
  <c r="M91" i="12" s="1"/>
  <c r="F69" i="12"/>
  <c r="F91" i="12" s="1"/>
  <c r="K67" i="12"/>
  <c r="M68" i="12"/>
  <c r="M90" i="12" s="1"/>
  <c r="L21" i="12"/>
  <c r="L134" i="12" s="1"/>
  <c r="L33" i="14"/>
  <c r="L1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B65" i="12" l="1"/>
  <c r="B87" i="12" s="1"/>
  <c r="F67" i="12"/>
  <c r="L67" i="12"/>
  <c r="L135" i="12"/>
  <c r="O68" i="12"/>
  <c r="O90" i="12" s="1"/>
  <c r="N68" i="12"/>
  <c r="N90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E124" i="12"/>
  <c r="O69" i="12"/>
  <c r="O91" i="12" s="1"/>
  <c r="N69" i="12"/>
  <c r="N91" i="12" s="1"/>
  <c r="B63" i="12"/>
  <c r="N21" i="12"/>
  <c r="N33" i="14" s="1"/>
  <c r="O21" i="12"/>
  <c r="K69" i="13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N134" i="12"/>
  <c r="Q69" i="12"/>
  <c r="Q91" i="12" s="1"/>
  <c r="N14" i="12"/>
  <c r="N26" i="14" s="1"/>
  <c r="N67" i="12"/>
  <c r="O33" i="14"/>
  <c r="O67" i="12"/>
  <c r="B61" i="12"/>
  <c r="Q68" i="12"/>
  <c r="Q90" i="12" s="1"/>
  <c r="N135" i="12"/>
  <c r="D124" i="12"/>
  <c r="O14" i="12"/>
  <c r="O26" i="14" s="1"/>
  <c r="P69" i="12"/>
  <c r="P91" i="12" s="1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P14" i="12" l="1"/>
  <c r="Q67" i="12"/>
  <c r="E68" i="12"/>
  <c r="E90" i="12" s="1"/>
  <c r="C124" i="12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B68" i="12" l="1"/>
  <c r="B90" i="12" s="1"/>
  <c r="D69" i="12"/>
  <c r="D91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C69" i="12" l="1"/>
  <c r="C91" i="12" s="1"/>
  <c r="B69" i="12"/>
  <c r="B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B67" i="12" l="1"/>
  <c r="C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L14" i="15" s="1"/>
  <c r="E14" i="7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26" i="15"/>
  <c r="B93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/>
  <c r="I105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/>
  <c r="C106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B86" i="7"/>
  <c r="B88" i="7"/>
  <c r="B92" i="7"/>
  <c r="B85" i="7"/>
  <c r="B84" i="7"/>
  <c r="B87" i="7"/>
  <c r="B91" i="7"/>
  <c r="B89" i="7"/>
  <c r="B90" i="7"/>
  <c r="B94" i="7"/>
  <c r="B95" i="7"/>
  <c r="B96" i="7"/>
  <c r="N106" i="15" l="1"/>
  <c r="N105" i="15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7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6" i="15"/>
  <c r="Q105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M16" i="15" s="1"/>
  <c r="O25" i="15"/>
  <c r="L38" i="16"/>
  <c r="L25" i="18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M65" i="16" l="1"/>
  <c r="L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 s="1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I22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K24" i="15" l="1"/>
  <c r="P24" i="15"/>
  <c r="P15" i="15" s="1"/>
  <c r="M24" i="15"/>
  <c r="M15" i="15" s="1"/>
  <c r="O24" i="15"/>
  <c r="O15" i="15" s="1"/>
  <c r="H24" i="15"/>
  <c r="H22" i="15" s="1"/>
  <c r="G13" i="15"/>
  <c r="G26" i="18"/>
  <c r="I13" i="15"/>
  <c r="I116" i="15" s="1"/>
  <c r="I26" i="18"/>
  <c r="F12" i="18"/>
  <c r="F24" i="18" s="1"/>
  <c r="F18" i="18"/>
  <c r="K15" i="15"/>
  <c r="K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P22" i="15" l="1"/>
  <c r="I55" i="16"/>
  <c r="H15" i="15"/>
  <c r="H26" i="18" s="1"/>
  <c r="M22" i="15"/>
  <c r="O22" i="15"/>
  <c r="Q24" i="15"/>
  <c r="Q15" i="15" s="1"/>
  <c r="L24" i="15"/>
  <c r="L22" i="15" s="1"/>
  <c r="C24" i="15"/>
  <c r="C22" i="15" s="1"/>
  <c r="N24" i="15"/>
  <c r="N15" i="15" s="1"/>
  <c r="J24" i="15"/>
  <c r="J15" i="15" s="1"/>
  <c r="P13" i="15"/>
  <c r="P26" i="18"/>
  <c r="K13" i="15"/>
  <c r="K55" i="16" s="1"/>
  <c r="K26" i="18"/>
  <c r="M13" i="15"/>
  <c r="M116" i="15" s="1"/>
  <c r="M26" i="18"/>
  <c r="O13" i="15"/>
  <c r="O116" i="15" s="1"/>
  <c r="O26" i="18"/>
  <c r="G115" i="15"/>
  <c r="G23" i="17"/>
  <c r="G19" i="16"/>
  <c r="G114" i="15"/>
  <c r="G117" i="15"/>
  <c r="G55" i="16"/>
  <c r="G116" i="15"/>
  <c r="P25" i="17"/>
  <c r="P21" i="16"/>
  <c r="G66" i="16"/>
  <c r="I115" i="15"/>
  <c r="I117" i="15"/>
  <c r="I19" i="16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H25" i="17" l="1"/>
  <c r="H21" i="16"/>
  <c r="J22" i="15"/>
  <c r="L15" i="15"/>
  <c r="I64" i="16"/>
  <c r="C15" i="15"/>
  <c r="Q22" i="15"/>
  <c r="N22" i="15"/>
  <c r="H13" i="15"/>
  <c r="H116" i="15" s="1"/>
  <c r="N13" i="15"/>
  <c r="N26" i="18"/>
  <c r="L13" i="15"/>
  <c r="C13" i="15"/>
  <c r="C55" i="16" s="1"/>
  <c r="C26" i="18"/>
  <c r="J13" i="15"/>
  <c r="J55" i="16" s="1"/>
  <c r="J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P66" i="16"/>
  <c r="C25" i="17"/>
  <c r="C21" i="16"/>
  <c r="M66" i="16"/>
  <c r="O66" i="16"/>
  <c r="Q25" i="17"/>
  <c r="Q21" i="16"/>
  <c r="M23" i="17"/>
  <c r="M115" i="15"/>
  <c r="M19" i="16"/>
  <c r="M114" i="15"/>
  <c r="M117" i="15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L21" i="16" l="1"/>
  <c r="L25" i="17"/>
  <c r="L26" i="18"/>
  <c r="Q55" i="16"/>
  <c r="H78" i="15"/>
  <c r="H115" i="15"/>
  <c r="H117" i="15"/>
  <c r="H55" i="16"/>
  <c r="H64" i="16" s="1"/>
  <c r="H114" i="15"/>
  <c r="H19" i="16"/>
  <c r="H23" i="17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6" i="16"/>
  <c r="C114" i="15"/>
  <c r="C115" i="15"/>
  <c r="C23" i="17"/>
  <c r="C19" i="16"/>
  <c r="C64" i="16" s="1"/>
  <c r="C117" i="15"/>
  <c r="C116" i="15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Q64" i="16" l="1"/>
  <c r="N12" i="18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O17" i="15" l="1"/>
  <c r="O12" i="15" s="1"/>
  <c r="H17" i="15"/>
  <c r="H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18" i="15"/>
  <c r="O28" i="17"/>
  <c r="O119" i="15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41" i="16"/>
  <c r="H32" i="16"/>
  <c r="I181" i="7"/>
  <c r="I48" i="7"/>
  <c r="E181" i="7"/>
  <c r="E48" i="7"/>
  <c r="L59" i="16" l="1"/>
  <c r="L23" i="16"/>
  <c r="H119" i="15"/>
  <c r="H120" i="15"/>
  <c r="H23" i="16"/>
  <c r="I17" i="15"/>
  <c r="I12" i="15" s="1"/>
  <c r="N17" i="15"/>
  <c r="N12" i="15" s="1"/>
  <c r="P17" i="15"/>
  <c r="P12" i="15" s="1"/>
  <c r="C17" i="15"/>
  <c r="C12" i="15" s="1"/>
  <c r="J17" i="15"/>
  <c r="J12" i="15" s="1"/>
  <c r="D17" i="15"/>
  <c r="D12" i="15" s="1"/>
  <c r="D24" i="16"/>
  <c r="Q17" i="15"/>
  <c r="Q12" i="15" s="1"/>
  <c r="K17" i="15"/>
  <c r="K12" i="15" s="1"/>
  <c r="E17" i="15"/>
  <c r="E12" i="15" s="1"/>
  <c r="G17" i="15"/>
  <c r="G12" i="15" s="1"/>
  <c r="G18" i="16" s="1"/>
  <c r="H59" i="16"/>
  <c r="H68" i="16" s="1"/>
  <c r="P24" i="16"/>
  <c r="J24" i="16"/>
  <c r="F17" i="15"/>
  <c r="F119" i="15"/>
  <c r="F24" i="16"/>
  <c r="G24" i="16"/>
  <c r="F41" i="16"/>
  <c r="H69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59" i="16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G23" i="16" l="1"/>
  <c r="G119" i="15"/>
  <c r="G27" i="17"/>
  <c r="G59" i="16"/>
  <c r="G68" i="16" s="1"/>
  <c r="D69" i="16"/>
  <c r="P69" i="16"/>
  <c r="G69" i="16"/>
  <c r="K119" i="15"/>
  <c r="G82" i="15"/>
  <c r="G120" i="15"/>
  <c r="G118" i="15"/>
  <c r="K59" i="16"/>
  <c r="J59" i="16"/>
  <c r="Q119" i="15"/>
  <c r="M68" i="16"/>
  <c r="J69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L54" i="17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G54" i="17" l="1"/>
  <c r="O63" i="16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E113" i="12"/>
  <c r="E102" i="12"/>
  <c r="B108" i="12"/>
  <c r="B97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G113" i="12" l="1"/>
  <c r="G102" i="12"/>
  <c r="D108" i="12"/>
  <c r="D97" i="12"/>
  <c r="F112" i="12"/>
  <c r="F101" i="12"/>
  <c r="E78" i="12"/>
  <c r="E89" i="12" s="1"/>
  <c r="E111" i="12"/>
  <c r="E100" i="12"/>
  <c r="B109" i="12"/>
  <c r="B98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C109" i="12"/>
  <c r="C98" i="12"/>
  <c r="F78" i="12"/>
  <c r="F89" i="12" s="1"/>
  <c r="F111" i="12"/>
  <c r="F100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F108" i="12" l="1"/>
  <c r="F97" i="12"/>
  <c r="C74" i="12"/>
  <c r="C85" i="12" s="1"/>
  <c r="C107" i="12"/>
  <c r="C96" i="12"/>
  <c r="G78" i="12"/>
  <c r="G89" i="12" s="1"/>
  <c r="G111" i="12"/>
  <c r="G100" i="12"/>
  <c r="H78" i="12"/>
  <c r="H89" i="12" s="1"/>
  <c r="H111" i="12"/>
  <c r="H100" i="12"/>
  <c r="H112" i="12"/>
  <c r="H101" i="12"/>
  <c r="D109" i="12"/>
  <c r="D98" i="12"/>
  <c r="I113" i="12"/>
  <c r="I102" i="12"/>
  <c r="B105" i="12"/>
  <c r="B94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J113" i="12"/>
  <c r="J102" i="12"/>
  <c r="E109" i="12"/>
  <c r="E98" i="12"/>
  <c r="I112" i="12"/>
  <c r="I101" i="12"/>
  <c r="D74" i="12"/>
  <c r="D85" i="12" s="1"/>
  <c r="D107" i="12"/>
  <c r="D96" i="12"/>
  <c r="C72" i="12"/>
  <c r="C83" i="12" s="1"/>
  <c r="C105" i="12"/>
  <c r="C94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J112" i="12" l="1"/>
  <c r="J101" i="12"/>
  <c r="F109" i="12"/>
  <c r="F98" i="12"/>
  <c r="K113" i="12"/>
  <c r="K102" i="12"/>
  <c r="H108" i="12"/>
  <c r="H97" i="12"/>
  <c r="I78" i="12"/>
  <c r="I89" i="12" s="1"/>
  <c r="I111" i="12"/>
  <c r="I100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E72" i="12" l="1"/>
  <c r="E83" i="12" s="1"/>
  <c r="E105" i="12"/>
  <c r="E94" i="12"/>
  <c r="F74" i="12"/>
  <c r="F85" i="12" s="1"/>
  <c r="F107" i="12"/>
  <c r="F96" i="12"/>
  <c r="I108" i="12"/>
  <c r="I97" i="12"/>
  <c r="G109" i="12"/>
  <c r="G98" i="12"/>
  <c r="L113" i="12"/>
  <c r="L102" i="12"/>
  <c r="K112" i="12"/>
  <c r="K101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H109" i="12"/>
  <c r="H98" i="12"/>
  <c r="G74" i="12"/>
  <c r="G85" i="12" s="1"/>
  <c r="G107" i="12"/>
  <c r="G96" i="12"/>
  <c r="M113" i="12"/>
  <c r="M102" i="12"/>
  <c r="K78" i="12"/>
  <c r="K89" i="12" s="1"/>
  <c r="K111" i="12"/>
  <c r="K100" i="12"/>
  <c r="F72" i="12"/>
  <c r="F83" i="12" s="1"/>
  <c r="F105" i="12"/>
  <c r="F94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M112" i="12" l="1"/>
  <c r="M101" i="12"/>
  <c r="G72" i="12"/>
  <c r="G83" i="12" s="1"/>
  <c r="G105" i="12"/>
  <c r="G94" i="12"/>
  <c r="H74" i="12"/>
  <c r="H85" i="12" s="1"/>
  <c r="H107" i="12"/>
  <c r="H96" i="12"/>
  <c r="L78" i="12"/>
  <c r="L89" i="12" s="1"/>
  <c r="L111" i="12"/>
  <c r="L100" i="12"/>
  <c r="K108" i="12"/>
  <c r="K97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J109" i="12" l="1"/>
  <c r="J98" i="12"/>
  <c r="M78" i="12"/>
  <c r="M89" i="12" s="1"/>
  <c r="M111" i="12"/>
  <c r="M100" i="12"/>
  <c r="I74" i="12"/>
  <c r="I85" i="12" s="1"/>
  <c r="I107" i="12"/>
  <c r="I96" i="12"/>
  <c r="N112" i="12"/>
  <c r="N101" i="12"/>
  <c r="O113" i="12"/>
  <c r="O102" i="12"/>
  <c r="H72" i="12"/>
  <c r="H83" i="12" s="1"/>
  <c r="H105" i="12"/>
  <c r="H94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J74" i="12" l="1"/>
  <c r="J85" i="12" s="1"/>
  <c r="J107" i="12"/>
  <c r="J96" i="12"/>
  <c r="M108" i="12"/>
  <c r="M97" i="12"/>
  <c r="K109" i="12"/>
  <c r="K98" i="12"/>
  <c r="N78" i="12"/>
  <c r="N89" i="12" s="1"/>
  <c r="N111" i="12"/>
  <c r="N100" i="12"/>
  <c r="P113" i="12"/>
  <c r="P102" i="12"/>
  <c r="O112" i="12"/>
  <c r="O101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J105" i="12"/>
  <c r="J94" i="12"/>
  <c r="J72" i="12"/>
  <c r="J83" i="12" s="1"/>
  <c r="N108" i="12"/>
  <c r="N97" i="12"/>
  <c r="L109" i="12"/>
  <c r="L98" i="12"/>
  <c r="K74" i="12"/>
  <c r="K85" i="12" s="1"/>
  <c r="K107" i="12"/>
  <c r="K96" i="12"/>
  <c r="Q113" i="12"/>
  <c r="Q102" i="12"/>
  <c r="P112" i="12"/>
  <c r="P101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54" i="13"/>
  <c r="K51" i="14"/>
  <c r="Q54" i="12"/>
  <c r="M50" i="12"/>
  <c r="K72" i="12" l="1"/>
  <c r="K83" i="12" s="1"/>
  <c r="Q112" i="12"/>
  <c r="Q101" i="12"/>
  <c r="M109" i="12"/>
  <c r="M98" i="12"/>
  <c r="K105" i="12"/>
  <c r="K94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N109" i="12"/>
  <c r="N98" i="12"/>
  <c r="L72" i="12"/>
  <c r="L83" i="12" s="1"/>
  <c r="L105" i="12"/>
  <c r="L94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72" i="12" l="1"/>
  <c r="N83" i="12" s="1"/>
  <c r="N105" i="12"/>
  <c r="N94" i="12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O72" i="12"/>
  <c r="O83" i="12" s="1"/>
  <c r="O105" i="12"/>
  <c r="O94" i="12"/>
  <c r="P74" i="12"/>
  <c r="P85" i="12" s="1"/>
  <c r="P107" i="12"/>
  <c r="P96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<sst xmlns="http://schemas.openxmlformats.org/spreadsheetml/2006/main" count="1792" uniqueCount="194">
  <si>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</si>
  <si>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</si>
  <si>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</si>
  <si>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</si>
  <si>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</si>
  <si>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</si>
  <si>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</si>
  <si>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</si>
  <si>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</si>
  <si>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</si>
  <si>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</si>
  <si>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</si>
  <si>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</si>
  <si>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</si>
  <si>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</si>
  <si>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</si>
  <si>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</si>
  <si>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</si>
  <si>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</si>
  <si>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</si>
  <si>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</si>
  <si>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</si>
  <si>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</si>
  <si>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</si>
  <si>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</si>
  <si>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</si>
  <si>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</si>
  <si>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</si>
  <si>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</si>
  <si>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</si>
  <si>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</si>
  <si>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</si>
  <si>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</si>
  <si>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</si>
  <si>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</si>
  <si>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</si>
  <si>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</si>
  <si>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</si>
  <si>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</si>
  <si>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</si>
  <si>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</si>
  <si>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</si>
  <si>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</si>
  <si>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</si>
  <si>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</si>
  <si>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</si>
  <si>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</si>
  <si>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</si>
  <si>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</si>
  <si>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</si>
  <si>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</si>
  <si>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</si>
  <si>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</si>
  <si>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</si>
  <si>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</si>
  <si>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</si>
  <si>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</si>
  <si>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</si>
  <si>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</si>
  <si>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</si>
  <si>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</si>
  <si>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</si>
  <si>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</si>
  <si>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</si>
  <si>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</si>
  <si>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</si>
  <si>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</si>
  <si>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</si>
  <si>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</si>
  <si>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</si>
  <si>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</si>
  <si>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</si>
  <si>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</si>
  <si>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</si>
  <si>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</si>
  <si>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</si>
  <si>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</si>
  <si>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</si>
  <si>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</si>
  <si>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</si>
  <si>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</si>
  <si>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</si>
  <si>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</si>
  <si>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</si>
  <si>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</si>
  <si>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</si>
  <si>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</si>
  <si>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</si>
  <si>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</si>
  <si>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</si>
  <si>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</si>
  <si>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</si>
  <si>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</si>
  <si>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</si>
  <si>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</si>
  <si>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</si>
  <si>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</si>
  <si>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</si>
  <si>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</si>
  <si>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</si>
  <si>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</si>
  <si>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</si>
  <si>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</si>
  <si>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</si>
  <si>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</si>
  <si>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</si>
  <si>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</si>
  <si>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</si>
  <si>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</si>
  <si>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</si>
  <si>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</si>
  <si>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</si>
  <si>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</si>
  <si>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</si>
  <si>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</si>
  <si>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</si>
  <si>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</si>
  <si>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</si>
  <si>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</si>
  <si>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</si>
  <si>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</si>
  <si>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</si>
  <si>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</si>
  <si>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</si>
  <si>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</si>
  <si>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</si>
  <si>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</si>
  <si>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</si>
  <si>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</si>
  <si>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</si>
  <si>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</si>
  <si>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</si>
  <si>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</si>
  <si>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</si>
  <si>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</si>
  <si>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</si>
  <si>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</si>
  <si>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</si>
  <si>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</si>
  <si>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</si>
  <si>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</si>
  <si>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</si>
  <si>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</si>
  <si>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</si>
  <si>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</si>
  <si>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</si>
  <si>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</si>
  <si>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</si>
  <si>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</si>
  <si>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</si>
  <si>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</si>
  <si>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</si>
  <si>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</si>
  <si>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</si>
  <si>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</si>
  <si>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</si>
  <si>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</si>
  <si>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</si>
  <si>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</si>
  <si>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</si>
  <si>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</si>
  <si>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</si>
  <si>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</si>
  <si>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</si>
  <si>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</si>
  <si>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</si>
  <si>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</si>
  <si>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</si>
  <si>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</si>
  <si>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</si>
  <si>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</si>
  <si>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</si>
  <si>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</si>
  <si>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</si>
  <si>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</si>
  <si>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</si>
  <si>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</si>
  <si>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RO</t>
  </si>
  <si>
    <t>Romania</t>
  </si>
  <si>
    <t>RO - Aviation</t>
  </si>
  <si>
    <t>RO - Aviation / energy consumption</t>
  </si>
  <si>
    <t>RO - Aviation / passenger transport specific data</t>
  </si>
  <si>
    <t>RO - Road transport</t>
  </si>
  <si>
    <t/>
  </si>
  <si>
    <t>RO - Road transport / energy consumption</t>
  </si>
  <si>
    <t>RO - Road transport / CO2 emissions</t>
  </si>
  <si>
    <t>RO - Road transport / technologies</t>
  </si>
  <si>
    <t>RO - Rail, metro and tram</t>
  </si>
  <si>
    <t>RO - Rail, metro and tram / energy consumption</t>
  </si>
  <si>
    <t>RO - Rail, metro and tram / CO2 emissions</t>
  </si>
  <si>
    <t>RO - Aviation / CO2 emissions</t>
  </si>
  <si>
    <t>RO - Coastal shipping and inland waterways</t>
  </si>
  <si>
    <t>RO - Coastal shipping and inland waterways / energy consumption</t>
  </si>
  <si>
    <t>RO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</si>
</sst>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43297.740243055552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918.51759210241278</v>
      </c>
      <c r="C4" s="124">
        <v>456.90797292699602</v>
      </c>
      <c r="D4" s="124">
        <v>610.27723648663198</v>
      </c>
      <c r="E4" s="124">
        <v>541.30973069066408</v>
      </c>
      <c r="F4" s="124">
        <v>622.26622080845993</v>
      </c>
      <c r="G4" s="124">
        <v>231.95668845422443</v>
      </c>
      <c r="H4" s="124">
        <v>225.70720356178799</v>
      </c>
      <c r="I4" s="124">
        <v>572.05518867712806</v>
      </c>
      <c r="J4" s="124">
        <v>537.148598747292</v>
      </c>
      <c r="K4" s="124">
        <v>400.54863763980001</v>
      </c>
      <c r="L4" s="124">
        <v>454.55618074075647</v>
      </c>
      <c r="M4" s="124">
        <v>613.5420250547669</v>
      </c>
      <c r="N4" s="124">
        <v>572.27826046509722</v>
      </c>
      <c r="O4" s="124">
        <v>506.25161019101387</v>
      </c>
      <c r="P4" s="124">
        <v>336.44677645540446</v>
      </c>
      <c r="Q4" s="124">
        <v>349.0078659331536</v>
      </c>
    </row>
    <row r="5" spans="1:17" ht="11.45" customHeight="1" x14ac:dyDescent="0.25">
      <c r="A5" s="91" t="s">
        <v>116</v>
      </c>
      <c r="B5" s="90">
        <f t="shared" ref="B5:Q5" si="0">B4-B6</f>
        <v>918.51759210241278</v>
      </c>
      <c r="C5" s="90">
        <f t="shared" si="0"/>
        <v>456.90797292699602</v>
      </c>
      <c r="D5" s="90">
        <f t="shared" si="0"/>
        <v>610.27723648663198</v>
      </c>
      <c r="E5" s="90">
        <f t="shared" si="0"/>
        <v>541.30973069066408</v>
      </c>
      <c r="F5" s="90">
        <f t="shared" si="0"/>
        <v>622.26622080845993</v>
      </c>
      <c r="G5" s="90">
        <f t="shared" si="0"/>
        <v>231.95668845422443</v>
      </c>
      <c r="H5" s="90">
        <f t="shared" si="0"/>
        <v>225.70720356178799</v>
      </c>
      <c r="I5" s="90">
        <f t="shared" si="0"/>
        <v>572.05518867712806</v>
      </c>
      <c r="J5" s="90">
        <f t="shared" si="0"/>
        <v>537.148598747292</v>
      </c>
      <c r="K5" s="90">
        <f t="shared" si="0"/>
        <v>400.54863763980001</v>
      </c>
      <c r="L5" s="90">
        <f t="shared" si="0"/>
        <v>454.55618074075647</v>
      </c>
      <c r="M5" s="90">
        <f t="shared" si="0"/>
        <v>613.5420250547669</v>
      </c>
      <c r="N5" s="90">
        <f t="shared" si="0"/>
        <v>572.27826046509722</v>
      </c>
      <c r="O5" s="90">
        <f t="shared" si="0"/>
        <v>506.25161019101387</v>
      </c>
      <c r="P5" s="90">
        <f t="shared" si="0"/>
        <v>336.44677645540446</v>
      </c>
      <c r="Q5" s="90">
        <f t="shared" si="0"/>
        <v>349.0078659331536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918.51759210241278</v>
      </c>
      <c r="C8" s="71">
        <f t="shared" si="1"/>
        <v>456.90797292699608</v>
      </c>
      <c r="D8" s="71">
        <f t="shared" si="1"/>
        <v>610.27723648663186</v>
      </c>
      <c r="E8" s="71">
        <f t="shared" si="1"/>
        <v>541.30973069066397</v>
      </c>
      <c r="F8" s="71">
        <f t="shared" si="1"/>
        <v>622.26622080845993</v>
      </c>
      <c r="G8" s="71">
        <f t="shared" si="1"/>
        <v>231.95668845422438</v>
      </c>
      <c r="H8" s="71">
        <f t="shared" si="1"/>
        <v>225.70720356178794</v>
      </c>
      <c r="I8" s="71">
        <f t="shared" si="1"/>
        <v>572.05518867712817</v>
      </c>
      <c r="J8" s="71">
        <f t="shared" si="1"/>
        <v>537.148598747292</v>
      </c>
      <c r="K8" s="71">
        <f t="shared" si="1"/>
        <v>400.54863763979995</v>
      </c>
      <c r="L8" s="71">
        <f t="shared" si="1"/>
        <v>454.55618074075653</v>
      </c>
      <c r="M8" s="71">
        <f t="shared" si="1"/>
        <v>613.54202505476701</v>
      </c>
      <c r="N8" s="71">
        <f t="shared" si="1"/>
        <v>572.27826046509722</v>
      </c>
      <c r="O8" s="71">
        <f t="shared" si="1"/>
        <v>506.25161019101387</v>
      </c>
      <c r="P8" s="71">
        <f t="shared" si="1"/>
        <v>336.44677645540457</v>
      </c>
      <c r="Q8" s="71">
        <f t="shared" si="1"/>
        <v>349.0078659331536</v>
      </c>
    </row>
    <row r="9" spans="1:17" ht="11.45" customHeight="1" x14ac:dyDescent="0.25">
      <c r="A9" s="25" t="s">
        <v>39</v>
      </c>
      <c r="B9" s="24">
        <f t="shared" ref="B9:Q9" si="2">SUM(B10,B11,B14)</f>
        <v>659.78716732172904</v>
      </c>
      <c r="C9" s="24">
        <f t="shared" si="2"/>
        <v>356.19795575167183</v>
      </c>
      <c r="D9" s="24">
        <f t="shared" si="2"/>
        <v>406.08119158637277</v>
      </c>
      <c r="E9" s="24">
        <f t="shared" si="2"/>
        <v>381.46705145546184</v>
      </c>
      <c r="F9" s="24">
        <f t="shared" si="2"/>
        <v>432.436946549119</v>
      </c>
      <c r="G9" s="24">
        <f t="shared" si="2"/>
        <v>172.3445986705693</v>
      </c>
      <c r="H9" s="24">
        <f t="shared" si="2"/>
        <v>174.01631274793399</v>
      </c>
      <c r="I9" s="24">
        <f t="shared" si="2"/>
        <v>400.92913624523311</v>
      </c>
      <c r="J9" s="24">
        <f t="shared" si="2"/>
        <v>389.49647274743091</v>
      </c>
      <c r="K9" s="24">
        <f t="shared" si="2"/>
        <v>311.09859806117163</v>
      </c>
      <c r="L9" s="24">
        <f t="shared" si="2"/>
        <v>331.98495314977527</v>
      </c>
      <c r="M9" s="24">
        <f t="shared" si="2"/>
        <v>450.22727482286012</v>
      </c>
      <c r="N9" s="24">
        <f t="shared" si="2"/>
        <v>413.28266770606189</v>
      </c>
      <c r="O9" s="24">
        <f t="shared" si="2"/>
        <v>361.32959009228688</v>
      </c>
      <c r="P9" s="24">
        <f t="shared" si="2"/>
        <v>237.04541842459682</v>
      </c>
      <c r="Q9" s="24">
        <f t="shared" si="2"/>
        <v>233.84787425540864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659.78716732172904</v>
      </c>
      <c r="C11" s="21">
        <f t="shared" si="3"/>
        <v>356.19795575167183</v>
      </c>
      <c r="D11" s="21">
        <f t="shared" si="3"/>
        <v>406.08119158637277</v>
      </c>
      <c r="E11" s="21">
        <f t="shared" si="3"/>
        <v>381.46705145546184</v>
      </c>
      <c r="F11" s="21">
        <f t="shared" si="3"/>
        <v>432.436946549119</v>
      </c>
      <c r="G11" s="21">
        <f t="shared" si="3"/>
        <v>172.3445986705693</v>
      </c>
      <c r="H11" s="21">
        <f t="shared" si="3"/>
        <v>174.01631274793399</v>
      </c>
      <c r="I11" s="21">
        <f t="shared" si="3"/>
        <v>400.92913624523311</v>
      </c>
      <c r="J11" s="21">
        <f t="shared" si="3"/>
        <v>389.49647274743091</v>
      </c>
      <c r="K11" s="21">
        <f t="shared" si="3"/>
        <v>311.09859806117163</v>
      </c>
      <c r="L11" s="21">
        <f t="shared" si="3"/>
        <v>331.98495314977527</v>
      </c>
      <c r="M11" s="21">
        <f t="shared" si="3"/>
        <v>450.22727482286012</v>
      </c>
      <c r="N11" s="21">
        <f t="shared" si="3"/>
        <v>413.28266770606189</v>
      </c>
      <c r="O11" s="21">
        <f t="shared" si="3"/>
        <v>361.32959009228688</v>
      </c>
      <c r="P11" s="21">
        <f t="shared" si="3"/>
        <v>237.04541842459682</v>
      </c>
      <c r="Q11" s="21">
        <f t="shared" si="3"/>
        <v>233.84787425540864</v>
      </c>
    </row>
    <row r="12" spans="1:17" ht="11.45" customHeight="1" x14ac:dyDescent="0.25">
      <c r="A12" s="62" t="s">
        <v>17</v>
      </c>
      <c r="B12" s="70">
        <v>659.78716732172904</v>
      </c>
      <c r="C12" s="70">
        <v>356.19795575167183</v>
      </c>
      <c r="D12" s="70">
        <v>406.08119158637277</v>
      </c>
      <c r="E12" s="70">
        <v>381.46705145546184</v>
      </c>
      <c r="F12" s="70">
        <v>432.436946549119</v>
      </c>
      <c r="G12" s="70">
        <v>172.3445986705693</v>
      </c>
      <c r="H12" s="70">
        <v>174.01631274793399</v>
      </c>
      <c r="I12" s="70">
        <v>400.92913624523311</v>
      </c>
      <c r="J12" s="70">
        <v>389.49647274743091</v>
      </c>
      <c r="K12" s="70">
        <v>311.09859806117163</v>
      </c>
      <c r="L12" s="70">
        <v>331.98495314977527</v>
      </c>
      <c r="M12" s="70">
        <v>450.22727482286012</v>
      </c>
      <c r="N12" s="70">
        <v>413.28266770606189</v>
      </c>
      <c r="O12" s="70">
        <v>361.32959009228688</v>
      </c>
      <c r="P12" s="70">
        <v>237.04541842459682</v>
      </c>
      <c r="Q12" s="70">
        <v>233.84787425540864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258.73042478068373</v>
      </c>
      <c r="C15" s="24">
        <f t="shared" si="4"/>
        <v>100.71001717532424</v>
      </c>
      <c r="D15" s="24">
        <f t="shared" si="4"/>
        <v>204.19604490025915</v>
      </c>
      <c r="E15" s="24">
        <f t="shared" si="4"/>
        <v>159.84267923520216</v>
      </c>
      <c r="F15" s="24">
        <f t="shared" si="4"/>
        <v>189.82927425934093</v>
      </c>
      <c r="G15" s="24">
        <f t="shared" si="4"/>
        <v>59.612089783655087</v>
      </c>
      <c r="H15" s="24">
        <f t="shared" si="4"/>
        <v>51.690890813853954</v>
      </c>
      <c r="I15" s="24">
        <f t="shared" si="4"/>
        <v>171.12605243189503</v>
      </c>
      <c r="J15" s="24">
        <f t="shared" si="4"/>
        <v>147.65212599986114</v>
      </c>
      <c r="K15" s="24">
        <f t="shared" si="4"/>
        <v>89.450039578628335</v>
      </c>
      <c r="L15" s="24">
        <f t="shared" si="4"/>
        <v>122.57122759098127</v>
      </c>
      <c r="M15" s="24">
        <f t="shared" si="4"/>
        <v>163.31475023190691</v>
      </c>
      <c r="N15" s="24">
        <f t="shared" si="4"/>
        <v>158.9955927590353</v>
      </c>
      <c r="O15" s="24">
        <f t="shared" si="4"/>
        <v>144.92202009872699</v>
      </c>
      <c r="P15" s="24">
        <f t="shared" si="4"/>
        <v>99.401358030807728</v>
      </c>
      <c r="Q15" s="24">
        <f t="shared" si="4"/>
        <v>115.15999167774494</v>
      </c>
    </row>
    <row r="16" spans="1:17" ht="11.45" customHeight="1" x14ac:dyDescent="0.25">
      <c r="A16" s="116" t="s">
        <v>17</v>
      </c>
      <c r="B16" s="70">
        <v>258.73042478068373</v>
      </c>
      <c r="C16" s="70">
        <v>100.71001717532424</v>
      </c>
      <c r="D16" s="70">
        <v>204.19604490025915</v>
      </c>
      <c r="E16" s="70">
        <v>159.84267923520216</v>
      </c>
      <c r="F16" s="70">
        <v>189.82927425934093</v>
      </c>
      <c r="G16" s="70">
        <v>59.612089783655087</v>
      </c>
      <c r="H16" s="70">
        <v>51.690890813853954</v>
      </c>
      <c r="I16" s="70">
        <v>171.12605243189503</v>
      </c>
      <c r="J16" s="70">
        <v>147.65212599986114</v>
      </c>
      <c r="K16" s="70">
        <v>89.450039578628335</v>
      </c>
      <c r="L16" s="70">
        <v>122.57122759098127</v>
      </c>
      <c r="M16" s="70">
        <v>163.31475023190691</v>
      </c>
      <c r="N16" s="70">
        <v>158.9955927590353</v>
      </c>
      <c r="O16" s="70">
        <v>144.92202009872699</v>
      </c>
      <c r="P16" s="70">
        <v>99.401358030807728</v>
      </c>
      <c r="Q16" s="70">
        <v>115.15999167774494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2.0240093481862687</v>
      </c>
      <c r="C22" s="124">
        <v>1.525541533343806</v>
      </c>
      <c r="D22" s="124">
        <v>1.6633590937476461</v>
      </c>
      <c r="E22" s="124">
        <v>1.6319656272873497</v>
      </c>
      <c r="F22" s="124">
        <v>1.8513922830282374</v>
      </c>
      <c r="G22" s="124">
        <v>1.1061562104186233</v>
      </c>
      <c r="H22" s="124">
        <v>1.2203540533779345</v>
      </c>
      <c r="I22" s="124">
        <v>1.8598006482052056</v>
      </c>
      <c r="J22" s="124">
        <v>1.8295036398661375</v>
      </c>
      <c r="K22" s="124">
        <v>1.6355001370296947</v>
      </c>
      <c r="L22" s="124">
        <v>1.7487881341915419</v>
      </c>
      <c r="M22" s="124">
        <v>1.9580736554271165</v>
      </c>
      <c r="N22" s="124">
        <v>2.0212725373801135</v>
      </c>
      <c r="O22" s="124">
        <v>1.9874128396873745</v>
      </c>
      <c r="P22" s="124">
        <v>1.7308286439946026</v>
      </c>
      <c r="Q22" s="124">
        <v>1.7413180511199107</v>
      </c>
    </row>
    <row r="23" spans="1:17" ht="11.45" customHeight="1" x14ac:dyDescent="0.25">
      <c r="A23" s="91" t="s">
        <v>116</v>
      </c>
      <c r="B23" s="90">
        <v>3.1000585898640609</v>
      </c>
      <c r="C23" s="90">
        <v>3.0766419475268045</v>
      </c>
      <c r="D23" s="90">
        <v>3.0451425743558294</v>
      </c>
      <c r="E23" s="90">
        <v>3.0495111641518693</v>
      </c>
      <c r="F23" s="90">
        <v>3.1036303763524939</v>
      </c>
      <c r="G23" s="90">
        <v>3.0766494662486528</v>
      </c>
      <c r="H23" s="90">
        <v>3.0770418365057481</v>
      </c>
      <c r="I23" s="90">
        <v>3.0790418681152274</v>
      </c>
      <c r="J23" s="90">
        <v>3.1014222799234017</v>
      </c>
      <c r="K23" s="90">
        <v>3.1000193844921728</v>
      </c>
      <c r="L23" s="90">
        <v>3.1024188000000001</v>
      </c>
      <c r="M23" s="90">
        <v>3.102044109514341</v>
      </c>
      <c r="N23" s="90">
        <v>3.1020171427593604</v>
      </c>
      <c r="O23" s="90">
        <v>3.0965267329304993</v>
      </c>
      <c r="P23" s="90">
        <v>3.093561396512361</v>
      </c>
      <c r="Q23" s="90">
        <v>3.101102125870423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489.23269740927378</v>
      </c>
      <c r="C26" s="68">
        <f>IF(TrRail_act!C14=0,"",C8/TrRail_act!C14*100)</f>
        <v>293.13086692574319</v>
      </c>
      <c r="D26" s="68">
        <f>IF(TrRail_act!D14=0,"",D8/TrRail_act!D14*100)</f>
        <v>355.7228989834079</v>
      </c>
      <c r="E26" s="68">
        <f>IF(TrRail_act!E14=0,"",E8/TrRail_act!E14*100)</f>
        <v>338.64811499129235</v>
      </c>
      <c r="F26" s="68">
        <f>IF(TrRail_act!F14=0,"",F8/TrRail_act!F14*100)</f>
        <v>372.89337762898742</v>
      </c>
      <c r="G26" s="68">
        <f>IF(TrRail_act!G14=0,"",G8/TrRail_act!G14*100)</f>
        <v>157.8019799556445</v>
      </c>
      <c r="H26" s="68">
        <f>IF(TrRail_act!H14=0,"",H8/TrRail_act!H14*100)</f>
        <v>161.12638274607326</v>
      </c>
      <c r="I26" s="68">
        <f>IF(TrRail_act!I14=0,"",I8/TrRail_act!I14*100)</f>
        <v>322.98233692695584</v>
      </c>
      <c r="J26" s="68">
        <f>IF(TrRail_act!J14=0,"",J8/TrRail_act!J14*100)</f>
        <v>302.3315413930614</v>
      </c>
      <c r="K26" s="68">
        <f>IF(TrRail_act!K14=0,"",K8/TrRail_act!K14*100)</f>
        <v>236.04013570514169</v>
      </c>
      <c r="L26" s="68">
        <f>IF(TrRail_act!L14=0,"",L8/TrRail_act!L14*100)</f>
        <v>259.54565529524371</v>
      </c>
      <c r="M26" s="68">
        <f>IF(TrRail_act!M14=0,"",M8/TrRail_act!M14*100)</f>
        <v>305.80201765793021</v>
      </c>
      <c r="N26" s="68">
        <f>IF(TrRail_act!N14=0,"",N8/TrRail_act!N14*100)</f>
        <v>277.30810814533413</v>
      </c>
      <c r="O26" s="68">
        <f>IF(TrRail_act!O14=0,"",O8/TrRail_act!O14*100)</f>
        <v>252.38503857825791</v>
      </c>
      <c r="P26" s="68">
        <f>IF(TrRail_act!P14=0,"",P8/TrRail_act!P14*100)</f>
        <v>184.95977072033637</v>
      </c>
      <c r="Q26" s="68">
        <f>IF(TrRail_act!Q14=0,"",Q8/TrRail_act!Q14*100)</f>
        <v>190.69619353155761</v>
      </c>
    </row>
    <row r="27" spans="1:17" ht="11.45" customHeight="1" x14ac:dyDescent="0.25">
      <c r="A27" s="25" t="s">
        <v>39</v>
      </c>
      <c r="B27" s="79">
        <f>IF(TrRail_act!B15=0,"",B9/TrRail_act!B15*100)</f>
        <v>404.8923299078931</v>
      </c>
      <c r="C27" s="79">
        <f>IF(TrRail_act!C15=0,"",C9/TrRail_act!C15*100)</f>
        <v>255.20182789236139</v>
      </c>
      <c r="D27" s="79">
        <f>IF(TrRail_act!D15=0,"",D9/TrRail_act!D15*100)</f>
        <v>284.18206775212821</v>
      </c>
      <c r="E27" s="79">
        <f>IF(TrRail_act!E15=0,"",E9/TrRail_act!E15*100)</f>
        <v>290.60259444970256</v>
      </c>
      <c r="F27" s="79">
        <f>IF(TrRail_act!F15=0,"",F9/TrRail_act!F15*100)</f>
        <v>301.31160834816791</v>
      </c>
      <c r="G27" s="79">
        <f>IF(TrRail_act!G15=0,"",G9/TrRail_act!G15*100)</f>
        <v>126.90526092609227</v>
      </c>
      <c r="H27" s="79">
        <f>IF(TrRail_act!H15=0,"",H9/TrRail_act!H15*100)</f>
        <v>133.62142319218063</v>
      </c>
      <c r="I27" s="79">
        <f>IF(TrRail_act!I15=0,"",I9/TrRail_act!I15*100)</f>
        <v>261.02897231707198</v>
      </c>
      <c r="J27" s="79">
        <f>IF(TrRail_act!J15=0,"",J9/TrRail_act!J15*100)</f>
        <v>247.81849271813979</v>
      </c>
      <c r="K27" s="79">
        <f>IF(TrRail_act!K15=0,"",K9/TrRail_act!K15*100)</f>
        <v>201.04893707032065</v>
      </c>
      <c r="L27" s="79">
        <f>IF(TrRail_act!L15=0,"",L9/TrRail_act!L15*100)</f>
        <v>213.00948830055017</v>
      </c>
      <c r="M27" s="79">
        <f>IF(TrRail_act!M15=0,"",M9/TrRail_act!M15*100)</f>
        <v>252.2198214822705</v>
      </c>
      <c r="N27" s="79">
        <f>IF(TrRail_act!N15=0,"",N9/TrRail_act!N15*100)</f>
        <v>222.76494368906845</v>
      </c>
      <c r="O27" s="79">
        <f>IF(TrRail_act!O15=0,"",O9/TrRail_act!O15*100)</f>
        <v>199.9952141948003</v>
      </c>
      <c r="P27" s="79">
        <f>IF(TrRail_act!P15=0,"",P9/TrRail_act!P15*100)</f>
        <v>142.99896762371159</v>
      </c>
      <c r="Q27" s="79">
        <f>IF(TrRail_act!Q15=0,"",Q9/TrRail_act!Q15*100)</f>
        <v>142.30751224041117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734.82459133911618</v>
      </c>
      <c r="C29" s="76">
        <f>IF(TrRail_act!C17=0,"",C11/TrRail_act!C17*100)</f>
        <v>536.36468818555954</v>
      </c>
      <c r="D29" s="76">
        <f>IF(TrRail_act!D17=0,"",D11/TrRail_act!D17*100)</f>
        <v>582.36738725460043</v>
      </c>
      <c r="E29" s="76">
        <f>IF(TrRail_act!E17=0,"",E11/TrRail_act!E17*100)</f>
        <v>627.21745878775607</v>
      </c>
      <c r="F29" s="76">
        <f>IF(TrRail_act!F17=0,"",F11/TrRail_act!F17*100)</f>
        <v>635.83383062904386</v>
      </c>
      <c r="G29" s="76">
        <f>IF(TrRail_act!G17=0,"",G11/TrRail_act!G17*100)</f>
        <v>315.9580762721265</v>
      </c>
      <c r="H29" s="76">
        <f>IF(TrRail_act!H17=0,"",H11/TrRail_act!H17*100)</f>
        <v>380.33027221212137</v>
      </c>
      <c r="I29" s="76">
        <f>IF(TrRail_act!I17=0,"",I11/TrRail_act!I17*100)</f>
        <v>607.81044607714978</v>
      </c>
      <c r="J29" s="76">
        <f>IF(TrRail_act!J17=0,"",J11/TrRail_act!J17*100)</f>
        <v>585.88518764655669</v>
      </c>
      <c r="K29" s="76">
        <f>IF(TrRail_act!K17=0,"",K11/TrRail_act!K17*100)</f>
        <v>519.9853994392372</v>
      </c>
      <c r="L29" s="76">
        <f>IF(TrRail_act!L17=0,"",L11/TrRail_act!L17*100)</f>
        <v>568.26431311360079</v>
      </c>
      <c r="M29" s="76">
        <f>IF(TrRail_act!M17=0,"",M11/TrRail_act!M17*100)</f>
        <v>569.97207469275622</v>
      </c>
      <c r="N29" s="76">
        <f>IF(TrRail_act!N17=0,"",N11/TrRail_act!N17*100)</f>
        <v>536.88568264355615</v>
      </c>
      <c r="O29" s="76">
        <f>IF(TrRail_act!O17=0,"",O11/TrRail_act!O17*100)</f>
        <v>512.04810512377492</v>
      </c>
      <c r="P29" s="76">
        <f>IF(TrRail_act!P17=0,"",P11/TrRail_act!P17*100)</f>
        <v>414.46337293028927</v>
      </c>
      <c r="Q29" s="76">
        <f>IF(TrRail_act!Q17=0,"",Q11/TrRail_act!Q17*100)</f>
        <v>381.79868121178896</v>
      </c>
    </row>
    <row r="30" spans="1:17" ht="11.45" customHeight="1" x14ac:dyDescent="0.25">
      <c r="A30" s="62" t="s">
        <v>17</v>
      </c>
      <c r="B30" s="77">
        <f>IF(TrRail_act!B18=0,"",B12/TrRail_act!B18*100)</f>
        <v>1281.5601827350774</v>
      </c>
      <c r="C30" s="77">
        <f>IF(TrRail_act!C18=0,"",C12/TrRail_act!C18*100)</f>
        <v>1256.6084299122886</v>
      </c>
      <c r="D30" s="77">
        <f>IF(TrRail_act!D18=0,"",D12/TrRail_act!D18*100)</f>
        <v>1215.219616104125</v>
      </c>
      <c r="E30" s="77">
        <f>IF(TrRail_act!E18=0,"",E12/TrRail_act!E18*100)</f>
        <v>1206.185812413275</v>
      </c>
      <c r="F30" s="77">
        <f>IF(TrRail_act!F18=0,"",F12/TrRail_act!F18*100)</f>
        <v>1135.0795893408201</v>
      </c>
      <c r="G30" s="77">
        <f>IF(TrRail_act!G18=0,"",G12/TrRail_act!G18*100)</f>
        <v>975.37369419787194</v>
      </c>
      <c r="H30" s="77">
        <f>IF(TrRail_act!H18=0,"",H12/TrRail_act!H18*100)</f>
        <v>939.95986143604284</v>
      </c>
      <c r="I30" s="77">
        <f>IF(TrRail_act!I18=0,"",I12/TrRail_act!I18*100)</f>
        <v>928.93079466213351</v>
      </c>
      <c r="J30" s="77">
        <f>IF(TrRail_act!J18=0,"",J12/TrRail_act!J18*100)</f>
        <v>927.55029402534058</v>
      </c>
      <c r="K30" s="77">
        <f>IF(TrRail_act!K18=0,"",K12/TrRail_act!K18*100)</f>
        <v>889.12761051526911</v>
      </c>
      <c r="L30" s="77">
        <f>IF(TrRail_act!L18=0,"",L12/TrRail_act!L18*100)</f>
        <v>870.47420340969882</v>
      </c>
      <c r="M30" s="77">
        <f>IF(TrRail_act!M18=0,"",M12/TrRail_act!M18*100)</f>
        <v>780.75262627333018</v>
      </c>
      <c r="N30" s="77">
        <f>IF(TrRail_act!N18=0,"",N12/TrRail_act!N18*100)</f>
        <v>670.71146731733586</v>
      </c>
      <c r="O30" s="77">
        <f>IF(TrRail_act!O18=0,"",O12/TrRail_act!O18*100)</f>
        <v>631.37905151211191</v>
      </c>
      <c r="P30" s="77">
        <f>IF(TrRail_act!P18=0,"",P12/TrRail_act!P18*100)</f>
        <v>575.12929693984904</v>
      </c>
      <c r="Q30" s="77">
        <f>IF(TrRail_act!Q18=0,"",Q12/TrRail_act!Q18*100)</f>
        <v>552.83993373089174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1043.5694109750143</v>
      </c>
      <c r="C33" s="79">
        <f>IF(TrRail_act!C21=0,"",C15/TrRail_act!C21*100)</f>
        <v>617.97924222943891</v>
      </c>
      <c r="D33" s="79">
        <f>IF(TrRail_act!D21=0,"",D15/TrRail_act!D21*100)</f>
        <v>712.3532004195331</v>
      </c>
      <c r="E33" s="79">
        <f>IF(TrRail_act!E21=0,"",E15/TrRail_act!E21*100)</f>
        <v>559.3460530748556</v>
      </c>
      <c r="F33" s="79">
        <f>IF(TrRail_act!F21=0,"",F15/TrRail_act!F21*100)</f>
        <v>812.7323690460521</v>
      </c>
      <c r="G33" s="79">
        <f>IF(TrRail_act!G21=0,"",G15/TrRail_act!G21*100)</f>
        <v>532.89129598591444</v>
      </c>
      <c r="H33" s="79">
        <f>IF(TrRail_act!H21=0,"",H15/TrRail_act!H21*100)</f>
        <v>524.7806173995325</v>
      </c>
      <c r="I33" s="79">
        <f>IF(TrRail_act!I21=0,"",I15/TrRail_act!I21*100)</f>
        <v>727.54863245500928</v>
      </c>
      <c r="J33" s="79">
        <f>IF(TrRail_act!J21=0,"",J15/TrRail_act!J21*100)</f>
        <v>720.30112202351938</v>
      </c>
      <c r="K33" s="79">
        <f>IF(TrRail_act!K21=0,"",K15/TrRail_act!K21*100)</f>
        <v>598.03235576665645</v>
      </c>
      <c r="L33" s="79">
        <f>IF(TrRail_act!L21=0,"",L15/TrRail_act!L21*100)</f>
        <v>635.71623698172368</v>
      </c>
      <c r="M33" s="79">
        <f>IF(TrRail_act!M21=0,"",M15/TrRail_act!M21*100)</f>
        <v>738.0511914132951</v>
      </c>
      <c r="N33" s="79">
        <f>IF(TrRail_act!N21=0,"",N15/TrRail_act!N21*100)</f>
        <v>762.75170428896763</v>
      </c>
      <c r="O33" s="79">
        <f>IF(TrRail_act!O21=0,"",O15/TrRail_act!O21*100)</f>
        <v>727.59707797162366</v>
      </c>
      <c r="P33" s="79">
        <f>IF(TrRail_act!P21=0,"",P15/TrRail_act!P21*100)</f>
        <v>616.04312262036456</v>
      </c>
      <c r="Q33" s="79">
        <f>IF(TrRail_act!Q21=0,"",Q15/TrRail_act!Q21*100)</f>
        <v>616.09240144310365</v>
      </c>
    </row>
    <row r="34" spans="1:17" ht="11.45" customHeight="1" x14ac:dyDescent="0.25">
      <c r="A34" s="116" t="s">
        <v>17</v>
      </c>
      <c r="B34" s="77">
        <f>IF(TrRail_act!B22=0,"",B16/TrRail_act!B22*100)</f>
        <v>1984.1001149575557</v>
      </c>
      <c r="C34" s="77">
        <f>IF(TrRail_act!C22=0,"",C16/TrRail_act!C22*100)</f>
        <v>1935.819030943579</v>
      </c>
      <c r="D34" s="77">
        <f>IF(TrRail_act!D22=0,"",D16/TrRail_act!D22*100)</f>
        <v>1902.3294661846389</v>
      </c>
      <c r="E34" s="77">
        <f>IF(TrRail_act!E22=0,"",E16/TrRail_act!E22*100)</f>
        <v>1865.1951564354376</v>
      </c>
      <c r="F34" s="77">
        <f>IF(TrRail_act!F22=0,"",F16/TrRail_act!F22*100)</f>
        <v>1870.2524402373001</v>
      </c>
      <c r="G34" s="77">
        <f>IF(TrRail_act!G22=0,"",G16/TrRail_act!G22*100)</f>
        <v>1831.1495770354945</v>
      </c>
      <c r="H34" s="77">
        <f>IF(TrRail_act!H22=0,"",H16/TrRail_act!H22*100)</f>
        <v>1816.3789814670026</v>
      </c>
      <c r="I34" s="77">
        <f>IF(TrRail_act!I22=0,"",I16/TrRail_act!I22*100)</f>
        <v>1803.7689957571008</v>
      </c>
      <c r="J34" s="77">
        <f>IF(TrRail_act!J22=0,"",J16/TrRail_act!J22*100)</f>
        <v>1787.9343490475212</v>
      </c>
      <c r="K34" s="77">
        <f>IF(TrRail_act!K22=0,"",K16/TrRail_act!K22*100)</f>
        <v>1758.9971939928464</v>
      </c>
      <c r="L34" s="77">
        <f>IF(TrRail_act!L22=0,"",L16/TrRail_act!L22*100)</f>
        <v>1742.4849116208072</v>
      </c>
      <c r="M34" s="77">
        <f>IF(TrRail_act!M22=0,"",M16/TrRail_act!M22*100)</f>
        <v>1720.8703972162632</v>
      </c>
      <c r="N34" s="77">
        <f>IF(TrRail_act!N22=0,"",N16/TrRail_act!N22*100)</f>
        <v>1671.1559234805868</v>
      </c>
      <c r="O34" s="77">
        <f>IF(TrRail_act!O22=0,"",O16/TrRail_act!O22*100)</f>
        <v>1618.4234277863482</v>
      </c>
      <c r="P34" s="77">
        <f>IF(TrRail_act!P22=0,"",P16/TrRail_act!P22*100)</f>
        <v>1571.9193034134889</v>
      </c>
      <c r="Q34" s="77">
        <f>IF(TrRail_act!Q22=0,"",Q16/TrRail_act!Q22*100)</f>
        <v>1566.3841750804909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37.4198711049075</v>
      </c>
      <c r="C38" s="79">
        <f>IF(TrRail_act!C4=0,"",C9/TrRail_act!C4*1000)</f>
        <v>20.996048084389734</v>
      </c>
      <c r="D38" s="79">
        <f>IF(TrRail_act!D4=0,"",D9/TrRail_act!D4*1000)</f>
        <v>28.001737111182788</v>
      </c>
      <c r="E38" s="79">
        <f>IF(TrRail_act!E4=0,"",E9/TrRail_act!E4*1000)</f>
        <v>26.72420525089904</v>
      </c>
      <c r="F38" s="79">
        <f>IF(TrRail_act!F4=0,"",F9/TrRail_act!F4*1000)</f>
        <v>29.159516815297529</v>
      </c>
      <c r="G38" s="79">
        <f>IF(TrRail_act!G4=0,"",G9/TrRail_act!G4*1000)</f>
        <v>11.819070499592321</v>
      </c>
      <c r="H38" s="79">
        <f>IF(TrRail_act!H4=0,"",H9/TrRail_act!H4*1000)</f>
        <v>11.685221108510207</v>
      </c>
      <c r="I38" s="79">
        <f>IF(TrRail_act!I4=0,"",I9/TrRail_act!I4*1000)</f>
        <v>27.888782432194848</v>
      </c>
      <c r="J38" s="79">
        <f>IF(TrRail_act!J4=0,"",J9/TrRail_act!J4*1000)</f>
        <v>27.904891298712631</v>
      </c>
      <c r="K38" s="79">
        <f>IF(TrRail_act!K4=0,"",K9/TrRail_act!K4*1000)</f>
        <v>23.61279681678722</v>
      </c>
      <c r="L38" s="79">
        <f>IF(TrRail_act!L4=0,"",L9/TrRail_act!L4*1000)</f>
        <v>26.398903168774979</v>
      </c>
      <c r="M38" s="79">
        <f>IF(TrRail_act!M4=0,"",M9/TrRail_act!M4*1000)</f>
        <v>37.132442316046436</v>
      </c>
      <c r="N38" s="79">
        <f>IF(TrRail_act!N4=0,"",N9/TrRail_act!N4*1000)</f>
        <v>34.160186455709699</v>
      </c>
      <c r="O38" s="79">
        <f>IF(TrRail_act!O4=0,"",O9/TrRail_act!O4*1000)</f>
        <v>29.778966933120934</v>
      </c>
      <c r="P38" s="79">
        <f>IF(TrRail_act!P4=0,"",P9/TrRail_act!P4*1000)</f>
        <v>18.275030331092193</v>
      </c>
      <c r="Q38" s="79">
        <f>IF(TrRail_act!Q4=0,"",Q9/TrRail_act!Q4*1000)</f>
        <v>18.309417025948061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56.721730340588813</v>
      </c>
      <c r="C40" s="76">
        <f>IF(TrRail_act!C6=0,"",C11/TrRail_act!C6*1000)</f>
        <v>32.484993684602998</v>
      </c>
      <c r="D40" s="76">
        <f>IF(TrRail_act!D6=0,"",D11/TrRail_act!D6*1000)</f>
        <v>47.763019476167109</v>
      </c>
      <c r="E40" s="76">
        <f>IF(TrRail_act!E6=0,"",E11/TrRail_act!E6*1000)</f>
        <v>44.894321696535464</v>
      </c>
      <c r="F40" s="76">
        <f>IF(TrRail_act!F6=0,"",F11/TrRail_act!F6*1000)</f>
        <v>50.062160980449065</v>
      </c>
      <c r="G40" s="76">
        <f>IF(TrRail_act!G6=0,"",G11/TrRail_act!G6*1000)</f>
        <v>21.583543978781375</v>
      </c>
      <c r="H40" s="76">
        <f>IF(TrRail_act!H6=0,"",H11/TrRail_act!H6*1000)</f>
        <v>21.504734645073402</v>
      </c>
      <c r="I40" s="76">
        <f>IF(TrRail_act!I6=0,"",I11/TrRail_act!I6*1000)</f>
        <v>53.628830423385921</v>
      </c>
      <c r="J40" s="76">
        <f>IF(TrRail_act!J6=0,"",J11/TrRail_act!J6*1000)</f>
        <v>55.978222585143854</v>
      </c>
      <c r="K40" s="76">
        <f>IF(TrRail_act!K6=0,"",K11/TrRail_act!K6*1000)</f>
        <v>50.7667425034549</v>
      </c>
      <c r="L40" s="76">
        <f>IF(TrRail_act!L6=0,"",L11/TrRail_act!L6*1000)</f>
        <v>61.060318769500697</v>
      </c>
      <c r="M40" s="76">
        <f>IF(TrRail_act!M6=0,"",M11/TrRail_act!M6*1000)</f>
        <v>88.924999965012873</v>
      </c>
      <c r="N40" s="76">
        <f>IF(TrRail_act!N6=0,"",N11/TrRail_act!N6*1000)</f>
        <v>90.831355539793819</v>
      </c>
      <c r="O40" s="76">
        <f>IF(TrRail_act!O6=0,"",O11/TrRail_act!O6*1000)</f>
        <v>82.457688291256702</v>
      </c>
      <c r="P40" s="76">
        <f>IF(TrRail_act!P6=0,"",P11/TrRail_act!P6*1000)</f>
        <v>47.68566051591165</v>
      </c>
      <c r="Q40" s="76">
        <f>IF(TrRail_act!Q6=0,"",Q11/TrRail_act!Q6*1000)</f>
        <v>45.424994999108122</v>
      </c>
    </row>
    <row r="41" spans="1:17" ht="11.45" customHeight="1" x14ac:dyDescent="0.25">
      <c r="A41" s="62" t="s">
        <v>17</v>
      </c>
      <c r="B41" s="77">
        <f>IF(TrRail_act!B7=0,"",B12/TrRail_act!B7*1000)</f>
        <v>106.86266158015651</v>
      </c>
      <c r="C41" s="77">
        <f>IF(TrRail_act!C7=0,"",C12/TrRail_act!C7*1000)</f>
        <v>92.426708707251763</v>
      </c>
      <c r="D41" s="77">
        <f>IF(TrRail_act!D7=0,"",D12/TrRail_act!D7*1000)</f>
        <v>102.22869539063491</v>
      </c>
      <c r="E41" s="77">
        <f>IF(TrRail_act!E7=0,"",E12/TrRail_act!E7*1000)</f>
        <v>92.090788389972715</v>
      </c>
      <c r="F41" s="77">
        <f>IF(TrRail_act!F7=0,"",F12/TrRail_act!F7*1000)</f>
        <v>94.850148411753693</v>
      </c>
      <c r="G41" s="77">
        <f>IF(TrRail_act!G7=0,"",G12/TrRail_act!G7*1000)</f>
        <v>86.440707633354506</v>
      </c>
      <c r="H41" s="77">
        <f>IF(TrRail_act!H7=0,"",H12/TrRail_act!H7*1000)</f>
        <v>66.14658830371782</v>
      </c>
      <c r="I41" s="77">
        <f>IF(TrRail_act!I7=0,"",I12/TrRail_act!I7*1000)</f>
        <v>91.36629246846978</v>
      </c>
      <c r="J41" s="77">
        <f>IF(TrRail_act!J7=0,"",J12/TrRail_act!J7*1000)</f>
        <v>98.950214080775467</v>
      </c>
      <c r="K41" s="77">
        <f>IF(TrRail_act!K7=0,"",K12/TrRail_act!K7*1000)</f>
        <v>111.40296186974388</v>
      </c>
      <c r="L41" s="77">
        <f>IF(TrRail_act!L7=0,"",L12/TrRail_act!L7*1000)</f>
        <v>114.66825616240624</v>
      </c>
      <c r="M41" s="77">
        <f>IF(TrRail_act!M7=0,"",M12/TrRail_act!M7*1000)</f>
        <v>129.16934839819507</v>
      </c>
      <c r="N41" s="77">
        <f>IF(TrRail_act!N7=0,"",N12/TrRail_act!N7*1000)</f>
        <v>120.14359894564866</v>
      </c>
      <c r="O41" s="77">
        <f>IF(TrRail_act!O7=0,"",O12/TrRail_act!O7*1000)</f>
        <v>107.73587154845283</v>
      </c>
      <c r="P41" s="77">
        <f>IF(TrRail_act!P7=0,"",P12/TrRail_act!P7*1000)</f>
        <v>74.082690392870717</v>
      </c>
      <c r="Q41" s="77">
        <f>IF(TrRail_act!Q7=0,"",Q12/TrRail_act!Q7*1000)</f>
        <v>70.114213438161997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15.820620324121542</v>
      </c>
      <c r="C44" s="79">
        <f>IF(TrRail_act!C10=0,"",C15/TrRail_act!C10*1000)</f>
        <v>6.2545036129253653</v>
      </c>
      <c r="D44" s="79">
        <f>IF(TrRail_act!D10=0,"",D15/TrRail_act!D10*1000)</f>
        <v>13.418060513882189</v>
      </c>
      <c r="E44" s="79">
        <f>IF(TrRail_act!E10=0,"",E15/TrRail_act!E10*1000)</f>
        <v>10.628544400239521</v>
      </c>
      <c r="F44" s="79">
        <f>IF(TrRail_act!F10=0,"",F15/TrRail_act!F10*1000)</f>
        <v>11.151995902910405</v>
      </c>
      <c r="G44" s="79">
        <f>IF(TrRail_act!G10=0,"",G15/TrRail_act!G10*1000)</f>
        <v>3.5949879256817687</v>
      </c>
      <c r="H44" s="79">
        <f>IF(TrRail_act!H10=0,"",H15/TrRail_act!H10*1000)</f>
        <v>3.2734399856788015</v>
      </c>
      <c r="I44" s="79">
        <f>IF(TrRail_act!I10=0,"",I15/TrRail_act!I10*1000)</f>
        <v>10.860319377539826</v>
      </c>
      <c r="J44" s="79">
        <f>IF(TrRail_act!J10=0,"",J15/TrRail_act!J10*1000)</f>
        <v>9.6910032816921188</v>
      </c>
      <c r="K44" s="79">
        <f>IF(TrRail_act!K10=0,"",K15/TrRail_act!K10*1000)</f>
        <v>8.0672835117810546</v>
      </c>
      <c r="L44" s="79">
        <f>IF(TrRail_act!L10=0,"",L15/TrRail_act!L10*1000)</f>
        <v>9.9047456639176765</v>
      </c>
      <c r="M44" s="79">
        <f>IF(TrRail_act!M10=0,"",M15/TrRail_act!M10*1000)</f>
        <v>11.09550582457415</v>
      </c>
      <c r="N44" s="79">
        <f>IF(TrRail_act!N10=0,"",N15/TrRail_act!N10*1000)</f>
        <v>11.801929391258559</v>
      </c>
      <c r="O44" s="79">
        <f>IF(TrRail_act!O10=0,"",O15/TrRail_act!O10*1000)</f>
        <v>11.198672444071322</v>
      </c>
      <c r="P44" s="79">
        <f>IF(TrRail_act!P10=0,"",P15/TrRail_act!P10*1000)</f>
        <v>8.1051335641558797</v>
      </c>
      <c r="Q44" s="79">
        <f>IF(TrRail_act!Q10=0,"",Q15/TrRail_act!Q10*1000)</f>
        <v>8.4224377735496923</v>
      </c>
    </row>
    <row r="45" spans="1:17" ht="11.45" customHeight="1" x14ac:dyDescent="0.25">
      <c r="A45" s="116" t="s">
        <v>17</v>
      </c>
      <c r="B45" s="77">
        <f>IF(TrRail_act!B11=0,"",B16/TrRail_act!B11*1000)</f>
        <v>33.878994199467655</v>
      </c>
      <c r="C45" s="77">
        <f>IF(TrRail_act!C11=0,"",C16/TrRail_act!C11*1000)</f>
        <v>16.546901761234764</v>
      </c>
      <c r="D45" s="77">
        <f>IF(TrRail_act!D11=0,"",D16/TrRail_act!D11*1000)</f>
        <v>33.591744140124028</v>
      </c>
      <c r="E45" s="77">
        <f>IF(TrRail_act!E11=0,"",E16/TrRail_act!E11*1000)</f>
        <v>33.025138672043134</v>
      </c>
      <c r="F45" s="77">
        <f>IF(TrRail_act!F11=0,"",F16/TrRail_act!F11*1000)</f>
        <v>31.173698056094903</v>
      </c>
      <c r="G45" s="77">
        <f>IF(TrRail_act!G11=0,"",G16/TrRail_act!G11*1000)</f>
        <v>19.792607096717575</v>
      </c>
      <c r="H45" s="77">
        <f>IF(TrRail_act!H11=0,"",H16/TrRail_act!H11*1000)</f>
        <v>13.638085146967343</v>
      </c>
      <c r="I45" s="77">
        <f>IF(TrRail_act!I11=0,"",I16/TrRail_act!I11*1000)</f>
        <v>27.68482087424324</v>
      </c>
      <c r="J45" s="77">
        <f>IF(TrRail_act!J11=0,"",J16/TrRail_act!J11*1000)</f>
        <v>25.279445576266255</v>
      </c>
      <c r="K45" s="77">
        <f>IF(TrRail_act!K11=0,"",K16/TrRail_act!K11*1000)</f>
        <v>25.418083210645026</v>
      </c>
      <c r="L45" s="77">
        <f>IF(TrRail_act!L11=0,"",L16/TrRail_act!L11*1000)</f>
        <v>25.076995968062427</v>
      </c>
      <c r="M45" s="77">
        <f>IF(TrRail_act!M11=0,"",M16/TrRail_act!M11*1000)</f>
        <v>23.485740266072867</v>
      </c>
      <c r="N45" s="77">
        <f>IF(TrRail_act!N11=0,"",N16/TrRail_act!N11*1000)</f>
        <v>24.222100952376916</v>
      </c>
      <c r="O45" s="77">
        <f>IF(TrRail_act!O11=0,"",O16/TrRail_act!O11*1000)</f>
        <v>23.323850394409479</v>
      </c>
      <c r="P45" s="77">
        <f>IF(TrRail_act!P11=0,"",P16/TrRail_act!P11*1000)</f>
        <v>19.292465893936647</v>
      </c>
      <c r="Q45" s="77">
        <f>IF(TrRail_act!Q11=0,"",Q16/TrRail_act!Q11*1000)</f>
        <v>19.97738494475254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676.01144192800109</v>
      </c>
      <c r="C49" s="79">
        <f>IF(TrRail_act!C37=0,"",1000000*C9/TrRail_act!C37/1000)</f>
        <v>376.13300501760489</v>
      </c>
      <c r="D49" s="79">
        <f>IF(TrRail_act!D37=0,"",1000000*D9/TrRail_act!D37/1000)</f>
        <v>426.55587351509746</v>
      </c>
      <c r="E49" s="79">
        <f>IF(TrRail_act!E37=0,"",1000000*E9/TrRail_act!E37/1000)</f>
        <v>397.77586178880279</v>
      </c>
      <c r="F49" s="79">
        <f>IF(TrRail_act!F37=0,"",1000000*F9/TrRail_act!F37/1000)</f>
        <v>449.28513927181194</v>
      </c>
      <c r="G49" s="79">
        <f>IF(TrRail_act!G37=0,"",1000000*G9/TrRail_act!G37/1000)</f>
        <v>169.29724820291679</v>
      </c>
      <c r="H49" s="79">
        <f>IF(TrRail_act!H37=0,"",1000000*H9/TrRail_act!H37/1000)</f>
        <v>170.18710293196477</v>
      </c>
      <c r="I49" s="79">
        <f>IF(TrRail_act!I37=0,"",1000000*I9/TrRail_act!I37/1000)</f>
        <v>382.56596969964988</v>
      </c>
      <c r="J49" s="79">
        <f>IF(TrRail_act!J37=0,"",1000000*J9/TrRail_act!J37/1000)</f>
        <v>362.15385657594692</v>
      </c>
      <c r="K49" s="79">
        <f>IF(TrRail_act!K37=0,"",1000000*K9/TrRail_act!K37/1000)</f>
        <v>278.8871340754564</v>
      </c>
      <c r="L49" s="79">
        <f>IF(TrRail_act!L37=0,"",1000000*L9/TrRail_act!L37/1000)</f>
        <v>287.80663472022127</v>
      </c>
      <c r="M49" s="79">
        <f>IF(TrRail_act!M37=0,"",1000000*M9/TrRail_act!M37/1000)</f>
        <v>373.32278177683258</v>
      </c>
      <c r="N49" s="79">
        <f>IF(TrRail_act!N37=0,"",1000000*N9/TrRail_act!N37/1000)</f>
        <v>318.27698706666297</v>
      </c>
      <c r="O49" s="79">
        <f>IF(TrRail_act!O37=0,"",1000000*O9/TrRail_act!O37/1000)</f>
        <v>275.50864665824389</v>
      </c>
      <c r="P49" s="79">
        <f>IF(TrRail_act!P37=0,"",1000000*P9/TrRail_act!P37/1000)</f>
        <v>189.18229722633424</v>
      </c>
      <c r="Q49" s="79">
        <f>IF(TrRail_act!Q37=0,"",1000000*Q9/TrRail_act!Q37/1000)</f>
        <v>193.34259963241723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1984.3223077345235</v>
      </c>
      <c r="C51" s="76">
        <f>IF(TrRail_act!C39=0,"",1000000*C11/TrRail_act!C39/1000)</f>
        <v>1199.3197163355953</v>
      </c>
      <c r="D51" s="76">
        <f>IF(TrRail_act!D39=0,"",1000000*D11/TrRail_act!D39/1000)</f>
        <v>1364.9787952483121</v>
      </c>
      <c r="E51" s="76">
        <f>IF(TrRail_act!E39=0,"",1000000*E11/TrRail_act!E39/1000)</f>
        <v>1277.9465710400732</v>
      </c>
      <c r="F51" s="76">
        <f>IF(TrRail_act!F39=0,"",1000000*F11/TrRail_act!F39/1000)</f>
        <v>1448.6999884392596</v>
      </c>
      <c r="G51" s="76">
        <f>IF(TrRail_act!G39=0,"",1000000*G11/TrRail_act!G39/1000)</f>
        <v>567.85699726711471</v>
      </c>
      <c r="H51" s="76">
        <f>IF(TrRail_act!H39=0,"",1000000*H11/TrRail_act!H39/1000)</f>
        <v>622.59861448276911</v>
      </c>
      <c r="I51" s="76">
        <f>IF(TrRail_act!I39=0,"",1000000*I11/TrRail_act!I39/1000)</f>
        <v>1444.7896801630022</v>
      </c>
      <c r="J51" s="76">
        <f>IF(TrRail_act!J39=0,"",1000000*J11/TrRail_act!J39/1000)</f>
        <v>1401.0664487317658</v>
      </c>
      <c r="K51" s="76">
        <f>IF(TrRail_act!K39=0,"",1000000*K11/TrRail_act!K39/1000)</f>
        <v>1107.1124486162694</v>
      </c>
      <c r="L51" s="76">
        <f>IF(TrRail_act!L39=0,"",1000000*L11/TrRail_act!L39/1000)</f>
        <v>1117.7944550497482</v>
      </c>
      <c r="M51" s="76">
        <f>IF(TrRail_act!M39=0,"",1000000*M11/TrRail_act!M39/1000)</f>
        <v>1360.203247198973</v>
      </c>
      <c r="N51" s="76">
        <f>IF(TrRail_act!N39=0,"",1000000*N11/TrRail_act!N39/1000)</f>
        <v>1201.4031037966915</v>
      </c>
      <c r="O51" s="76">
        <f>IF(TrRail_act!O39=0,"",1000000*O11/TrRail_act!O39/1000)</f>
        <v>1051.90564801248</v>
      </c>
      <c r="P51" s="76">
        <f>IF(TrRail_act!P39=0,"",1000000*P11/TrRail_act!P39/1000)</f>
        <v>811.79937816642746</v>
      </c>
      <c r="Q51" s="76">
        <f>IF(TrRail_act!Q39=0,"",1000000*Q11/TrRail_act!Q39/1000)</f>
        <v>800.84888443633099</v>
      </c>
    </row>
    <row r="52" spans="1:17" ht="11.45" customHeight="1" x14ac:dyDescent="0.25">
      <c r="A52" s="62" t="s">
        <v>17</v>
      </c>
      <c r="B52" s="77">
        <f>IF(TrRail_act!B40=0,"",1000000*B12/TrRail_act!B40/1000)</f>
        <v>3472.5640385354163</v>
      </c>
      <c r="C52" s="77">
        <f>IF(TrRail_act!C40=0,"",1000000*C12/TrRail_act!C40/1000)</f>
        <v>2335.7243000109629</v>
      </c>
      <c r="D52" s="77">
        <f>IF(TrRail_act!D40=0,"",1000000*D12/TrRail_act!D40/1000)</f>
        <v>2662.8274858122809</v>
      </c>
      <c r="E52" s="77">
        <f>IF(TrRail_act!E40=0,"",1000000*E12/TrRail_act!E40/1000)</f>
        <v>2493.2487023232802</v>
      </c>
      <c r="F52" s="77">
        <f>IF(TrRail_act!F40=0,"",1000000*F12/TrRail_act!F40/1000)</f>
        <v>2826.3852715628691</v>
      </c>
      <c r="G52" s="77">
        <f>IF(TrRail_act!G40=0,"",1000000*G12/TrRail_act!G40/1000)</f>
        <v>1090.7885991808182</v>
      </c>
      <c r="H52" s="77">
        <f>IF(TrRail_act!H40=0,"",1000000*H12/TrRail_act!H40/1000)</f>
        <v>1101.3690680248988</v>
      </c>
      <c r="I52" s="77">
        <f>IF(TrRail_act!I40=0,"",1000000*I12/TrRail_act!I40/1000)</f>
        <v>2521.5668946241076</v>
      </c>
      <c r="J52" s="77">
        <f>IF(TrRail_act!J40=0,"",1000000*J12/TrRail_act!J40/1000)</f>
        <v>2441.9841551563068</v>
      </c>
      <c r="K52" s="77">
        <f>IF(TrRail_act!K40=0,"",1000000*K12/TrRail_act!K40/1000)</f>
        <v>1914.4529111456718</v>
      </c>
      <c r="L52" s="77">
        <f>IF(TrRail_act!L40=0,"",1000000*L12/TrRail_act!L40/1000)</f>
        <v>1859.859681511346</v>
      </c>
      <c r="M52" s="77">
        <f>IF(TrRail_act!M40=0,"",1000000*M12/TrRail_act!M40/1000)</f>
        <v>2118.7165874016946</v>
      </c>
      <c r="N52" s="77">
        <f>IF(TrRail_act!N40=0,"",1000000*N12/TrRail_act!N40/1000)</f>
        <v>1820.6284920971889</v>
      </c>
      <c r="O52" s="77">
        <f>IF(TrRail_act!O40=0,"",1000000*O12/TrRail_act!O40/1000)</f>
        <v>1605.9092892990529</v>
      </c>
      <c r="P52" s="77">
        <f>IF(TrRail_act!P40=0,"",1000000*P12/TrRail_act!P40/1000)</f>
        <v>1366.2560139746215</v>
      </c>
      <c r="Q52" s="77">
        <f>IF(TrRail_act!Q40=0,"",1000000*Q12/TrRail_act!Q40/1000)</f>
        <v>1347.8263645844879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1268.2863959837437</v>
      </c>
      <c r="C55" s="79">
        <f>IF(TrRail_act!C43=0,"",1000000*C15/TrRail_act!C43/1000)</f>
        <v>509.92413759657848</v>
      </c>
      <c r="D55" s="79">
        <f>IF(TrRail_act!D43=0,"",1000000*D15/TrRail_act!D43/1000)</f>
        <v>876.37787510840838</v>
      </c>
      <c r="E55" s="79">
        <f>IF(TrRail_act!E43=0,"",1000000*E15/TrRail_act!E43/1000)</f>
        <v>649.76698876098442</v>
      </c>
      <c r="F55" s="79">
        <f>IF(TrRail_act!F43=0,"",1000000*F15/TrRail_act!F43/1000)</f>
        <v>770.09847569712349</v>
      </c>
      <c r="G55" s="79">
        <f>IF(TrRail_act!G43=0,"",1000000*G15/TrRail_act!G43/1000)</f>
        <v>241.34449305123516</v>
      </c>
      <c r="H55" s="79">
        <f>IF(TrRail_act!H43=0,"",1000000*H15/TrRail_act!H43/1000)</f>
        <v>209.27486159455043</v>
      </c>
      <c r="I55" s="79">
        <f>IF(TrRail_act!I43=0,"",1000000*I15/TrRail_act!I43/1000)</f>
        <v>692.81802604006089</v>
      </c>
      <c r="J55" s="79">
        <f>IF(TrRail_act!J43=0,"",1000000*J15/TrRail_act!J43/1000)</f>
        <v>595.37147580589181</v>
      </c>
      <c r="K55" s="79">
        <f>IF(TrRail_act!K43=0,"",1000000*K15/TrRail_act!K43/1000)</f>
        <v>359.95991782144193</v>
      </c>
      <c r="L55" s="79">
        <f>IF(TrRail_act!L43=0,"",1000000*L15/TrRail_act!L43/1000)</f>
        <v>493.24437662366699</v>
      </c>
      <c r="M55" s="79">
        <f>IF(TrRail_act!M43=0,"",1000000*M15/TrRail_act!M43/1000)</f>
        <v>657.20221421290512</v>
      </c>
      <c r="N55" s="79">
        <f>IF(TrRail_act!N43=0,"",1000000*N15/TrRail_act!N43/1000)</f>
        <v>629.68551587736761</v>
      </c>
      <c r="O55" s="79">
        <f>IF(TrRail_act!O43=0,"",1000000*O15/TrRail_act!O43/1000)</f>
        <v>566.10164101065232</v>
      </c>
      <c r="P55" s="79">
        <f>IF(TrRail_act!P43=0,"",1000000*P15/TrRail_act!P43/1000)</f>
        <v>422.98450225875632</v>
      </c>
      <c r="Q55" s="79">
        <f>IF(TrRail_act!Q43=0,"",1000000*Q15/TrRail_act!Q43/1000)</f>
        <v>490.04251777763807</v>
      </c>
    </row>
    <row r="56" spans="1:17" ht="11.45" customHeight="1" x14ac:dyDescent="0.25">
      <c r="A56" s="116" t="s">
        <v>17</v>
      </c>
      <c r="B56" s="77">
        <f>IF(TrRail_act!B44=0,"",1000000*B16/TrRail_act!B44/1000)</f>
        <v>1930.8240655274906</v>
      </c>
      <c r="C56" s="77">
        <f>IF(TrRail_act!C44=0,"",1000000*C16/TrRail_act!C44/1000)</f>
        <v>796.12661798675288</v>
      </c>
      <c r="D56" s="77">
        <f>IF(TrRail_act!D44=0,"",1000000*D16/TrRail_act!D44/1000)</f>
        <v>1614.1979834012582</v>
      </c>
      <c r="E56" s="77">
        <f>IF(TrRail_act!E44=0,"",1000000*E16/TrRail_act!E44/1000)</f>
        <v>1253.6680724329581</v>
      </c>
      <c r="F56" s="77">
        <f>IF(TrRail_act!F44=0,"",1000000*F16/TrRail_act!F44/1000)</f>
        <v>1488.8570530144389</v>
      </c>
      <c r="G56" s="77">
        <f>IF(TrRail_act!G44=0,"",1000000*G16/TrRail_act!G44/1000)</f>
        <v>467.54580222474573</v>
      </c>
      <c r="H56" s="77">
        <f>IF(TrRail_act!H44=0,"",1000000*H16/TrRail_act!H44/1000)</f>
        <v>405.41875148120749</v>
      </c>
      <c r="I56" s="77">
        <f>IF(TrRail_act!I44=0,"",1000000*I16/TrRail_act!I44/1000)</f>
        <v>1342.1651171129022</v>
      </c>
      <c r="J56" s="77">
        <f>IF(TrRail_act!J44=0,"",1000000*J16/TrRail_act!J44/1000)</f>
        <v>1153.5322343739153</v>
      </c>
      <c r="K56" s="77">
        <f>IF(TrRail_act!K44=0,"",1000000*K16/TrRail_act!K44/1000)</f>
        <v>696.1092574212322</v>
      </c>
      <c r="L56" s="77">
        <f>IF(TrRail_act!L44=0,"",1000000*L16/TrRail_act!L44/1000)</f>
        <v>953.86169331502924</v>
      </c>
      <c r="M56" s="77">
        <f>IF(TrRail_act!M44=0,"",1000000*M16/TrRail_act!M44/1000)</f>
        <v>1270.9319084195092</v>
      </c>
      <c r="N56" s="77">
        <f>IF(TrRail_act!N44=0,"",1000000*N16/TrRail_act!N44/1000)</f>
        <v>1223.0430212233487</v>
      </c>
      <c r="O56" s="77">
        <f>IF(TrRail_act!O44=0,"",1000000*O16/TrRail_act!O44/1000)</f>
        <v>1102.0685939066691</v>
      </c>
      <c r="P56" s="77">
        <f>IF(TrRail_act!P44=0,"",1000000*P16/TrRail_act!P44/1000)</f>
        <v>887.51212527506902</v>
      </c>
      <c r="Q56" s="77">
        <f>IF(TrRail_act!Q44=0,"",1000000*Q16/TrRail_act!Q44/1000)</f>
        <v>1028.214211408437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0.7183173985938901</v>
      </c>
      <c r="C60" s="32">
        <f t="shared" si="6"/>
        <v>0.7795835854424551</v>
      </c>
      <c r="D60" s="32">
        <f t="shared" si="6"/>
        <v>0.66540445441515006</v>
      </c>
      <c r="E60" s="32">
        <f t="shared" si="6"/>
        <v>0.70471123984551909</v>
      </c>
      <c r="F60" s="32">
        <f t="shared" si="6"/>
        <v>0.69493880928855312</v>
      </c>
      <c r="G60" s="32">
        <f t="shared" si="6"/>
        <v>0.74300335902829873</v>
      </c>
      <c r="H60" s="32">
        <f t="shared" si="6"/>
        <v>0.77098253844741194</v>
      </c>
      <c r="I60" s="32">
        <f t="shared" si="6"/>
        <v>0.70085744204571887</v>
      </c>
      <c r="J60" s="32">
        <f t="shared" si="6"/>
        <v>0.72511866112243961</v>
      </c>
      <c r="K60" s="32">
        <f t="shared" si="6"/>
        <v>0.77668120379660921</v>
      </c>
      <c r="L60" s="32">
        <f t="shared" si="6"/>
        <v>0.73034966240864652</v>
      </c>
      <c r="M60" s="32">
        <f t="shared" si="6"/>
        <v>0.73381652183103707</v>
      </c>
      <c r="N60" s="32">
        <f t="shared" si="6"/>
        <v>0.72217083236777546</v>
      </c>
      <c r="O60" s="32">
        <f t="shared" si="6"/>
        <v>0.71373519178724898</v>
      </c>
      <c r="P60" s="32">
        <f t="shared" si="6"/>
        <v>0.70455547507977612</v>
      </c>
      <c r="Q60" s="32">
        <f t="shared" si="6"/>
        <v>0.67003611402901198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0.7183173985938901</v>
      </c>
      <c r="C62" s="30">
        <f t="shared" si="8"/>
        <v>0.7795835854424551</v>
      </c>
      <c r="D62" s="30">
        <f t="shared" si="8"/>
        <v>0.66540445441515006</v>
      </c>
      <c r="E62" s="30">
        <f t="shared" si="8"/>
        <v>0.70471123984551909</v>
      </c>
      <c r="F62" s="30">
        <f t="shared" si="8"/>
        <v>0.69493880928855312</v>
      </c>
      <c r="G62" s="30">
        <f t="shared" si="8"/>
        <v>0.74300335902829873</v>
      </c>
      <c r="H62" s="30">
        <f t="shared" si="8"/>
        <v>0.77098253844741194</v>
      </c>
      <c r="I62" s="30">
        <f t="shared" si="8"/>
        <v>0.70085744204571887</v>
      </c>
      <c r="J62" s="30">
        <f t="shared" si="8"/>
        <v>0.72511866112243961</v>
      </c>
      <c r="K62" s="30">
        <f t="shared" si="8"/>
        <v>0.77668120379660921</v>
      </c>
      <c r="L62" s="30">
        <f t="shared" si="8"/>
        <v>0.73034966240864652</v>
      </c>
      <c r="M62" s="30">
        <f t="shared" si="8"/>
        <v>0.73381652183103707</v>
      </c>
      <c r="N62" s="30">
        <f t="shared" si="8"/>
        <v>0.72217083236777546</v>
      </c>
      <c r="O62" s="30">
        <f t="shared" si="8"/>
        <v>0.71373519178724898</v>
      </c>
      <c r="P62" s="30">
        <f t="shared" si="8"/>
        <v>0.70455547507977612</v>
      </c>
      <c r="Q62" s="30">
        <f t="shared" si="8"/>
        <v>0.67003611402901198</v>
      </c>
    </row>
    <row r="63" spans="1:17" ht="11.45" customHeight="1" x14ac:dyDescent="0.25">
      <c r="A63" s="62" t="s">
        <v>17</v>
      </c>
      <c r="B63" s="115">
        <f t="shared" ref="B63:Q63" si="9">IF(B12=0,0,B12/B$8)</f>
        <v>0.7183173985938901</v>
      </c>
      <c r="C63" s="115">
        <f t="shared" si="9"/>
        <v>0.7795835854424551</v>
      </c>
      <c r="D63" s="115">
        <f t="shared" si="9"/>
        <v>0.66540445441515006</v>
      </c>
      <c r="E63" s="115">
        <f t="shared" si="9"/>
        <v>0.70471123984551909</v>
      </c>
      <c r="F63" s="115">
        <f t="shared" si="9"/>
        <v>0.69493880928855312</v>
      </c>
      <c r="G63" s="115">
        <f t="shared" si="9"/>
        <v>0.74300335902829873</v>
      </c>
      <c r="H63" s="115">
        <f t="shared" si="9"/>
        <v>0.77098253844741194</v>
      </c>
      <c r="I63" s="115">
        <f t="shared" si="9"/>
        <v>0.70085744204571887</v>
      </c>
      <c r="J63" s="115">
        <f t="shared" si="9"/>
        <v>0.72511866112243961</v>
      </c>
      <c r="K63" s="115">
        <f t="shared" si="9"/>
        <v>0.77668120379660921</v>
      </c>
      <c r="L63" s="115">
        <f t="shared" si="9"/>
        <v>0.73034966240864652</v>
      </c>
      <c r="M63" s="115">
        <f t="shared" si="9"/>
        <v>0.73381652183103707</v>
      </c>
      <c r="N63" s="115">
        <f t="shared" si="9"/>
        <v>0.72217083236777546</v>
      </c>
      <c r="O63" s="115">
        <f t="shared" si="9"/>
        <v>0.71373519178724898</v>
      </c>
      <c r="P63" s="115">
        <f t="shared" si="9"/>
        <v>0.70455547507977612</v>
      </c>
      <c r="Q63" s="115">
        <f t="shared" si="9"/>
        <v>0.67003611402901198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0.28168260140610984</v>
      </c>
      <c r="C66" s="32">
        <f t="shared" si="12"/>
        <v>0.22041641455754482</v>
      </c>
      <c r="D66" s="32">
        <f t="shared" si="12"/>
        <v>0.33459554558485005</v>
      </c>
      <c r="E66" s="32">
        <f t="shared" si="12"/>
        <v>0.29528876015448097</v>
      </c>
      <c r="F66" s="32">
        <f t="shared" si="12"/>
        <v>0.30506119071144694</v>
      </c>
      <c r="G66" s="32">
        <f t="shared" si="12"/>
        <v>0.25699664097170133</v>
      </c>
      <c r="H66" s="32">
        <f t="shared" si="12"/>
        <v>0.22901746155258815</v>
      </c>
      <c r="I66" s="32">
        <f t="shared" si="12"/>
        <v>0.29914255795428113</v>
      </c>
      <c r="J66" s="32">
        <f t="shared" si="12"/>
        <v>0.2748813388775605</v>
      </c>
      <c r="K66" s="32">
        <f t="shared" si="12"/>
        <v>0.22331879620339085</v>
      </c>
      <c r="L66" s="32">
        <f t="shared" si="12"/>
        <v>0.26965033759135343</v>
      </c>
      <c r="M66" s="32">
        <f t="shared" si="12"/>
        <v>0.26618347816896298</v>
      </c>
      <c r="N66" s="32">
        <f t="shared" si="12"/>
        <v>0.27782916763222443</v>
      </c>
      <c r="O66" s="32">
        <f t="shared" si="12"/>
        <v>0.28626480821275108</v>
      </c>
      <c r="P66" s="32">
        <f t="shared" si="12"/>
        <v>0.29544452492022377</v>
      </c>
      <c r="Q66" s="32">
        <f t="shared" si="12"/>
        <v>0.32996388597098797</v>
      </c>
    </row>
    <row r="67" spans="1:17" ht="11.45" customHeight="1" x14ac:dyDescent="0.25">
      <c r="A67" s="116" t="s">
        <v>17</v>
      </c>
      <c r="B67" s="115">
        <f t="shared" ref="B67:Q67" si="13">IF(B16=0,0,B16/B$8)</f>
        <v>0.28168260140610984</v>
      </c>
      <c r="C67" s="115">
        <f t="shared" si="13"/>
        <v>0.22041641455754482</v>
      </c>
      <c r="D67" s="115">
        <f t="shared" si="13"/>
        <v>0.33459554558485005</v>
      </c>
      <c r="E67" s="115">
        <f t="shared" si="13"/>
        <v>0.29528876015448097</v>
      </c>
      <c r="F67" s="115">
        <f t="shared" si="13"/>
        <v>0.30506119071144694</v>
      </c>
      <c r="G67" s="115">
        <f t="shared" si="13"/>
        <v>0.25699664097170133</v>
      </c>
      <c r="H67" s="115">
        <f t="shared" si="13"/>
        <v>0.22901746155258815</v>
      </c>
      <c r="I67" s="115">
        <f t="shared" si="13"/>
        <v>0.29914255795428113</v>
      </c>
      <c r="J67" s="115">
        <f t="shared" si="13"/>
        <v>0.2748813388775605</v>
      </c>
      <c r="K67" s="115">
        <f t="shared" si="13"/>
        <v>0.22331879620339085</v>
      </c>
      <c r="L67" s="115">
        <f t="shared" si="13"/>
        <v>0.26965033759135343</v>
      </c>
      <c r="M67" s="115">
        <f t="shared" si="13"/>
        <v>0.26618347816896298</v>
      </c>
      <c r="N67" s="115">
        <f t="shared" si="13"/>
        <v>0.27782916763222443</v>
      </c>
      <c r="O67" s="115">
        <f t="shared" si="13"/>
        <v>0.28626480821275108</v>
      </c>
      <c r="P67" s="115">
        <f t="shared" si="13"/>
        <v>0.29544452492022377</v>
      </c>
      <c r="Q67" s="115">
        <f t="shared" si="13"/>
        <v>0.32996388597098797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2270.0598869306696</v>
      </c>
      <c r="C4" s="132">
        <f t="shared" si="0"/>
        <v>2084.9585738391202</v>
      </c>
      <c r="D4" s="132">
        <f t="shared" si="0"/>
        <v>2157.1388238329505</v>
      </c>
      <c r="E4" s="132">
        <f t="shared" si="0"/>
        <v>2463.8341066365515</v>
      </c>
      <c r="F4" s="132">
        <f t="shared" si="0"/>
        <v>3157.0336161860328</v>
      </c>
      <c r="G4" s="132">
        <f t="shared" si="0"/>
        <v>3515.2255039257034</v>
      </c>
      <c r="H4" s="132">
        <f t="shared" si="0"/>
        <v>4368.6841424470567</v>
      </c>
      <c r="I4" s="132">
        <f t="shared" si="0"/>
        <v>6292.3981929592255</v>
      </c>
      <c r="J4" s="132">
        <f t="shared" si="0"/>
        <v>7367.7583972302573</v>
      </c>
      <c r="K4" s="132">
        <f t="shared" si="0"/>
        <v>6756.7688751498745</v>
      </c>
      <c r="L4" s="132">
        <f t="shared" si="0"/>
        <v>7808.0326985985685</v>
      </c>
      <c r="M4" s="132">
        <f t="shared" si="0"/>
        <v>8580.964656625858</v>
      </c>
      <c r="N4" s="132">
        <f t="shared" si="0"/>
        <v>8516.6098219010182</v>
      </c>
      <c r="O4" s="132">
        <f t="shared" si="0"/>
        <v>8888.4828520174669</v>
      </c>
      <c r="P4" s="132">
        <f t="shared" si="0"/>
        <v>9640.3885758052584</v>
      </c>
      <c r="Q4" s="132">
        <f t="shared" si="0"/>
        <v>11022.250729562798</v>
      </c>
    </row>
    <row r="5" spans="1:17" ht="11.45" customHeight="1" x14ac:dyDescent="0.25">
      <c r="A5" s="116" t="s">
        <v>23</v>
      </c>
      <c r="B5" s="42">
        <v>57.082234733567084</v>
      </c>
      <c r="C5" s="42">
        <v>63.279397175560689</v>
      </c>
      <c r="D5" s="42">
        <v>76.382801418183362</v>
      </c>
      <c r="E5" s="42">
        <v>90.103704662830339</v>
      </c>
      <c r="F5" s="42">
        <v>102.20513825100369</v>
      </c>
      <c r="G5" s="42">
        <v>120.14744362704006</v>
      </c>
      <c r="H5" s="42">
        <v>150.98803176265343</v>
      </c>
      <c r="I5" s="42">
        <v>201.1929816796135</v>
      </c>
      <c r="J5" s="42">
        <v>234.26336811480834</v>
      </c>
      <c r="K5" s="42">
        <v>219.59251477128865</v>
      </c>
      <c r="L5" s="42">
        <v>266.1656572</v>
      </c>
      <c r="M5" s="42">
        <v>261.84070733770574</v>
      </c>
      <c r="N5" s="42">
        <v>233.7403444152111</v>
      </c>
      <c r="O5" s="42">
        <v>199.66728211161478</v>
      </c>
      <c r="P5" s="42">
        <v>182.35478177474292</v>
      </c>
      <c r="Q5" s="42">
        <v>183.06558544749726</v>
      </c>
    </row>
    <row r="6" spans="1:17" ht="11.45" customHeight="1" x14ac:dyDescent="0.25">
      <c r="A6" s="116" t="s">
        <v>127</v>
      </c>
      <c r="B6" s="42">
        <v>1624.0754001384107</v>
      </c>
      <c r="C6" s="42">
        <v>1493.272397403593</v>
      </c>
      <c r="D6" s="42">
        <v>1616.4028800451445</v>
      </c>
      <c r="E6" s="42">
        <v>1877.2625027978931</v>
      </c>
      <c r="F6" s="42">
        <v>2339.7277027313585</v>
      </c>
      <c r="G6" s="42">
        <v>2855.888666877021</v>
      </c>
      <c r="H6" s="42">
        <v>3517.3223411551253</v>
      </c>
      <c r="I6" s="42">
        <v>5068.9431364969032</v>
      </c>
      <c r="J6" s="42">
        <v>6032.0355671547823</v>
      </c>
      <c r="K6" s="42">
        <v>5521.8077240019184</v>
      </c>
      <c r="L6" s="42">
        <v>6535.5538992065003</v>
      </c>
      <c r="M6" s="42">
        <v>7399.9919993149997</v>
      </c>
      <c r="N6" s="42">
        <v>7236.0055253920127</v>
      </c>
      <c r="O6" s="42">
        <v>7603.9211478156722</v>
      </c>
      <c r="P6" s="42">
        <v>8122.5583820296661</v>
      </c>
      <c r="Q6" s="42">
        <v>9280.2339526541473</v>
      </c>
    </row>
    <row r="7" spans="1:17" ht="11.45" customHeight="1" x14ac:dyDescent="0.25">
      <c r="A7" s="116" t="s">
        <v>125</v>
      </c>
      <c r="B7" s="42">
        <v>588.90225205869172</v>
      </c>
      <c r="C7" s="42">
        <v>528.40677925996647</v>
      </c>
      <c r="D7" s="42">
        <v>464.35314236962256</v>
      </c>
      <c r="E7" s="42">
        <v>496.46789917582822</v>
      </c>
      <c r="F7" s="42">
        <v>715.10077520367088</v>
      </c>
      <c r="G7" s="42">
        <v>539.18939342164231</v>
      </c>
      <c r="H7" s="42">
        <v>700.37376952927775</v>
      </c>
      <c r="I7" s="42">
        <v>1022.2620747827089</v>
      </c>
      <c r="J7" s="42">
        <v>1101.4594619606667</v>
      </c>
      <c r="K7" s="42">
        <v>1015.3686363766672</v>
      </c>
      <c r="L7" s="42">
        <v>1006.313142192068</v>
      </c>
      <c r="M7" s="42">
        <v>919.13194997315304</v>
      </c>
      <c r="N7" s="42">
        <v>1046.8639520937948</v>
      </c>
      <c r="O7" s="42">
        <v>1084.8944220901806</v>
      </c>
      <c r="P7" s="42">
        <v>1335.4754120008486</v>
      </c>
      <c r="Q7" s="42">
        <v>1558.9511914611542</v>
      </c>
    </row>
    <row r="8" spans="1:17" ht="11.45" customHeight="1" x14ac:dyDescent="0.25">
      <c r="A8" s="128" t="s">
        <v>51</v>
      </c>
      <c r="B8" s="131">
        <f t="shared" ref="B8:Q8" si="1">SUM(B9:B10)</f>
        <v>15.008974114746716</v>
      </c>
      <c r="C8" s="131">
        <f t="shared" si="1"/>
        <v>13.264261042628563</v>
      </c>
      <c r="D8" s="131">
        <f t="shared" si="1"/>
        <v>12.557598827685139</v>
      </c>
      <c r="E8" s="131">
        <f t="shared" si="1"/>
        <v>12.652827314665311</v>
      </c>
      <c r="F8" s="131">
        <f t="shared" si="1"/>
        <v>13.335731942764491</v>
      </c>
      <c r="G8" s="131">
        <f t="shared" si="1"/>
        <v>14.627726328892795</v>
      </c>
      <c r="H8" s="131">
        <f t="shared" si="1"/>
        <v>14.999816075179309</v>
      </c>
      <c r="I8" s="131">
        <f t="shared" si="1"/>
        <v>18.130420045446698</v>
      </c>
      <c r="J8" s="131">
        <f t="shared" si="1"/>
        <v>18.307025008560039</v>
      </c>
      <c r="K8" s="131">
        <f t="shared" si="1"/>
        <v>19.349640244679751</v>
      </c>
      <c r="L8" s="131">
        <f t="shared" si="1"/>
        <v>16.605816383417718</v>
      </c>
      <c r="M8" s="131">
        <f t="shared" si="1"/>
        <v>16.500070491150385</v>
      </c>
      <c r="N8" s="131">
        <f t="shared" si="1"/>
        <v>18.083960325978502</v>
      </c>
      <c r="O8" s="131">
        <f t="shared" si="1"/>
        <v>19.114192125006063</v>
      </c>
      <c r="P8" s="131">
        <f t="shared" si="1"/>
        <v>20.895015481989159</v>
      </c>
      <c r="Q8" s="131">
        <f t="shared" si="1"/>
        <v>21.748892736388626</v>
      </c>
    </row>
    <row r="9" spans="1:17" ht="11.45" customHeight="1" x14ac:dyDescent="0.25">
      <c r="A9" s="95" t="s">
        <v>126</v>
      </c>
      <c r="B9" s="37">
        <v>11.672563126611012</v>
      </c>
      <c r="C9" s="37">
        <v>9.9278500544928594</v>
      </c>
      <c r="D9" s="37">
        <v>9.2218315615228352</v>
      </c>
      <c r="E9" s="37">
        <v>9.3234972682370145</v>
      </c>
      <c r="F9" s="37">
        <v>10.072061537623064</v>
      </c>
      <c r="G9" s="37">
        <v>11.952417807439586</v>
      </c>
      <c r="H9" s="37">
        <v>12.413646456269582</v>
      </c>
      <c r="I9" s="37">
        <v>15.074981281276841</v>
      </c>
      <c r="J9" s="37">
        <v>14.367135318149369</v>
      </c>
      <c r="K9" s="37">
        <v>16.560188497118158</v>
      </c>
      <c r="L9" s="37">
        <v>13.805300870868274</v>
      </c>
      <c r="M9" s="37">
        <v>13.417189144986907</v>
      </c>
      <c r="N9" s="37">
        <v>14.204433164226147</v>
      </c>
      <c r="O9" s="37">
        <v>14.84542874730907</v>
      </c>
      <c r="P9" s="37">
        <v>15.529434356434699</v>
      </c>
      <c r="Q9" s="37">
        <v>16.343473977279896</v>
      </c>
    </row>
    <row r="10" spans="1:17" ht="11.45" customHeight="1" x14ac:dyDescent="0.25">
      <c r="A10" s="93" t="s">
        <v>125</v>
      </c>
      <c r="B10" s="36">
        <v>3.3364109881357038</v>
      </c>
      <c r="C10" s="36">
        <v>3.3364109881357038</v>
      </c>
      <c r="D10" s="36">
        <v>3.3357672661623035</v>
      </c>
      <c r="E10" s="36">
        <v>3.3293300464282964</v>
      </c>
      <c r="F10" s="36">
        <v>3.2636704051414274</v>
      </c>
      <c r="G10" s="36">
        <v>2.6753085214532097</v>
      </c>
      <c r="H10" s="36">
        <v>2.5861696189097265</v>
      </c>
      <c r="I10" s="36">
        <v>3.0554387641698577</v>
      </c>
      <c r="J10" s="36">
        <v>3.9398896904106691</v>
      </c>
      <c r="K10" s="36">
        <v>2.7894517475615928</v>
      </c>
      <c r="L10" s="36">
        <v>2.8005155125494423</v>
      </c>
      <c r="M10" s="36">
        <v>3.0828813461634779</v>
      </c>
      <c r="N10" s="36">
        <v>3.8795271617523568</v>
      </c>
      <c r="O10" s="36">
        <v>4.2687633776969918</v>
      </c>
      <c r="P10" s="36">
        <v>5.3655811255544599</v>
      </c>
      <c r="Q10" s="36">
        <v>5.4054187591087315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26.793405555088039</v>
      </c>
      <c r="C12" s="41">
        <f t="shared" ref="C12:Q12" si="3">SUM(C13,C17)</f>
        <v>24.655803887008283</v>
      </c>
      <c r="D12" s="41">
        <f t="shared" si="3"/>
        <v>25.835171245551315</v>
      </c>
      <c r="E12" s="41">
        <f t="shared" si="3"/>
        <v>29.480415955252383</v>
      </c>
      <c r="F12" s="41">
        <f t="shared" si="3"/>
        <v>36.980498656146175</v>
      </c>
      <c r="G12" s="41">
        <f t="shared" si="3"/>
        <v>42.833972263936644</v>
      </c>
      <c r="H12" s="41">
        <f t="shared" si="3"/>
        <v>46.934776379311373</v>
      </c>
      <c r="I12" s="41">
        <f t="shared" si="3"/>
        <v>61.26204440177235</v>
      </c>
      <c r="J12" s="41">
        <f t="shared" si="3"/>
        <v>76.680853112454216</v>
      </c>
      <c r="K12" s="41">
        <f t="shared" si="3"/>
        <v>82.186498383423228</v>
      </c>
      <c r="L12" s="41">
        <f t="shared" si="3"/>
        <v>73.108657480145766</v>
      </c>
      <c r="M12" s="41">
        <f t="shared" si="3"/>
        <v>82.45194018296651</v>
      </c>
      <c r="N12" s="41">
        <f t="shared" si="3"/>
        <v>75.556357911767208</v>
      </c>
      <c r="O12" s="41">
        <f t="shared" si="3"/>
        <v>75.393414022711539</v>
      </c>
      <c r="P12" s="41">
        <f t="shared" si="3"/>
        <v>79.708464599947504</v>
      </c>
      <c r="Q12" s="41">
        <f t="shared" si="3"/>
        <v>86.975922473561653</v>
      </c>
    </row>
    <row r="13" spans="1:17" ht="11.45" customHeight="1" x14ac:dyDescent="0.25">
      <c r="A13" s="130" t="s">
        <v>39</v>
      </c>
      <c r="B13" s="132">
        <f t="shared" ref="B13" si="4">SUM(B14:B16)</f>
        <v>26.160288608188193</v>
      </c>
      <c r="C13" s="132">
        <f t="shared" ref="C13:Q13" si="5">SUM(C14:C16)</f>
        <v>24.119863878449266</v>
      </c>
      <c r="D13" s="132">
        <f t="shared" si="5"/>
        <v>25.340338377629436</v>
      </c>
      <c r="E13" s="132">
        <f t="shared" si="5"/>
        <v>28.986571887544251</v>
      </c>
      <c r="F13" s="132">
        <f t="shared" si="5"/>
        <v>36.459975991324711</v>
      </c>
      <c r="G13" s="132">
        <f t="shared" si="5"/>
        <v>42.233030244815573</v>
      </c>
      <c r="H13" s="132">
        <f t="shared" si="5"/>
        <v>46.289966856495745</v>
      </c>
      <c r="I13" s="132">
        <f t="shared" si="5"/>
        <v>60.472410642033978</v>
      </c>
      <c r="J13" s="132">
        <f t="shared" si="5"/>
        <v>75.892581500540572</v>
      </c>
      <c r="K13" s="132">
        <f t="shared" si="5"/>
        <v>81.321933355344783</v>
      </c>
      <c r="L13" s="132">
        <f t="shared" si="5"/>
        <v>72.405336324228003</v>
      </c>
      <c r="M13" s="132">
        <f t="shared" si="5"/>
        <v>81.783353263240059</v>
      </c>
      <c r="N13" s="132">
        <f t="shared" si="5"/>
        <v>74.829786731431824</v>
      </c>
      <c r="O13" s="132">
        <f t="shared" si="5"/>
        <v>74.634020140951833</v>
      </c>
      <c r="P13" s="132">
        <f t="shared" si="5"/>
        <v>78.953337493904115</v>
      </c>
      <c r="Q13" s="132">
        <f t="shared" si="5"/>
        <v>86.172412850968414</v>
      </c>
    </row>
    <row r="14" spans="1:17" ht="11.45" customHeight="1" x14ac:dyDescent="0.25">
      <c r="A14" s="116" t="s">
        <v>23</v>
      </c>
      <c r="B14" s="42">
        <f>B23*B79/1000000</f>
        <v>0.92595344568599836</v>
      </c>
      <c r="C14" s="42">
        <f t="shared" ref="C14:Q14" si="6">C23*C79/1000000</f>
        <v>1.0425411144736583</v>
      </c>
      <c r="D14" s="42">
        <f t="shared" si="6"/>
        <v>1.2509403490681159</v>
      </c>
      <c r="E14" s="42">
        <f t="shared" si="6"/>
        <v>1.4494619336735277</v>
      </c>
      <c r="F14" s="42">
        <f t="shared" si="6"/>
        <v>1.6457143907649778</v>
      </c>
      <c r="G14" s="42">
        <f t="shared" si="6"/>
        <v>1.9723363686711981</v>
      </c>
      <c r="H14" s="42">
        <f t="shared" si="6"/>
        <v>2.168466527480954</v>
      </c>
      <c r="I14" s="42">
        <f t="shared" si="6"/>
        <v>2.5939029139571232</v>
      </c>
      <c r="J14" s="42">
        <f t="shared" si="6"/>
        <v>3.1562216979884123</v>
      </c>
      <c r="K14" s="42">
        <f t="shared" si="6"/>
        <v>3.539026747090865</v>
      </c>
      <c r="L14" s="42">
        <f t="shared" si="6"/>
        <v>3.2189512964541804</v>
      </c>
      <c r="M14" s="42">
        <f t="shared" si="6"/>
        <v>3.3863849542287277</v>
      </c>
      <c r="N14" s="42">
        <f t="shared" si="6"/>
        <v>2.7887284534017951</v>
      </c>
      <c r="O14" s="42">
        <f t="shared" si="6"/>
        <v>2.3123122535168781</v>
      </c>
      <c r="P14" s="42">
        <f t="shared" si="6"/>
        <v>2.024524718582446</v>
      </c>
      <c r="Q14" s="42">
        <f t="shared" si="6"/>
        <v>1.9299294242747398</v>
      </c>
    </row>
    <row r="15" spans="1:17" ht="11.45" customHeight="1" x14ac:dyDescent="0.25">
      <c r="A15" s="116" t="s">
        <v>127</v>
      </c>
      <c r="B15" s="42">
        <f>B24*B80/1000000</f>
        <v>20.953088009395429</v>
      </c>
      <c r="C15" s="42">
        <f t="shared" ref="C15:Q15" si="7">C24*C80/1000000</f>
        <v>19.250619621132504</v>
      </c>
      <c r="D15" s="42">
        <f t="shared" si="7"/>
        <v>20.648538037039309</v>
      </c>
      <c r="E15" s="42">
        <f t="shared" si="7"/>
        <v>23.80053019040129</v>
      </c>
      <c r="F15" s="42">
        <f t="shared" si="7"/>
        <v>29.553022894170482</v>
      </c>
      <c r="G15" s="42">
        <f t="shared" si="7"/>
        <v>36.263207851770872</v>
      </c>
      <c r="H15" s="42">
        <f t="shared" si="7"/>
        <v>38.91973739712504</v>
      </c>
      <c r="I15" s="42">
        <f t="shared" si="7"/>
        <v>50.175675033616322</v>
      </c>
      <c r="J15" s="42">
        <f t="shared" si="7"/>
        <v>62.570406359881879</v>
      </c>
      <c r="K15" s="42">
        <f t="shared" si="7"/>
        <v>67.728560291684559</v>
      </c>
      <c r="L15" s="42">
        <f t="shared" si="7"/>
        <v>60.517739286309954</v>
      </c>
      <c r="M15" s="42">
        <f t="shared" si="7"/>
        <v>70.643014344154793</v>
      </c>
      <c r="N15" s="42">
        <f t="shared" si="7"/>
        <v>64.131566377484035</v>
      </c>
      <c r="O15" s="42">
        <f t="shared" si="7"/>
        <v>64.631692414079211</v>
      </c>
      <c r="P15" s="42">
        <f t="shared" si="7"/>
        <v>68.045868012139465</v>
      </c>
      <c r="Q15" s="42">
        <f t="shared" si="7"/>
        <v>74.428970002704105</v>
      </c>
    </row>
    <row r="16" spans="1:17" ht="11.45" customHeight="1" x14ac:dyDescent="0.25">
      <c r="A16" s="116" t="s">
        <v>125</v>
      </c>
      <c r="B16" s="42">
        <f>B25*B81/1000000</f>
        <v>4.281247153106766</v>
      </c>
      <c r="C16" s="42">
        <f t="shared" ref="C16:Q16" si="8">C25*C81/1000000</f>
        <v>3.8267031428431064</v>
      </c>
      <c r="D16" s="42">
        <f t="shared" si="8"/>
        <v>3.4408599915220117</v>
      </c>
      <c r="E16" s="42">
        <f t="shared" si="8"/>
        <v>3.7365797634694342</v>
      </c>
      <c r="F16" s="42">
        <f t="shared" si="8"/>
        <v>5.261238706389249</v>
      </c>
      <c r="G16" s="42">
        <f t="shared" si="8"/>
        <v>3.9974860243735</v>
      </c>
      <c r="H16" s="42">
        <f t="shared" si="8"/>
        <v>5.2017629318897507</v>
      </c>
      <c r="I16" s="42">
        <f t="shared" si="8"/>
        <v>7.7028326944605316</v>
      </c>
      <c r="J16" s="42">
        <f t="shared" si="8"/>
        <v>10.165953442670284</v>
      </c>
      <c r="K16" s="42">
        <f t="shared" si="8"/>
        <v>10.054346316569367</v>
      </c>
      <c r="L16" s="42">
        <f t="shared" si="8"/>
        <v>8.6686457414638731</v>
      </c>
      <c r="M16" s="42">
        <f t="shared" si="8"/>
        <v>7.7539539648565281</v>
      </c>
      <c r="N16" s="42">
        <f t="shared" si="8"/>
        <v>7.9094919005459925</v>
      </c>
      <c r="O16" s="42">
        <f t="shared" si="8"/>
        <v>7.69001547335575</v>
      </c>
      <c r="P16" s="42">
        <f t="shared" si="8"/>
        <v>8.8829447631822038</v>
      </c>
      <c r="Q16" s="42">
        <f t="shared" si="8"/>
        <v>9.8135134239895656</v>
      </c>
    </row>
    <row r="17" spans="1:17" ht="11.45" customHeight="1" x14ac:dyDescent="0.25">
      <c r="A17" s="128" t="s">
        <v>18</v>
      </c>
      <c r="B17" s="131">
        <f t="shared" ref="B17" si="9">SUM(B18:B19)</f>
        <v>0.63311694689984566</v>
      </c>
      <c r="C17" s="131">
        <f t="shared" ref="C17:Q17" si="10">SUM(C18:C19)</f>
        <v>0.53594000855901791</v>
      </c>
      <c r="D17" s="131">
        <f t="shared" si="10"/>
        <v>0.49483286792187897</v>
      </c>
      <c r="E17" s="131">
        <f t="shared" si="10"/>
        <v>0.49384406770813188</v>
      </c>
      <c r="F17" s="131">
        <f t="shared" si="10"/>
        <v>0.52052266482146248</v>
      </c>
      <c r="G17" s="131">
        <f t="shared" si="10"/>
        <v>0.60094201912107437</v>
      </c>
      <c r="H17" s="131">
        <f t="shared" si="10"/>
        <v>0.64480952281562842</v>
      </c>
      <c r="I17" s="131">
        <f t="shared" si="10"/>
        <v>0.7896337597383698</v>
      </c>
      <c r="J17" s="131">
        <f t="shared" si="10"/>
        <v>0.78827161191364237</v>
      </c>
      <c r="K17" s="131">
        <f t="shared" si="10"/>
        <v>0.86456502807844338</v>
      </c>
      <c r="L17" s="131">
        <f t="shared" si="10"/>
        <v>0.70332115591776767</v>
      </c>
      <c r="M17" s="131">
        <f t="shared" si="10"/>
        <v>0.66858691972644901</v>
      </c>
      <c r="N17" s="131">
        <f t="shared" si="10"/>
        <v>0.72657118033537993</v>
      </c>
      <c r="O17" s="131">
        <f t="shared" si="10"/>
        <v>0.75939388175970957</v>
      </c>
      <c r="P17" s="131">
        <f t="shared" si="10"/>
        <v>0.75512710604338629</v>
      </c>
      <c r="Q17" s="131">
        <f t="shared" si="10"/>
        <v>0.80350962259323566</v>
      </c>
    </row>
    <row r="18" spans="1:17" ht="11.45" customHeight="1" x14ac:dyDescent="0.25">
      <c r="A18" s="95" t="s">
        <v>126</v>
      </c>
      <c r="B18" s="37">
        <f>B27*B83/1000000</f>
        <v>0.57096800581717877</v>
      </c>
      <c r="C18" s="37">
        <f t="shared" ref="C18:Q18" si="11">C27*C83/1000000</f>
        <v>0.47356079231636633</v>
      </c>
      <c r="D18" s="37">
        <f t="shared" si="11"/>
        <v>0.43317822699866676</v>
      </c>
      <c r="E18" s="37">
        <f t="shared" si="11"/>
        <v>0.4318357766344707</v>
      </c>
      <c r="F18" s="37">
        <f t="shared" si="11"/>
        <v>0.46058615016958004</v>
      </c>
      <c r="G18" s="37">
        <f t="shared" si="11"/>
        <v>0.55232369854635155</v>
      </c>
      <c r="H18" s="37">
        <f t="shared" si="11"/>
        <v>0.59737478825658374</v>
      </c>
      <c r="I18" s="37">
        <f t="shared" si="11"/>
        <v>0.7336440048527394</v>
      </c>
      <c r="J18" s="37">
        <f t="shared" si="11"/>
        <v>0.71562798320460519</v>
      </c>
      <c r="K18" s="37">
        <f t="shared" si="11"/>
        <v>0.81257409475844533</v>
      </c>
      <c r="L18" s="37">
        <f t="shared" si="11"/>
        <v>0.65243612911311188</v>
      </c>
      <c r="M18" s="37">
        <f t="shared" si="11"/>
        <v>0.6116090131255888</v>
      </c>
      <c r="N18" s="37">
        <f t="shared" si="11"/>
        <v>0.65311270427992418</v>
      </c>
      <c r="O18" s="37">
        <f t="shared" si="11"/>
        <v>0.67482263453859226</v>
      </c>
      <c r="P18" s="37">
        <f t="shared" si="11"/>
        <v>0.65378050264709742</v>
      </c>
      <c r="Q18" s="37">
        <f t="shared" si="11"/>
        <v>0.69715045004438436</v>
      </c>
    </row>
    <row r="19" spans="1:17" ht="11.45" customHeight="1" x14ac:dyDescent="0.25">
      <c r="A19" s="93" t="s">
        <v>125</v>
      </c>
      <c r="B19" s="36">
        <f>B28*B84/1000000</f>
        <v>6.2148941082666831E-2</v>
      </c>
      <c r="C19" s="36">
        <f t="shared" ref="C19:Q19" si="12">C28*C84/1000000</f>
        <v>6.2379216242651532E-2</v>
      </c>
      <c r="D19" s="36">
        <f t="shared" si="12"/>
        <v>6.1654640923212226E-2</v>
      </c>
      <c r="E19" s="36">
        <f t="shared" si="12"/>
        <v>6.2008291073661168E-2</v>
      </c>
      <c r="F19" s="36">
        <f t="shared" si="12"/>
        <v>5.9936514651882426E-2</v>
      </c>
      <c r="G19" s="36">
        <f t="shared" si="12"/>
        <v>4.8618320574722818E-2</v>
      </c>
      <c r="H19" s="36">
        <f t="shared" si="12"/>
        <v>4.7434734559044657E-2</v>
      </c>
      <c r="I19" s="36">
        <f t="shared" si="12"/>
        <v>5.5989754885630412E-2</v>
      </c>
      <c r="J19" s="36">
        <f t="shared" si="12"/>
        <v>7.2643628709037178E-2</v>
      </c>
      <c r="K19" s="36">
        <f t="shared" si="12"/>
        <v>5.1990933319998101E-2</v>
      </c>
      <c r="L19" s="36">
        <f t="shared" si="12"/>
        <v>5.08850268046558E-2</v>
      </c>
      <c r="M19" s="36">
        <f t="shared" si="12"/>
        <v>5.6977906600860224E-2</v>
      </c>
      <c r="N19" s="36">
        <f t="shared" si="12"/>
        <v>7.345847605545576E-2</v>
      </c>
      <c r="O19" s="36">
        <f t="shared" si="12"/>
        <v>8.4571247221117279E-2</v>
      </c>
      <c r="P19" s="36">
        <f t="shared" si="12"/>
        <v>0.10134660339628884</v>
      </c>
      <c r="Q19" s="36">
        <f t="shared" si="12"/>
        <v>0.1063591725488513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33725</v>
      </c>
      <c r="C21" s="41">
        <f t="shared" ref="C21:Q21" si="14">SUM(C22,C26)</f>
        <v>30773</v>
      </c>
      <c r="D21" s="41">
        <f t="shared" si="14"/>
        <v>31779</v>
      </c>
      <c r="E21" s="41">
        <f t="shared" si="14"/>
        <v>35788</v>
      </c>
      <c r="F21" s="41">
        <f t="shared" si="14"/>
        <v>44368</v>
      </c>
      <c r="G21" s="41">
        <f t="shared" si="14"/>
        <v>48707</v>
      </c>
      <c r="H21" s="41">
        <f t="shared" si="14"/>
        <v>54905.999999999993</v>
      </c>
      <c r="I21" s="41">
        <f t="shared" si="14"/>
        <v>69523</v>
      </c>
      <c r="J21" s="41">
        <f t="shared" si="14"/>
        <v>85457</v>
      </c>
      <c r="K21" s="41">
        <f t="shared" si="14"/>
        <v>96008</v>
      </c>
      <c r="L21" s="41">
        <f t="shared" si="14"/>
        <v>84803</v>
      </c>
      <c r="M21" s="41">
        <f t="shared" si="14"/>
        <v>95357</v>
      </c>
      <c r="N21" s="41">
        <f t="shared" si="14"/>
        <v>87654</v>
      </c>
      <c r="O21" s="41">
        <f t="shared" si="14"/>
        <v>86760</v>
      </c>
      <c r="P21" s="41">
        <f t="shared" si="14"/>
        <v>91866</v>
      </c>
      <c r="Q21" s="41">
        <f t="shared" si="14"/>
        <v>100645</v>
      </c>
    </row>
    <row r="22" spans="1:17" ht="11.45" customHeight="1" x14ac:dyDescent="0.25">
      <c r="A22" s="130" t="s">
        <v>39</v>
      </c>
      <c r="B22" s="132">
        <f t="shared" ref="B22" si="15">SUM(B23:B25)</f>
        <v>32842</v>
      </c>
      <c r="C22" s="132">
        <f t="shared" ref="C22:Q22" si="16">SUM(C23:C25)</f>
        <v>30024</v>
      </c>
      <c r="D22" s="132">
        <f t="shared" si="16"/>
        <v>31087</v>
      </c>
      <c r="E22" s="132">
        <f t="shared" si="16"/>
        <v>35097</v>
      </c>
      <c r="F22" s="132">
        <f t="shared" si="16"/>
        <v>43641</v>
      </c>
      <c r="G22" s="132">
        <f t="shared" si="16"/>
        <v>47870</v>
      </c>
      <c r="H22" s="132">
        <f t="shared" si="16"/>
        <v>54011.999999999993</v>
      </c>
      <c r="I22" s="132">
        <f t="shared" si="16"/>
        <v>68431</v>
      </c>
      <c r="J22" s="132">
        <f t="shared" si="16"/>
        <v>84415</v>
      </c>
      <c r="K22" s="132">
        <f t="shared" si="16"/>
        <v>94979</v>
      </c>
      <c r="L22" s="132">
        <f t="shared" si="16"/>
        <v>84009</v>
      </c>
      <c r="M22" s="132">
        <f t="shared" si="16"/>
        <v>94585</v>
      </c>
      <c r="N22" s="132">
        <f t="shared" si="16"/>
        <v>86804</v>
      </c>
      <c r="O22" s="132">
        <f t="shared" si="16"/>
        <v>85864</v>
      </c>
      <c r="P22" s="132">
        <f t="shared" si="16"/>
        <v>91006</v>
      </c>
      <c r="Q22" s="132">
        <f t="shared" si="16"/>
        <v>99716</v>
      </c>
    </row>
    <row r="23" spans="1:17" ht="11.45" customHeight="1" x14ac:dyDescent="0.25">
      <c r="A23" s="116" t="s">
        <v>23</v>
      </c>
      <c r="B23" s="42">
        <f>IF(B32=0,0,B32/B70)</f>
        <v>3793</v>
      </c>
      <c r="C23" s="42">
        <f t="shared" ref="C23:Q23" si="17">IF(C32=0,0,C32/C70)</f>
        <v>3659.9999999999995</v>
      </c>
      <c r="D23" s="42">
        <f t="shared" si="17"/>
        <v>3847</v>
      </c>
      <c r="E23" s="42">
        <f t="shared" si="17"/>
        <v>4176</v>
      </c>
      <c r="F23" s="42">
        <f t="shared" si="17"/>
        <v>4826</v>
      </c>
      <c r="G23" s="42">
        <f t="shared" si="17"/>
        <v>5759</v>
      </c>
      <c r="H23" s="42">
        <f t="shared" si="17"/>
        <v>6309</v>
      </c>
      <c r="I23" s="42">
        <f t="shared" si="17"/>
        <v>7515</v>
      </c>
      <c r="J23" s="42">
        <f t="shared" si="17"/>
        <v>9101</v>
      </c>
      <c r="K23" s="42">
        <f t="shared" si="17"/>
        <v>10155</v>
      </c>
      <c r="L23" s="42">
        <f t="shared" si="17"/>
        <v>9197</v>
      </c>
      <c r="M23" s="42">
        <f t="shared" si="17"/>
        <v>9717</v>
      </c>
      <c r="N23" s="42">
        <f t="shared" si="17"/>
        <v>8036.9999999999991</v>
      </c>
      <c r="O23" s="42">
        <f t="shared" si="17"/>
        <v>6692.9999999999991</v>
      </c>
      <c r="P23" s="42">
        <f t="shared" si="17"/>
        <v>5886</v>
      </c>
      <c r="Q23" s="42">
        <f t="shared" si="17"/>
        <v>5636</v>
      </c>
    </row>
    <row r="24" spans="1:17" ht="11.45" customHeight="1" x14ac:dyDescent="0.25">
      <c r="A24" s="116" t="s">
        <v>127</v>
      </c>
      <c r="B24" s="42">
        <f t="shared" ref="B24:Q25" si="18">IF(B33=0,0,B33/B71)</f>
        <v>22732</v>
      </c>
      <c r="C24" s="42">
        <f t="shared" si="18"/>
        <v>21000</v>
      </c>
      <c r="D24" s="42">
        <f t="shared" si="18"/>
        <v>22658</v>
      </c>
      <c r="E24" s="42">
        <f t="shared" si="18"/>
        <v>26194</v>
      </c>
      <c r="F24" s="42">
        <f t="shared" si="18"/>
        <v>32492</v>
      </c>
      <c r="G24" s="42">
        <f t="shared" si="18"/>
        <v>37547</v>
      </c>
      <c r="H24" s="42">
        <f t="shared" si="18"/>
        <v>42060.999999999993</v>
      </c>
      <c r="I24" s="42">
        <f t="shared" si="18"/>
        <v>52979</v>
      </c>
      <c r="J24" s="42">
        <f t="shared" si="18"/>
        <v>64839.000000000007</v>
      </c>
      <c r="K24" s="42">
        <f t="shared" si="18"/>
        <v>74464</v>
      </c>
      <c r="L24" s="42">
        <f t="shared" si="18"/>
        <v>64540</v>
      </c>
      <c r="M24" s="42">
        <f t="shared" si="18"/>
        <v>75700</v>
      </c>
      <c r="N24" s="42">
        <f t="shared" si="18"/>
        <v>69431</v>
      </c>
      <c r="O24" s="42">
        <f t="shared" si="18"/>
        <v>70105</v>
      </c>
      <c r="P24" s="42">
        <f t="shared" si="18"/>
        <v>74655</v>
      </c>
      <c r="Q24" s="42">
        <f t="shared" si="18"/>
        <v>82521</v>
      </c>
    </row>
    <row r="25" spans="1:17" ht="11.45" customHeight="1" x14ac:dyDescent="0.25">
      <c r="A25" s="116" t="s">
        <v>125</v>
      </c>
      <c r="B25" s="42">
        <f t="shared" si="18"/>
        <v>6317</v>
      </c>
      <c r="C25" s="42">
        <f t="shared" si="18"/>
        <v>5364</v>
      </c>
      <c r="D25" s="42">
        <f t="shared" si="18"/>
        <v>4582</v>
      </c>
      <c r="E25" s="42">
        <f t="shared" si="18"/>
        <v>4727</v>
      </c>
      <c r="F25" s="42">
        <f t="shared" si="18"/>
        <v>6323</v>
      </c>
      <c r="G25" s="42">
        <f t="shared" si="18"/>
        <v>4564</v>
      </c>
      <c r="H25" s="42">
        <f t="shared" si="18"/>
        <v>5642</v>
      </c>
      <c r="I25" s="42">
        <f t="shared" si="18"/>
        <v>7937.0000000000009</v>
      </c>
      <c r="J25" s="42">
        <f t="shared" si="18"/>
        <v>10475</v>
      </c>
      <c r="K25" s="42">
        <f t="shared" si="18"/>
        <v>10359.999999999998</v>
      </c>
      <c r="L25" s="42">
        <f t="shared" si="18"/>
        <v>10272</v>
      </c>
      <c r="M25" s="42">
        <f t="shared" si="18"/>
        <v>9168</v>
      </c>
      <c r="N25" s="42">
        <f t="shared" si="18"/>
        <v>9336</v>
      </c>
      <c r="O25" s="42">
        <f t="shared" si="18"/>
        <v>9066</v>
      </c>
      <c r="P25" s="42">
        <f t="shared" si="18"/>
        <v>10465</v>
      </c>
      <c r="Q25" s="42">
        <f t="shared" si="18"/>
        <v>11559</v>
      </c>
    </row>
    <row r="26" spans="1:17" ht="11.45" customHeight="1" x14ac:dyDescent="0.25">
      <c r="A26" s="128" t="s">
        <v>18</v>
      </c>
      <c r="B26" s="131">
        <f t="shared" ref="B26" si="19">SUM(B27:B28)</f>
        <v>883</v>
      </c>
      <c r="C26" s="131">
        <f t="shared" ref="C26:Q26" si="20">SUM(C27:C28)</f>
        <v>749</v>
      </c>
      <c r="D26" s="131">
        <f t="shared" si="20"/>
        <v>692</v>
      </c>
      <c r="E26" s="131">
        <f t="shared" si="20"/>
        <v>691</v>
      </c>
      <c r="F26" s="131">
        <f t="shared" si="20"/>
        <v>727</v>
      </c>
      <c r="G26" s="131">
        <f t="shared" si="20"/>
        <v>837</v>
      </c>
      <c r="H26" s="131">
        <f t="shared" si="20"/>
        <v>894</v>
      </c>
      <c r="I26" s="131">
        <f t="shared" si="20"/>
        <v>1092</v>
      </c>
      <c r="J26" s="131">
        <f t="shared" si="20"/>
        <v>1042</v>
      </c>
      <c r="K26" s="131">
        <f t="shared" si="20"/>
        <v>1029</v>
      </c>
      <c r="L26" s="131">
        <f t="shared" si="20"/>
        <v>794</v>
      </c>
      <c r="M26" s="131">
        <f t="shared" si="20"/>
        <v>772</v>
      </c>
      <c r="N26" s="131">
        <f t="shared" si="20"/>
        <v>850</v>
      </c>
      <c r="O26" s="131">
        <f t="shared" si="20"/>
        <v>896</v>
      </c>
      <c r="P26" s="131">
        <f t="shared" si="20"/>
        <v>860</v>
      </c>
      <c r="Q26" s="131">
        <f t="shared" si="20"/>
        <v>929</v>
      </c>
    </row>
    <row r="27" spans="1:17" ht="11.45" customHeight="1" x14ac:dyDescent="0.25">
      <c r="A27" s="95" t="s">
        <v>126</v>
      </c>
      <c r="B27" s="37">
        <f t="shared" ref="B27:Q28" si="21">IF(B36=0,0,B36/B74)</f>
        <v>786</v>
      </c>
      <c r="C27" s="37">
        <f t="shared" si="21"/>
        <v>652</v>
      </c>
      <c r="D27" s="37">
        <f t="shared" si="21"/>
        <v>596</v>
      </c>
      <c r="E27" s="37">
        <f t="shared" si="21"/>
        <v>595</v>
      </c>
      <c r="F27" s="37">
        <f t="shared" si="21"/>
        <v>634</v>
      </c>
      <c r="G27" s="37">
        <f t="shared" si="21"/>
        <v>761</v>
      </c>
      <c r="H27" s="37">
        <f t="shared" si="21"/>
        <v>823</v>
      </c>
      <c r="I27" s="37">
        <f t="shared" si="21"/>
        <v>1010.0000000000001</v>
      </c>
      <c r="J27" s="37">
        <f t="shared" si="21"/>
        <v>939</v>
      </c>
      <c r="K27" s="37">
        <f t="shared" si="21"/>
        <v>954</v>
      </c>
      <c r="L27" s="37">
        <f t="shared" si="21"/>
        <v>719</v>
      </c>
      <c r="M27" s="37">
        <f t="shared" si="21"/>
        <v>682</v>
      </c>
      <c r="N27" s="37">
        <f t="shared" si="21"/>
        <v>734</v>
      </c>
      <c r="O27" s="37">
        <f t="shared" si="21"/>
        <v>761</v>
      </c>
      <c r="P27" s="37">
        <f t="shared" si="21"/>
        <v>746</v>
      </c>
      <c r="Q27" s="37">
        <f t="shared" si="21"/>
        <v>804</v>
      </c>
    </row>
    <row r="28" spans="1:17" ht="11.45" customHeight="1" x14ac:dyDescent="0.25">
      <c r="A28" s="93" t="s">
        <v>125</v>
      </c>
      <c r="B28" s="36">
        <f t="shared" si="21"/>
        <v>97</v>
      </c>
      <c r="C28" s="36">
        <f t="shared" si="21"/>
        <v>97.000000000000014</v>
      </c>
      <c r="D28" s="36">
        <f t="shared" si="21"/>
        <v>96</v>
      </c>
      <c r="E28" s="36">
        <f t="shared" si="21"/>
        <v>96</v>
      </c>
      <c r="F28" s="36">
        <f t="shared" si="21"/>
        <v>93</v>
      </c>
      <c r="G28" s="36">
        <f t="shared" si="21"/>
        <v>75.999999999999986</v>
      </c>
      <c r="H28" s="36">
        <f t="shared" si="21"/>
        <v>71</v>
      </c>
      <c r="I28" s="36">
        <f t="shared" si="21"/>
        <v>82</v>
      </c>
      <c r="J28" s="36">
        <f t="shared" si="21"/>
        <v>103.00000000000001</v>
      </c>
      <c r="K28" s="36">
        <f t="shared" si="21"/>
        <v>75</v>
      </c>
      <c r="L28" s="36">
        <f t="shared" si="21"/>
        <v>75</v>
      </c>
      <c r="M28" s="36">
        <f t="shared" si="21"/>
        <v>90</v>
      </c>
      <c r="N28" s="36">
        <f t="shared" si="21"/>
        <v>116</v>
      </c>
      <c r="O28" s="36">
        <f t="shared" si="21"/>
        <v>135</v>
      </c>
      <c r="P28" s="36">
        <f t="shared" si="21"/>
        <v>114</v>
      </c>
      <c r="Q28" s="36">
        <f t="shared" si="21"/>
        <v>124.99999999999999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2864714</v>
      </c>
      <c r="C31" s="132">
        <f t="shared" si="22"/>
        <v>2591807</v>
      </c>
      <c r="D31" s="132">
        <f t="shared" si="22"/>
        <v>2626959</v>
      </c>
      <c r="E31" s="132">
        <f t="shared" si="22"/>
        <v>2953704</v>
      </c>
      <c r="F31" s="132">
        <f t="shared" si="22"/>
        <v>3731535</v>
      </c>
      <c r="G31" s="132">
        <f t="shared" si="22"/>
        <v>3923412</v>
      </c>
      <c r="H31" s="132">
        <f t="shared" si="22"/>
        <v>5000147</v>
      </c>
      <c r="I31" s="132">
        <f t="shared" si="22"/>
        <v>6988377</v>
      </c>
      <c r="J31" s="132">
        <f t="shared" si="22"/>
        <v>8061182</v>
      </c>
      <c r="K31" s="132">
        <f t="shared" si="22"/>
        <v>7747280</v>
      </c>
      <c r="L31" s="132">
        <f t="shared" si="22"/>
        <v>8922848</v>
      </c>
      <c r="M31" s="132">
        <f t="shared" si="22"/>
        <v>9767804</v>
      </c>
      <c r="N31" s="132">
        <f t="shared" si="22"/>
        <v>9743244</v>
      </c>
      <c r="O31" s="132">
        <f t="shared" si="22"/>
        <v>10104810</v>
      </c>
      <c r="P31" s="132">
        <f t="shared" si="22"/>
        <v>11014976</v>
      </c>
      <c r="Q31" s="132">
        <f t="shared" si="22"/>
        <v>12660039</v>
      </c>
    </row>
    <row r="32" spans="1:17" ht="11.45" customHeight="1" x14ac:dyDescent="0.25">
      <c r="A32" s="116" t="s">
        <v>23</v>
      </c>
      <c r="B32" s="42">
        <v>233827</v>
      </c>
      <c r="C32" s="42">
        <v>222152</v>
      </c>
      <c r="D32" s="42">
        <v>234899</v>
      </c>
      <c r="E32" s="42">
        <v>259595</v>
      </c>
      <c r="F32" s="42">
        <v>299713</v>
      </c>
      <c r="G32" s="42">
        <v>350817</v>
      </c>
      <c r="H32" s="42">
        <v>439288.99999999994</v>
      </c>
      <c r="I32" s="42">
        <v>582892</v>
      </c>
      <c r="J32" s="42">
        <v>675501</v>
      </c>
      <c r="K32" s="42">
        <v>630106</v>
      </c>
      <c r="L32" s="42">
        <v>760472.99999999988</v>
      </c>
      <c r="M32" s="42">
        <v>751334</v>
      </c>
      <c r="N32" s="42">
        <v>673630</v>
      </c>
      <c r="O32" s="42">
        <v>577938</v>
      </c>
      <c r="P32" s="42">
        <v>530169</v>
      </c>
      <c r="Q32" s="42">
        <v>534609</v>
      </c>
    </row>
    <row r="33" spans="1:17" ht="11.45" customHeight="1" x14ac:dyDescent="0.25">
      <c r="A33" s="116" t="s">
        <v>127</v>
      </c>
      <c r="B33" s="42">
        <v>1761958.9999999998</v>
      </c>
      <c r="C33" s="42">
        <v>1628972</v>
      </c>
      <c r="D33" s="42">
        <v>1773707</v>
      </c>
      <c r="E33" s="42">
        <v>2066047</v>
      </c>
      <c r="F33" s="42">
        <v>2572408</v>
      </c>
      <c r="G33" s="42">
        <v>2956993</v>
      </c>
      <c r="H33" s="42">
        <v>3801210</v>
      </c>
      <c r="I33" s="42">
        <v>5352146</v>
      </c>
      <c r="J33" s="42">
        <v>6250737</v>
      </c>
      <c r="K33" s="42">
        <v>6070938</v>
      </c>
      <c r="L33" s="42">
        <v>6969934</v>
      </c>
      <c r="M33" s="42">
        <v>7929721</v>
      </c>
      <c r="N33" s="42">
        <v>7833944</v>
      </c>
      <c r="O33" s="42">
        <v>8247856</v>
      </c>
      <c r="P33" s="42">
        <v>8911483</v>
      </c>
      <c r="Q33" s="42">
        <v>10289195</v>
      </c>
    </row>
    <row r="34" spans="1:17" ht="11.45" customHeight="1" x14ac:dyDescent="0.25">
      <c r="A34" s="116" t="s">
        <v>125</v>
      </c>
      <c r="B34" s="42">
        <v>868928</v>
      </c>
      <c r="C34" s="42">
        <v>740683</v>
      </c>
      <c r="D34" s="42">
        <v>618353</v>
      </c>
      <c r="E34" s="42">
        <v>628062</v>
      </c>
      <c r="F34" s="42">
        <v>859414.00000000012</v>
      </c>
      <c r="G34" s="42">
        <v>615602</v>
      </c>
      <c r="H34" s="42">
        <v>759647.99999999988</v>
      </c>
      <c r="I34" s="42">
        <v>1053339</v>
      </c>
      <c r="J34" s="42">
        <v>1134944</v>
      </c>
      <c r="K34" s="42">
        <v>1046236</v>
      </c>
      <c r="L34" s="42">
        <v>1192441</v>
      </c>
      <c r="M34" s="42">
        <v>1086749</v>
      </c>
      <c r="N34" s="42">
        <v>1235670.0000000002</v>
      </c>
      <c r="O34" s="42">
        <v>1279016</v>
      </c>
      <c r="P34" s="42">
        <v>1573324</v>
      </c>
      <c r="Q34" s="42">
        <v>1836235</v>
      </c>
    </row>
    <row r="35" spans="1:17" ht="11.45" customHeight="1" x14ac:dyDescent="0.25">
      <c r="A35" s="128" t="s">
        <v>137</v>
      </c>
      <c r="B35" s="131">
        <f t="shared" ref="B35:Q35" si="23">SUM(B36:B37)</f>
        <v>21275.92097001812</v>
      </c>
      <c r="C35" s="131">
        <f t="shared" si="23"/>
        <v>18856.831560088169</v>
      </c>
      <c r="D35" s="131">
        <f t="shared" si="23"/>
        <v>17882.097928549829</v>
      </c>
      <c r="E35" s="131">
        <f t="shared" si="23"/>
        <v>18000.676784028466</v>
      </c>
      <c r="F35" s="131">
        <f t="shared" si="23"/>
        <v>18928.309244458032</v>
      </c>
      <c r="G35" s="131">
        <f t="shared" si="23"/>
        <v>20650.256756081817</v>
      </c>
      <c r="H35" s="131">
        <f t="shared" si="23"/>
        <v>20973.175021086528</v>
      </c>
      <c r="I35" s="131">
        <f t="shared" si="23"/>
        <v>25228.422480178</v>
      </c>
      <c r="J35" s="131">
        <f t="shared" si="23"/>
        <v>24437.904185539723</v>
      </c>
      <c r="K35" s="131">
        <f t="shared" si="23"/>
        <v>23466.385317725861</v>
      </c>
      <c r="L35" s="131">
        <f t="shared" si="23"/>
        <v>19341.477694379773</v>
      </c>
      <c r="M35" s="131">
        <f t="shared" si="23"/>
        <v>19830.988169953944</v>
      </c>
      <c r="N35" s="131">
        <f t="shared" si="23"/>
        <v>22089.888914113599</v>
      </c>
      <c r="O35" s="131">
        <f t="shared" si="23"/>
        <v>23555.417695088108</v>
      </c>
      <c r="P35" s="131">
        <f t="shared" si="23"/>
        <v>23755.438715766617</v>
      </c>
      <c r="Q35" s="131">
        <f t="shared" si="23"/>
        <v>25201.163604737729</v>
      </c>
    </row>
    <row r="36" spans="1:17" ht="11.45" customHeight="1" x14ac:dyDescent="0.25">
      <c r="A36" s="95" t="s">
        <v>126</v>
      </c>
      <c r="B36" s="37">
        <v>16068.561677786778</v>
      </c>
      <c r="C36" s="37">
        <v>13668.695425285609</v>
      </c>
      <c r="D36" s="37">
        <v>12688.106807096116</v>
      </c>
      <c r="E36" s="37">
        <v>12846.274381978114</v>
      </c>
      <c r="F36" s="37">
        <v>13864.261903016233</v>
      </c>
      <c r="G36" s="37">
        <v>16468.223209325497</v>
      </c>
      <c r="H36" s="37">
        <v>17102.213274393689</v>
      </c>
      <c r="I36" s="37">
        <v>20753.56847923237</v>
      </c>
      <c r="J36" s="37">
        <v>18851.61058589449</v>
      </c>
      <c r="K36" s="37">
        <v>19442.435992187438</v>
      </c>
      <c r="L36" s="37">
        <v>15213.76711563659</v>
      </c>
      <c r="M36" s="37">
        <v>14961.393309293968</v>
      </c>
      <c r="N36" s="37">
        <v>15963.636711120205</v>
      </c>
      <c r="O36" s="37">
        <v>16741.245326524564</v>
      </c>
      <c r="P36" s="37">
        <v>17719.950324296686</v>
      </c>
      <c r="Q36" s="37">
        <v>18848.374948185807</v>
      </c>
    </row>
    <row r="37" spans="1:17" ht="11.45" customHeight="1" x14ac:dyDescent="0.25">
      <c r="A37" s="93" t="s">
        <v>125</v>
      </c>
      <c r="B37" s="36">
        <v>5207.359292231341</v>
      </c>
      <c r="C37" s="36">
        <v>5188.1361348025621</v>
      </c>
      <c r="D37" s="36">
        <v>5193.9911214537133</v>
      </c>
      <c r="E37" s="36">
        <v>5154.4024020503512</v>
      </c>
      <c r="F37" s="36">
        <v>5064.0473414418011</v>
      </c>
      <c r="G37" s="36">
        <v>4182.0335467563209</v>
      </c>
      <c r="H37" s="36">
        <v>3870.961746692838</v>
      </c>
      <c r="I37" s="36">
        <v>4474.8540009456283</v>
      </c>
      <c r="J37" s="36">
        <v>5586.2935996452316</v>
      </c>
      <c r="K37" s="36">
        <v>4023.9493255384227</v>
      </c>
      <c r="L37" s="36">
        <v>4127.7105787431838</v>
      </c>
      <c r="M37" s="36">
        <v>4869.594860659975</v>
      </c>
      <c r="N37" s="36">
        <v>6126.2522029933943</v>
      </c>
      <c r="O37" s="36">
        <v>6814.1723685635452</v>
      </c>
      <c r="P37" s="36">
        <v>6035.4883914699321</v>
      </c>
      <c r="Q37" s="36">
        <v>6352.7886565519229</v>
      </c>
    </row>
    <row r="39" spans="1:17" ht="11.45" customHeight="1" x14ac:dyDescent="0.25">
      <c r="A39" s="27" t="s">
        <v>136</v>
      </c>
      <c r="B39" s="41">
        <f t="shared" ref="B39:Q39" si="24">SUM(B40,B44)</f>
        <v>24.694741174009</v>
      </c>
      <c r="C39" s="41">
        <f t="shared" si="24"/>
        <v>23.953527485071</v>
      </c>
      <c r="D39" s="41">
        <f t="shared" si="24"/>
        <v>24.185263544301002</v>
      </c>
      <c r="E39" s="41">
        <f t="shared" si="24"/>
        <v>26.313647289032001</v>
      </c>
      <c r="F39" s="41">
        <f t="shared" si="24"/>
        <v>31.283445004743001</v>
      </c>
      <c r="G39" s="41">
        <f t="shared" si="24"/>
        <v>35.701996688558999</v>
      </c>
      <c r="H39" s="41">
        <f t="shared" si="24"/>
        <v>38.532824175743002</v>
      </c>
      <c r="I39" s="41">
        <f t="shared" si="24"/>
        <v>49.110166064605998</v>
      </c>
      <c r="J39" s="41">
        <f t="shared" si="24"/>
        <v>59.623239244213998</v>
      </c>
      <c r="K39" s="41">
        <f t="shared" si="24"/>
        <v>65.527279197076993</v>
      </c>
      <c r="L39" s="41">
        <f t="shared" si="24"/>
        <v>64.737454491277006</v>
      </c>
      <c r="M39" s="41">
        <f t="shared" si="24"/>
        <v>66.215668426328008</v>
      </c>
      <c r="N39" s="41">
        <f t="shared" si="24"/>
        <v>65.425843720527993</v>
      </c>
      <c r="O39" s="41">
        <f t="shared" si="24"/>
        <v>64.636019014727992</v>
      </c>
      <c r="P39" s="41">
        <f t="shared" si="24"/>
        <v>64.403600132522001</v>
      </c>
      <c r="Q39" s="41">
        <f t="shared" si="24"/>
        <v>69.791488438399995</v>
      </c>
    </row>
    <row r="40" spans="1:17" ht="11.45" customHeight="1" x14ac:dyDescent="0.25">
      <c r="A40" s="130" t="s">
        <v>39</v>
      </c>
      <c r="B40" s="132">
        <f t="shared" ref="B40:Q40" si="25">SUM(B41:B43)</f>
        <v>20.146922382063</v>
      </c>
      <c r="C40" s="132">
        <f t="shared" si="25"/>
        <v>19.523969319523001</v>
      </c>
      <c r="D40" s="132">
        <f t="shared" si="25"/>
        <v>19.873966005151001</v>
      </c>
      <c r="E40" s="132">
        <f t="shared" si="25"/>
        <v>22.120610376280002</v>
      </c>
      <c r="F40" s="132">
        <f t="shared" si="25"/>
        <v>27.208668718389003</v>
      </c>
      <c r="G40" s="132">
        <f t="shared" si="25"/>
        <v>31.282533601310998</v>
      </c>
      <c r="H40" s="132">
        <f t="shared" si="25"/>
        <v>33.803797330104999</v>
      </c>
      <c r="I40" s="132">
        <f t="shared" si="25"/>
        <v>43.529629151853996</v>
      </c>
      <c r="J40" s="132">
        <f t="shared" si="25"/>
        <v>54.160962957860001</v>
      </c>
      <c r="K40" s="132">
        <f t="shared" si="25"/>
        <v>59.576749161740992</v>
      </c>
      <c r="L40" s="132">
        <f t="shared" si="25"/>
        <v>58.905185082339003</v>
      </c>
      <c r="M40" s="132">
        <f t="shared" si="25"/>
        <v>60.501659643788003</v>
      </c>
      <c r="N40" s="132">
        <f t="shared" si="25"/>
        <v>59.830095564385999</v>
      </c>
      <c r="O40" s="132">
        <f t="shared" si="25"/>
        <v>59.158531484983996</v>
      </c>
      <c r="P40" s="132">
        <f t="shared" si="25"/>
        <v>59.044373229176003</v>
      </c>
      <c r="Q40" s="132">
        <f t="shared" si="25"/>
        <v>64.550522161451994</v>
      </c>
    </row>
    <row r="41" spans="1:17" ht="11.45" customHeight="1" x14ac:dyDescent="0.25">
      <c r="A41" s="116" t="s">
        <v>23</v>
      </c>
      <c r="B41" s="42">
        <v>1.4770249221180001</v>
      </c>
      <c r="C41" s="42">
        <v>1.4764017749089999</v>
      </c>
      <c r="D41" s="42">
        <v>1.604253544621</v>
      </c>
      <c r="E41" s="42">
        <v>1.7724957555180001</v>
      </c>
      <c r="F41" s="42">
        <v>2.0388677651039999</v>
      </c>
      <c r="G41" s="42">
        <v>2.4361252115059999</v>
      </c>
      <c r="H41" s="42">
        <v>2.6710414902620001</v>
      </c>
      <c r="I41" s="42">
        <v>3.1856718948710001</v>
      </c>
      <c r="J41" s="42">
        <v>3.8629032258059999</v>
      </c>
      <c r="K41" s="42">
        <v>4.3157671058220002</v>
      </c>
      <c r="L41" s="42">
        <v>4.2665329417509996</v>
      </c>
      <c r="M41" s="42">
        <v>4.2172987776799999</v>
      </c>
      <c r="N41" s="42">
        <v>4.1680646136090003</v>
      </c>
      <c r="O41" s="42">
        <v>4.1188304495379997</v>
      </c>
      <c r="P41" s="42">
        <v>4.069596285467</v>
      </c>
      <c r="Q41" s="42">
        <v>4.0203621213960004</v>
      </c>
    </row>
    <row r="42" spans="1:17" ht="11.45" customHeight="1" x14ac:dyDescent="0.25">
      <c r="A42" s="116" t="s">
        <v>127</v>
      </c>
      <c r="B42" s="42">
        <v>14.469764481222001</v>
      </c>
      <c r="C42" s="42">
        <v>13.987438998515</v>
      </c>
      <c r="D42" s="42">
        <v>14.349588347055001</v>
      </c>
      <c r="E42" s="42">
        <v>16.567994939910999</v>
      </c>
      <c r="F42" s="42">
        <v>20.564556962025001</v>
      </c>
      <c r="G42" s="42">
        <v>24.381168831168999</v>
      </c>
      <c r="H42" s="42">
        <v>26.807520713831</v>
      </c>
      <c r="I42" s="42">
        <v>34.113972955569999</v>
      </c>
      <c r="J42" s="42">
        <v>42.075924724205002</v>
      </c>
      <c r="K42" s="42">
        <v>47.129113924050998</v>
      </c>
      <c r="L42" s="42">
        <v>46.646788441344</v>
      </c>
      <c r="M42" s="42">
        <v>48.432501599487999</v>
      </c>
      <c r="N42" s="42">
        <v>47.950176116781002</v>
      </c>
      <c r="O42" s="42">
        <v>47.467850634073997</v>
      </c>
      <c r="P42" s="42">
        <v>47.279924002533001</v>
      </c>
      <c r="Q42" s="42">
        <v>52.030895334173998</v>
      </c>
    </row>
    <row r="43" spans="1:17" ht="11.45" customHeight="1" x14ac:dyDescent="0.25">
      <c r="A43" s="116" t="s">
        <v>125</v>
      </c>
      <c r="B43" s="42">
        <v>4.2001329787230004</v>
      </c>
      <c r="C43" s="42">
        <v>4.0601285460990004</v>
      </c>
      <c r="D43" s="42">
        <v>3.920124113475</v>
      </c>
      <c r="E43" s="42">
        <v>3.780119680851</v>
      </c>
      <c r="F43" s="42">
        <v>4.6052439912600001</v>
      </c>
      <c r="G43" s="42">
        <v>4.4652395586360001</v>
      </c>
      <c r="H43" s="42">
        <v>4.3252351260120001</v>
      </c>
      <c r="I43" s="42">
        <v>6.2299843014130003</v>
      </c>
      <c r="J43" s="42">
        <v>8.2221350078489994</v>
      </c>
      <c r="K43" s="42">
        <v>8.1318681318679999</v>
      </c>
      <c r="L43" s="42">
        <v>7.991863699244</v>
      </c>
      <c r="M43" s="42">
        <v>7.85185926662</v>
      </c>
      <c r="N43" s="42">
        <v>7.711854833996</v>
      </c>
      <c r="O43" s="42">
        <v>7.5718504013720001</v>
      </c>
      <c r="P43" s="42">
        <v>7.6948529411760003</v>
      </c>
      <c r="Q43" s="42">
        <v>8.4992647058820001</v>
      </c>
    </row>
    <row r="44" spans="1:17" ht="11.45" customHeight="1" x14ac:dyDescent="0.25">
      <c r="A44" s="128" t="s">
        <v>18</v>
      </c>
      <c r="B44" s="131">
        <f t="shared" ref="B44:Q44" si="26">SUM(B45:B46)</f>
        <v>4.5478187919459998</v>
      </c>
      <c r="C44" s="131">
        <f t="shared" si="26"/>
        <v>4.4295581655480003</v>
      </c>
      <c r="D44" s="131">
        <f t="shared" si="26"/>
        <v>4.3112975391499999</v>
      </c>
      <c r="E44" s="131">
        <f t="shared" si="26"/>
        <v>4.1930369127519995</v>
      </c>
      <c r="F44" s="131">
        <f t="shared" si="26"/>
        <v>4.074776286354</v>
      </c>
      <c r="G44" s="131">
        <f t="shared" si="26"/>
        <v>4.4194630872479994</v>
      </c>
      <c r="H44" s="131">
        <f t="shared" si="26"/>
        <v>4.7290268456379998</v>
      </c>
      <c r="I44" s="131">
        <f t="shared" si="26"/>
        <v>5.5805369127519997</v>
      </c>
      <c r="J44" s="131">
        <f t="shared" si="26"/>
        <v>5.4622762863540002</v>
      </c>
      <c r="K44" s="131">
        <f t="shared" si="26"/>
        <v>5.9505300353359996</v>
      </c>
      <c r="L44" s="131">
        <f t="shared" si="26"/>
        <v>5.8322694089380001</v>
      </c>
      <c r="M44" s="131">
        <f t="shared" si="26"/>
        <v>5.7140087825399997</v>
      </c>
      <c r="N44" s="131">
        <f t="shared" si="26"/>
        <v>5.5957481561420002</v>
      </c>
      <c r="O44" s="131">
        <f t="shared" si="26"/>
        <v>5.4774875297439998</v>
      </c>
      <c r="P44" s="131">
        <f t="shared" si="26"/>
        <v>5.3592269033460003</v>
      </c>
      <c r="Q44" s="131">
        <f t="shared" si="26"/>
        <v>5.2409662769479999</v>
      </c>
    </row>
    <row r="45" spans="1:17" ht="11.45" customHeight="1" x14ac:dyDescent="0.25">
      <c r="A45" s="95" t="s">
        <v>126</v>
      </c>
      <c r="B45" s="37">
        <v>3.5478187919459998</v>
      </c>
      <c r="C45" s="37">
        <v>3.4295581655479999</v>
      </c>
      <c r="D45" s="37">
        <v>3.3112975391499999</v>
      </c>
      <c r="E45" s="37">
        <v>3.193036912752</v>
      </c>
      <c r="F45" s="37">
        <v>3.074776286354</v>
      </c>
      <c r="G45" s="37">
        <v>3.4194630872479999</v>
      </c>
      <c r="H45" s="37">
        <v>3.7290268456379998</v>
      </c>
      <c r="I45" s="37">
        <v>4.5805369127519997</v>
      </c>
      <c r="J45" s="37">
        <v>4.4622762863540002</v>
      </c>
      <c r="K45" s="37">
        <v>4.9505300353359996</v>
      </c>
      <c r="L45" s="37">
        <v>4.8322694089380001</v>
      </c>
      <c r="M45" s="37">
        <v>4.7140087825399997</v>
      </c>
      <c r="N45" s="37">
        <v>4.5957481561420002</v>
      </c>
      <c r="O45" s="37">
        <v>4.4774875297439998</v>
      </c>
      <c r="P45" s="37">
        <v>4.3592269033460003</v>
      </c>
      <c r="Q45" s="37">
        <v>4.2409662769479999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24.694741174009</v>
      </c>
      <c r="C48" s="41">
        <f t="shared" si="27"/>
        <v>22.410971612472999</v>
      </c>
      <c r="D48" s="41">
        <f t="shared" si="27"/>
        <v>22.830111649291002</v>
      </c>
      <c r="E48" s="41">
        <f t="shared" si="27"/>
        <v>25.369456918805</v>
      </c>
      <c r="F48" s="41">
        <f t="shared" si="27"/>
        <v>31.031655295570005</v>
      </c>
      <c r="G48" s="41">
        <f t="shared" si="27"/>
        <v>34.642727279176995</v>
      </c>
      <c r="H48" s="41">
        <f t="shared" si="27"/>
        <v>38.524344979340995</v>
      </c>
      <c r="I48" s="41">
        <f t="shared" si="27"/>
        <v>49.110166064605998</v>
      </c>
      <c r="J48" s="41">
        <f t="shared" si="27"/>
        <v>59.593671646105001</v>
      </c>
      <c r="K48" s="41">
        <f t="shared" si="27"/>
        <v>65.527279197076993</v>
      </c>
      <c r="L48" s="41">
        <f t="shared" si="27"/>
        <v>57.696059147148993</v>
      </c>
      <c r="M48" s="41">
        <f t="shared" si="27"/>
        <v>63.867599007770998</v>
      </c>
      <c r="N48" s="41">
        <f t="shared" si="27"/>
        <v>56.489482752223005</v>
      </c>
      <c r="O48" s="41">
        <f t="shared" si="27"/>
        <v>56.122940662290006</v>
      </c>
      <c r="P48" s="41">
        <f t="shared" si="27"/>
        <v>59.467788379541005</v>
      </c>
      <c r="Q48" s="41">
        <f t="shared" si="27"/>
        <v>64.914254794708995</v>
      </c>
    </row>
    <row r="49" spans="1:17" ht="11.45" customHeight="1" x14ac:dyDescent="0.25">
      <c r="A49" s="130" t="s">
        <v>39</v>
      </c>
      <c r="B49" s="132">
        <f t="shared" ref="B49:Q49" si="28">SUM(B50:B52)</f>
        <v>20.146922382063</v>
      </c>
      <c r="C49" s="132">
        <f t="shared" si="28"/>
        <v>18.453756847371999</v>
      </c>
      <c r="D49" s="132">
        <f t="shared" si="28"/>
        <v>19.137997555331001</v>
      </c>
      <c r="E49" s="132">
        <f t="shared" si="28"/>
        <v>21.702510610080001</v>
      </c>
      <c r="F49" s="132">
        <f t="shared" si="28"/>
        <v>27.208668718389003</v>
      </c>
      <c r="G49" s="132">
        <f t="shared" si="28"/>
        <v>30.223264191928997</v>
      </c>
      <c r="H49" s="132">
        <f t="shared" si="28"/>
        <v>33.795318133702999</v>
      </c>
      <c r="I49" s="132">
        <f t="shared" si="28"/>
        <v>43.529629151853996</v>
      </c>
      <c r="J49" s="132">
        <f t="shared" si="28"/>
        <v>54.160962957860001</v>
      </c>
      <c r="K49" s="132">
        <f t="shared" si="28"/>
        <v>59.576749161740992</v>
      </c>
      <c r="L49" s="132">
        <f t="shared" si="28"/>
        <v>52.816203681927995</v>
      </c>
      <c r="M49" s="132">
        <f t="shared" si="28"/>
        <v>59.288462317124001</v>
      </c>
      <c r="N49" s="132">
        <f t="shared" si="28"/>
        <v>54.489482752223005</v>
      </c>
      <c r="O49" s="132">
        <f t="shared" si="28"/>
        <v>54.122940662290006</v>
      </c>
      <c r="P49" s="132">
        <f t="shared" si="28"/>
        <v>57.467788379541005</v>
      </c>
      <c r="Q49" s="132">
        <f t="shared" si="28"/>
        <v>62.914254794708995</v>
      </c>
    </row>
    <row r="50" spans="1:17" ht="11.45" customHeight="1" x14ac:dyDescent="0.25">
      <c r="A50" s="116" t="s">
        <v>23</v>
      </c>
      <c r="B50" s="42">
        <v>1.4770249221180001</v>
      </c>
      <c r="C50" s="42">
        <v>1.4764017749089999</v>
      </c>
      <c r="D50" s="42">
        <v>1.604253544621</v>
      </c>
      <c r="E50" s="42">
        <v>1.7724957555180001</v>
      </c>
      <c r="F50" s="42">
        <v>2.0388677651039999</v>
      </c>
      <c r="G50" s="42">
        <v>2.4361252115059999</v>
      </c>
      <c r="H50" s="42">
        <v>2.6710414902620001</v>
      </c>
      <c r="I50" s="42">
        <v>3.1856718948710001</v>
      </c>
      <c r="J50" s="42">
        <v>3.8629032258059999</v>
      </c>
      <c r="K50" s="42">
        <v>4.3157671058220002</v>
      </c>
      <c r="L50" s="42">
        <v>3.9136170212770001</v>
      </c>
      <c r="M50" s="42">
        <v>4.1296217594559996</v>
      </c>
      <c r="N50" s="42">
        <v>3.4112903225809998</v>
      </c>
      <c r="O50" s="42">
        <v>2.8372191606610002</v>
      </c>
      <c r="P50" s="42">
        <v>2.4930114358319999</v>
      </c>
      <c r="Q50" s="42">
        <v>2.3840947546529998</v>
      </c>
    </row>
    <row r="51" spans="1:17" ht="11.45" customHeight="1" x14ac:dyDescent="0.25">
      <c r="A51" s="116" t="s">
        <v>127</v>
      </c>
      <c r="B51" s="42">
        <v>14.469764481222001</v>
      </c>
      <c r="C51" s="42">
        <v>13.333333333333</v>
      </c>
      <c r="D51" s="42">
        <v>14.349588347055001</v>
      </c>
      <c r="E51" s="42">
        <v>16.567994939910999</v>
      </c>
      <c r="F51" s="42">
        <v>20.564556962025001</v>
      </c>
      <c r="G51" s="42">
        <v>24.381168831168999</v>
      </c>
      <c r="H51" s="42">
        <v>26.807520713831</v>
      </c>
      <c r="I51" s="42">
        <v>34.113972955569999</v>
      </c>
      <c r="J51" s="42">
        <v>42.075924724205002</v>
      </c>
      <c r="K51" s="42">
        <v>47.129113924050998</v>
      </c>
      <c r="L51" s="42">
        <v>41.371794871794997</v>
      </c>
      <c r="M51" s="42">
        <v>48.432501599487999</v>
      </c>
      <c r="N51" s="42">
        <v>44.223566878981003</v>
      </c>
      <c r="O51" s="42">
        <v>44.624443029917003</v>
      </c>
      <c r="P51" s="42">
        <v>47.279924002533001</v>
      </c>
      <c r="Q51" s="42">
        <v>52.030895334173998</v>
      </c>
    </row>
    <row r="52" spans="1:17" ht="11.45" customHeight="1" x14ac:dyDescent="0.25">
      <c r="A52" s="116" t="s">
        <v>125</v>
      </c>
      <c r="B52" s="42">
        <v>4.2001329787230004</v>
      </c>
      <c r="C52" s="42">
        <v>3.6440217391299998</v>
      </c>
      <c r="D52" s="42">
        <v>3.1841556636549999</v>
      </c>
      <c r="E52" s="42">
        <v>3.3620199146509999</v>
      </c>
      <c r="F52" s="42">
        <v>4.6052439912600001</v>
      </c>
      <c r="G52" s="42">
        <v>3.4059701492540002</v>
      </c>
      <c r="H52" s="42">
        <v>4.3167559296100002</v>
      </c>
      <c r="I52" s="42">
        <v>6.2299843014130003</v>
      </c>
      <c r="J52" s="42">
        <v>8.2221350078489994</v>
      </c>
      <c r="K52" s="42">
        <v>8.1318681318679999</v>
      </c>
      <c r="L52" s="42">
        <v>7.5307917888559999</v>
      </c>
      <c r="M52" s="42">
        <v>6.7263389581800004</v>
      </c>
      <c r="N52" s="42">
        <v>6.8546255506609999</v>
      </c>
      <c r="O52" s="42">
        <v>6.6612784717120004</v>
      </c>
      <c r="P52" s="42">
        <v>7.6948529411760003</v>
      </c>
      <c r="Q52" s="42">
        <v>8.4992647058820001</v>
      </c>
    </row>
    <row r="53" spans="1:17" ht="11.45" customHeight="1" x14ac:dyDescent="0.25">
      <c r="A53" s="128" t="s">
        <v>18</v>
      </c>
      <c r="B53" s="131">
        <f t="shared" ref="B53:Q53" si="29">SUM(B54:B55)</f>
        <v>4.5478187919459998</v>
      </c>
      <c r="C53" s="131">
        <f t="shared" si="29"/>
        <v>3.9572147651009999</v>
      </c>
      <c r="D53" s="131">
        <f t="shared" si="29"/>
        <v>3.6921140939599999</v>
      </c>
      <c r="E53" s="131">
        <f t="shared" si="29"/>
        <v>3.666946308725</v>
      </c>
      <c r="F53" s="131">
        <f t="shared" si="29"/>
        <v>3.8229865771810001</v>
      </c>
      <c r="G53" s="131">
        <f t="shared" si="29"/>
        <v>4.4194630872479994</v>
      </c>
      <c r="H53" s="131">
        <f t="shared" si="29"/>
        <v>4.7290268456379998</v>
      </c>
      <c r="I53" s="131">
        <f t="shared" si="29"/>
        <v>5.5805369127519997</v>
      </c>
      <c r="J53" s="131">
        <f t="shared" si="29"/>
        <v>5.4327086882450004</v>
      </c>
      <c r="K53" s="131">
        <f t="shared" si="29"/>
        <v>5.9505300353359996</v>
      </c>
      <c r="L53" s="131">
        <f t="shared" si="29"/>
        <v>4.8798554652210004</v>
      </c>
      <c r="M53" s="131">
        <f t="shared" si="29"/>
        <v>4.5791366906470001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3.5478187919459998</v>
      </c>
      <c r="C54" s="37">
        <v>2.9572147651009999</v>
      </c>
      <c r="D54" s="37">
        <v>2.6921140939599999</v>
      </c>
      <c r="E54" s="37">
        <v>2.666946308725</v>
      </c>
      <c r="F54" s="37">
        <v>2.8229865771810001</v>
      </c>
      <c r="G54" s="37">
        <v>3.4194630872479999</v>
      </c>
      <c r="H54" s="37">
        <v>3.7290268456379998</v>
      </c>
      <c r="I54" s="37">
        <v>4.5805369127519997</v>
      </c>
      <c r="J54" s="37">
        <v>4.4327086882450004</v>
      </c>
      <c r="K54" s="37">
        <v>4.9505300353359996</v>
      </c>
      <c r="L54" s="37">
        <v>3.879855465221</v>
      </c>
      <c r="M54" s="37">
        <v>3.5791366906470001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8.1944350194999682E-2</v>
      </c>
      <c r="D57" s="41">
        <f t="shared" si="30"/>
        <v>1.054894098363</v>
      </c>
      <c r="E57" s="41">
        <f t="shared" si="30"/>
        <v>2.9515417838640001</v>
      </c>
      <c r="F57" s="41">
        <f t="shared" si="30"/>
        <v>5.7929557548440025</v>
      </c>
      <c r="G57" s="41">
        <f t="shared" si="30"/>
        <v>5.2417097229489986</v>
      </c>
      <c r="H57" s="41">
        <f t="shared" si="30"/>
        <v>3.653985526317002</v>
      </c>
      <c r="I57" s="41">
        <f t="shared" si="30"/>
        <v>11.400499927995996</v>
      </c>
      <c r="J57" s="41">
        <f t="shared" si="30"/>
        <v>11.336231218741002</v>
      </c>
      <c r="K57" s="41">
        <f t="shared" si="30"/>
        <v>6.7271979919959932</v>
      </c>
      <c r="L57" s="41">
        <f t="shared" si="30"/>
        <v>3.3333333333000814E-2</v>
      </c>
      <c r="M57" s="41">
        <f t="shared" si="30"/>
        <v>2.3013719741839962</v>
      </c>
      <c r="N57" s="41">
        <f t="shared" si="30"/>
        <v>3.3333333333000814E-2</v>
      </c>
      <c r="O57" s="41">
        <f t="shared" si="30"/>
        <v>3.3333333332999926E-2</v>
      </c>
      <c r="P57" s="41">
        <f t="shared" si="30"/>
        <v>0.59073915692700196</v>
      </c>
      <c r="Q57" s="41">
        <f t="shared" si="30"/>
        <v>6.2110463450109945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4.8611016861999756E-2</v>
      </c>
      <c r="D58" s="132">
        <f t="shared" si="31"/>
        <v>1.02156076503</v>
      </c>
      <c r="E58" s="132">
        <f t="shared" si="31"/>
        <v>2.918208450531</v>
      </c>
      <c r="F58" s="132">
        <f t="shared" si="31"/>
        <v>5.7596224215110023</v>
      </c>
      <c r="G58" s="132">
        <f t="shared" si="31"/>
        <v>4.7454289623239987</v>
      </c>
      <c r="H58" s="132">
        <f t="shared" si="31"/>
        <v>3.192827808196002</v>
      </c>
      <c r="I58" s="132">
        <f t="shared" si="31"/>
        <v>10.397395901150997</v>
      </c>
      <c r="J58" s="132">
        <f t="shared" si="31"/>
        <v>11.302897885408001</v>
      </c>
      <c r="K58" s="132">
        <f t="shared" si="31"/>
        <v>6.0873502832829933</v>
      </c>
      <c r="L58" s="132">
        <f t="shared" si="31"/>
        <v>0</v>
      </c>
      <c r="M58" s="132">
        <f t="shared" si="31"/>
        <v>2.268038640850996</v>
      </c>
      <c r="N58" s="132">
        <f t="shared" si="31"/>
        <v>0</v>
      </c>
      <c r="O58" s="132">
        <f t="shared" si="31"/>
        <v>0</v>
      </c>
      <c r="P58" s="132">
        <f t="shared" si="31"/>
        <v>0.55740582359400115</v>
      </c>
      <c r="Q58" s="132">
        <f t="shared" si="31"/>
        <v>6.1777130116779944</v>
      </c>
    </row>
    <row r="59" spans="1:17" ht="11.45" customHeight="1" x14ac:dyDescent="0.25">
      <c r="A59" s="116" t="s">
        <v>23</v>
      </c>
      <c r="B59" s="42"/>
      <c r="C59" s="42">
        <v>4.8611016861999756E-2</v>
      </c>
      <c r="D59" s="42">
        <v>0.17708593378299997</v>
      </c>
      <c r="E59" s="42">
        <v>0.21747637496799999</v>
      </c>
      <c r="F59" s="42">
        <v>0.31560617365699994</v>
      </c>
      <c r="G59" s="42">
        <v>0.44649161047300012</v>
      </c>
      <c r="H59" s="42">
        <v>0.2841504428270003</v>
      </c>
      <c r="I59" s="42">
        <v>0.56386456868000012</v>
      </c>
      <c r="J59" s="42">
        <v>0.72646549500599988</v>
      </c>
      <c r="K59" s="42">
        <v>0.50209804408699998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0</v>
      </c>
      <c r="D60" s="42">
        <v>0.84447483124700007</v>
      </c>
      <c r="E60" s="42">
        <v>2.7007320755629998</v>
      </c>
      <c r="F60" s="42">
        <v>4.4788875048210031</v>
      </c>
      <c r="G60" s="42">
        <v>4.2989373518509986</v>
      </c>
      <c r="H60" s="42">
        <v>2.9086773653690017</v>
      </c>
      <c r="I60" s="42">
        <v>7.7887777244459961</v>
      </c>
      <c r="J60" s="42">
        <v>8.444277251342001</v>
      </c>
      <c r="K60" s="42">
        <v>5.5355146825529928</v>
      </c>
      <c r="L60" s="42">
        <v>0</v>
      </c>
      <c r="M60" s="42">
        <v>2.268038640850996</v>
      </c>
      <c r="N60" s="42">
        <v>0</v>
      </c>
      <c r="O60" s="42">
        <v>0</v>
      </c>
      <c r="P60" s="42">
        <v>0.29439885116600095</v>
      </c>
      <c r="Q60" s="42">
        <v>5.2332968143479945</v>
      </c>
    </row>
    <row r="61" spans="1:17" ht="11.45" customHeight="1" x14ac:dyDescent="0.25">
      <c r="A61" s="116" t="s">
        <v>125</v>
      </c>
      <c r="B61" s="42"/>
      <c r="C61" s="42">
        <v>0</v>
      </c>
      <c r="D61" s="42">
        <v>0</v>
      </c>
      <c r="E61" s="42">
        <v>0</v>
      </c>
      <c r="F61" s="42">
        <v>0.965128743033</v>
      </c>
      <c r="G61" s="42">
        <v>0</v>
      </c>
      <c r="H61" s="42">
        <v>0</v>
      </c>
      <c r="I61" s="42">
        <v>2.0447536080250002</v>
      </c>
      <c r="J61" s="42">
        <v>2.1321551390599991</v>
      </c>
      <c r="K61" s="42">
        <v>4.9737556643000502E-2</v>
      </c>
      <c r="L61" s="42">
        <v>0</v>
      </c>
      <c r="M61" s="42">
        <v>0</v>
      </c>
      <c r="N61" s="42">
        <v>0</v>
      </c>
      <c r="O61" s="42">
        <v>0</v>
      </c>
      <c r="P61" s="42">
        <v>0.2630069724280002</v>
      </c>
      <c r="Q61" s="42">
        <v>0.94441619732999982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3.3333333332999926E-2</v>
      </c>
      <c r="D62" s="131">
        <f t="shared" si="32"/>
        <v>3.3333333332999926E-2</v>
      </c>
      <c r="E62" s="131">
        <f t="shared" si="32"/>
        <v>3.3333333332999926E-2</v>
      </c>
      <c r="F62" s="131">
        <f t="shared" si="32"/>
        <v>3.3333333332999926E-2</v>
      </c>
      <c r="G62" s="131">
        <f t="shared" si="32"/>
        <v>0.49628076062499971</v>
      </c>
      <c r="H62" s="131">
        <f t="shared" si="32"/>
        <v>0.46115771812099982</v>
      </c>
      <c r="I62" s="131">
        <f t="shared" si="32"/>
        <v>1.0031040268450002</v>
      </c>
      <c r="J62" s="131">
        <f t="shared" si="32"/>
        <v>3.3333333333000814E-2</v>
      </c>
      <c r="K62" s="131">
        <f t="shared" si="32"/>
        <v>0.63984770871299967</v>
      </c>
      <c r="L62" s="131">
        <f t="shared" si="32"/>
        <v>3.3333333333000814E-2</v>
      </c>
      <c r="M62" s="131">
        <f t="shared" si="32"/>
        <v>3.3333333332999926E-2</v>
      </c>
      <c r="N62" s="131">
        <f t="shared" si="32"/>
        <v>3.3333333333000814E-2</v>
      </c>
      <c r="O62" s="131">
        <f t="shared" si="32"/>
        <v>3.3333333332999926E-2</v>
      </c>
      <c r="P62" s="131">
        <f t="shared" si="32"/>
        <v>3.3333333333000814E-2</v>
      </c>
      <c r="Q62" s="131">
        <f t="shared" si="32"/>
        <v>3.3333333332999926E-2</v>
      </c>
    </row>
    <row r="63" spans="1:17" ht="11.45" customHeight="1" x14ac:dyDescent="0.25">
      <c r="A63" s="95" t="s">
        <v>126</v>
      </c>
      <c r="B63" s="37"/>
      <c r="C63" s="37">
        <v>0</v>
      </c>
      <c r="D63" s="37">
        <v>0</v>
      </c>
      <c r="E63" s="37">
        <v>0</v>
      </c>
      <c r="F63" s="37">
        <v>0</v>
      </c>
      <c r="G63" s="37">
        <v>0.46294742729199978</v>
      </c>
      <c r="H63" s="37">
        <v>0.42782438478799989</v>
      </c>
      <c r="I63" s="37">
        <v>0.96977069351200029</v>
      </c>
      <c r="J63" s="37">
        <v>8.8817841970012523E-16</v>
      </c>
      <c r="K63" s="37">
        <v>0.60651437537999975</v>
      </c>
      <c r="L63" s="37">
        <v>8.8817841970012523E-16</v>
      </c>
      <c r="M63" s="37">
        <v>0</v>
      </c>
      <c r="N63" s="37">
        <v>8.8817841970012523E-16</v>
      </c>
      <c r="O63" s="37">
        <v>0</v>
      </c>
      <c r="P63" s="37">
        <v>8.8817841970012523E-16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3.3333333332999926E-2</v>
      </c>
      <c r="I64" s="36">
        <v>3.3333333332999926E-2</v>
      </c>
      <c r="J64" s="36">
        <v>3.3333333332999926E-2</v>
      </c>
      <c r="K64" s="36">
        <v>3.3333333332999926E-2</v>
      </c>
      <c r="L64" s="36">
        <v>3.3333333332999926E-2</v>
      </c>
      <c r="M64" s="36">
        <v>3.3333333332999926E-2</v>
      </c>
      <c r="N64" s="36">
        <v>3.3333333332999926E-2</v>
      </c>
      <c r="O64" s="36">
        <v>3.3333333332999926E-2</v>
      </c>
      <c r="P64" s="36">
        <v>3.3333333332999926E-2</v>
      </c>
      <c r="Q64" s="36">
        <v>3.3333333332999926E-2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87.22714816393642</v>
      </c>
      <c r="C69" s="134">
        <f t="shared" si="33"/>
        <v>86.324507061017854</v>
      </c>
      <c r="D69" s="134">
        <f t="shared" si="33"/>
        <v>84.503458037121632</v>
      </c>
      <c r="E69" s="134">
        <f t="shared" si="33"/>
        <v>84.158304128558001</v>
      </c>
      <c r="F69" s="134">
        <f t="shared" si="33"/>
        <v>85.505258816250773</v>
      </c>
      <c r="G69" s="134">
        <f t="shared" si="33"/>
        <v>81.959724253185712</v>
      </c>
      <c r="H69" s="134">
        <f t="shared" si="33"/>
        <v>92.574742649781541</v>
      </c>
      <c r="I69" s="134">
        <f t="shared" si="33"/>
        <v>102.12297058350748</v>
      </c>
      <c r="J69" s="134">
        <f t="shared" si="33"/>
        <v>95.494663270745718</v>
      </c>
      <c r="K69" s="134">
        <f t="shared" si="33"/>
        <v>81.568346687162432</v>
      </c>
      <c r="L69" s="134">
        <f t="shared" si="33"/>
        <v>106.21300098798939</v>
      </c>
      <c r="M69" s="134">
        <f t="shared" si="33"/>
        <v>103.27011682613522</v>
      </c>
      <c r="N69" s="134">
        <f t="shared" si="33"/>
        <v>112.24418229574674</v>
      </c>
      <c r="O69" s="134">
        <f t="shared" si="33"/>
        <v>117.68389546259201</v>
      </c>
      <c r="P69" s="134">
        <f t="shared" si="33"/>
        <v>121.03571193108147</v>
      </c>
      <c r="Q69" s="134">
        <f t="shared" si="33"/>
        <v>126.96095912391191</v>
      </c>
    </row>
    <row r="70" spans="1:17" ht="11.45" customHeight="1" x14ac:dyDescent="0.25">
      <c r="A70" s="116" t="s">
        <v>23</v>
      </c>
      <c r="B70" s="77">
        <f>TrAvia_png!B13*TrAvia_png!B19</f>
        <v>61.646981281307674</v>
      </c>
      <c r="C70" s="77">
        <f>TrAvia_png!C13*TrAvia_png!C19</f>
        <v>60.697267759562848</v>
      </c>
      <c r="D70" s="77">
        <f>TrAvia_png!D13*TrAvia_png!D19</f>
        <v>61.060306732518846</v>
      </c>
      <c r="E70" s="77">
        <f>TrAvia_png!E13*TrAvia_png!E19</f>
        <v>62.163553639846739</v>
      </c>
      <c r="F70" s="77">
        <f>TrAvia_png!F13*TrAvia_png!F19</f>
        <v>62.103812681309577</v>
      </c>
      <c r="G70" s="77">
        <f>TrAvia_png!G13*TrAvia_png!G19</f>
        <v>60.916304914047579</v>
      </c>
      <c r="H70" s="77">
        <f>TrAvia_png!H13*TrAvia_png!H19</f>
        <v>69.628942780155327</v>
      </c>
      <c r="I70" s="77">
        <f>TrAvia_png!I13*TrAvia_png!I19</f>
        <v>77.563805721889551</v>
      </c>
      <c r="J70" s="77">
        <f>TrAvia_png!J13*TrAvia_png!J19</f>
        <v>74.22272277771674</v>
      </c>
      <c r="K70" s="77">
        <f>TrAvia_png!K13*TrAvia_png!K19</f>
        <v>62.048842934515022</v>
      </c>
      <c r="L70" s="77">
        <f>TrAvia_png!L13*TrAvia_png!L19</f>
        <v>82.687071871262361</v>
      </c>
      <c r="M70" s="77">
        <f>TrAvia_png!M13*TrAvia_png!M19</f>
        <v>77.32160131727899</v>
      </c>
      <c r="N70" s="77">
        <f>TrAvia_png!N13*TrAvia_png!N19</f>
        <v>83.816100535025512</v>
      </c>
      <c r="O70" s="77">
        <f>TrAvia_png!O13*TrAvia_png!O19</f>
        <v>86.349619004930531</v>
      </c>
      <c r="P70" s="77">
        <f>TrAvia_png!P13*TrAvia_png!P19</f>
        <v>90.072884811416927</v>
      </c>
      <c r="Q70" s="77">
        <f>TrAvia_png!Q13*TrAvia_png!Q19</f>
        <v>94.856103619588367</v>
      </c>
    </row>
    <row r="71" spans="1:17" ht="11.45" customHeight="1" x14ac:dyDescent="0.25">
      <c r="A71" s="116" t="s">
        <v>127</v>
      </c>
      <c r="B71" s="77">
        <f>TrAvia_png!B14*TrAvia_png!B20</f>
        <v>77.510073904627831</v>
      </c>
      <c r="C71" s="77">
        <f>TrAvia_png!C14*TrAvia_png!C20</f>
        <v>77.570095238095234</v>
      </c>
      <c r="D71" s="77">
        <f>TrAvia_png!D14*TrAvia_png!D20</f>
        <v>78.281710654073621</v>
      </c>
      <c r="E71" s="77">
        <f>TrAvia_png!E14*TrAvia_png!E20</f>
        <v>78.874818660762003</v>
      </c>
      <c r="F71" s="77">
        <f>TrAvia_png!F14*TrAvia_png!F20</f>
        <v>79.170503508555953</v>
      </c>
      <c r="G71" s="77">
        <f>TrAvia_png!G14*TrAvia_png!G20</f>
        <v>78.754441100487384</v>
      </c>
      <c r="H71" s="77">
        <f>TrAvia_png!H14*TrAvia_png!H20</f>
        <v>90.373742897220723</v>
      </c>
      <c r="I71" s="77">
        <f>TrAvia_png!I14*TrAvia_png!I20</f>
        <v>101.02391513618603</v>
      </c>
      <c r="J71" s="77">
        <f>TrAvia_png!J14*TrAvia_png!J20</f>
        <v>96.403969832970887</v>
      </c>
      <c r="K71" s="77">
        <f>TrAvia_png!K14*TrAvia_png!K20</f>
        <v>81.528496991834984</v>
      </c>
      <c r="L71" s="77">
        <f>TrAvia_png!L14*TrAvia_png!L20</f>
        <v>107.99401921289123</v>
      </c>
      <c r="M71" s="77">
        <f>TrAvia_png!M14*TrAvia_png!M20</f>
        <v>104.751928665786</v>
      </c>
      <c r="N71" s="77">
        <f>TrAvia_png!N14*TrAvia_png!N20</f>
        <v>112.83063761144157</v>
      </c>
      <c r="O71" s="77">
        <f>TrAvia_png!O14*TrAvia_png!O20</f>
        <v>117.65003922687397</v>
      </c>
      <c r="P71" s="77">
        <f>TrAvia_png!P14*TrAvia_png!P20</f>
        <v>119.36887013595874</v>
      </c>
      <c r="Q71" s="77">
        <f>TrAvia_png!Q14*TrAvia_png!Q20</f>
        <v>124.6857769537451</v>
      </c>
    </row>
    <row r="72" spans="1:17" ht="11.45" customHeight="1" x14ac:dyDescent="0.25">
      <c r="A72" s="116" t="s">
        <v>125</v>
      </c>
      <c r="B72" s="135">
        <f>TrAvia_png!B15*TrAvia_png!B21</f>
        <v>137.55390216875099</v>
      </c>
      <c r="C72" s="135">
        <f>TrAvia_png!C15*TrAvia_png!C21</f>
        <v>138.08407904548844</v>
      </c>
      <c r="D72" s="135">
        <f>TrAvia_png!D15*TrAvia_png!D21</f>
        <v>134.95264076822349</v>
      </c>
      <c r="E72" s="135">
        <f>TrAvia_png!E15*TrAvia_png!E21</f>
        <v>132.8669346308441</v>
      </c>
      <c r="F72" s="135">
        <f>TrAvia_png!F15*TrAvia_png!F21</f>
        <v>135.91870947335127</v>
      </c>
      <c r="G72" s="135">
        <f>TrAvia_png!G15*TrAvia_png!G21</f>
        <v>134.88212094653812</v>
      </c>
      <c r="H72" s="135">
        <f>TrAvia_png!H15*TrAvia_png!H21</f>
        <v>134.64161644806805</v>
      </c>
      <c r="I72" s="135">
        <f>TrAvia_png!I15*TrAvia_png!I21</f>
        <v>132.71248582587879</v>
      </c>
      <c r="J72" s="135">
        <f>TrAvia_png!J15*TrAvia_png!J21</f>
        <v>108.34787589498806</v>
      </c>
      <c r="K72" s="135">
        <f>TrAvia_png!K15*TrAvia_png!K21</f>
        <v>100.98803088803091</v>
      </c>
      <c r="L72" s="135">
        <f>TrAvia_png!L15*TrAvia_png!L21</f>
        <v>116.08654595015577</v>
      </c>
      <c r="M72" s="135">
        <f>TrAvia_png!M15*TrAvia_png!M21</f>
        <v>118.53719458987784</v>
      </c>
      <c r="N72" s="135">
        <f>TrAvia_png!N15*TrAvia_png!N21</f>
        <v>132.35539845758356</v>
      </c>
      <c r="O72" s="135">
        <f>TrAvia_png!O15*TrAvia_png!O21</f>
        <v>141.07831458195454</v>
      </c>
      <c r="P72" s="135">
        <f>TrAvia_png!P15*TrAvia_png!P21</f>
        <v>150.34151935021501</v>
      </c>
      <c r="Q72" s="135">
        <f>TrAvia_png!Q15*TrAvia_png!Q21</f>
        <v>158.85760013842028</v>
      </c>
    </row>
    <row r="73" spans="1:17" ht="11.45" customHeight="1" x14ac:dyDescent="0.25">
      <c r="A73" s="128" t="s">
        <v>132</v>
      </c>
      <c r="B73" s="133">
        <f t="shared" ref="B73:Q73" si="34">IF(B35=0,"",B35/B26)</f>
        <v>24.095040736147361</v>
      </c>
      <c r="C73" s="133">
        <f t="shared" si="34"/>
        <v>25.176010093575659</v>
      </c>
      <c r="D73" s="133">
        <f t="shared" si="34"/>
        <v>25.841181977673163</v>
      </c>
      <c r="E73" s="133">
        <f t="shared" si="34"/>
        <v>26.050183479057115</v>
      </c>
      <c r="F73" s="133">
        <f t="shared" si="34"/>
        <v>26.036188781923016</v>
      </c>
      <c r="G73" s="133">
        <f t="shared" si="34"/>
        <v>24.671752396752471</v>
      </c>
      <c r="H73" s="133">
        <f t="shared" si="34"/>
        <v>23.459927316651598</v>
      </c>
      <c r="I73" s="133">
        <f t="shared" si="34"/>
        <v>23.102950989173994</v>
      </c>
      <c r="J73" s="133">
        <f t="shared" si="34"/>
        <v>23.452883095527564</v>
      </c>
      <c r="K73" s="133">
        <f t="shared" si="34"/>
        <v>22.805039181463421</v>
      </c>
      <c r="L73" s="133">
        <f t="shared" si="34"/>
        <v>24.359543695692409</v>
      </c>
      <c r="M73" s="133">
        <f t="shared" si="34"/>
        <v>25.687808510303036</v>
      </c>
      <c r="N73" s="133">
        <f t="shared" si="34"/>
        <v>25.988104604839528</v>
      </c>
      <c r="O73" s="133">
        <f t="shared" si="34"/>
        <v>26.289528677553694</v>
      </c>
      <c r="P73" s="133">
        <f t="shared" si="34"/>
        <v>27.622603157868159</v>
      </c>
      <c r="Q73" s="133">
        <f t="shared" si="34"/>
        <v>27.127194407683238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796.54980233201979</v>
      </c>
      <c r="C78" s="134">
        <f t="shared" ref="C78:Q78" si="35">IF(C13=0,0,C13*1000000/C22)</f>
        <v>803.35278039066293</v>
      </c>
      <c r="D78" s="134">
        <f t="shared" si="35"/>
        <v>815.14261194806306</v>
      </c>
      <c r="E78" s="134">
        <f t="shared" si="35"/>
        <v>825.89884854956983</v>
      </c>
      <c r="F78" s="134">
        <f t="shared" si="35"/>
        <v>835.45234965570694</v>
      </c>
      <c r="G78" s="134">
        <f t="shared" si="35"/>
        <v>882.24420816410225</v>
      </c>
      <c r="H78" s="134">
        <f t="shared" si="35"/>
        <v>857.03115708538382</v>
      </c>
      <c r="I78" s="134">
        <f t="shared" si="35"/>
        <v>883.69906390428287</v>
      </c>
      <c r="J78" s="134">
        <f t="shared" si="35"/>
        <v>899.04142037008319</v>
      </c>
      <c r="K78" s="134">
        <f t="shared" si="35"/>
        <v>856.20961849824471</v>
      </c>
      <c r="L78" s="134">
        <f t="shared" si="35"/>
        <v>861.87594572281546</v>
      </c>
      <c r="M78" s="134">
        <f t="shared" si="35"/>
        <v>864.65457803288109</v>
      </c>
      <c r="N78" s="134">
        <f t="shared" si="35"/>
        <v>862.05459116436828</v>
      </c>
      <c r="O78" s="134">
        <f t="shared" si="35"/>
        <v>869.21201133131262</v>
      </c>
      <c r="P78" s="134">
        <f t="shared" si="35"/>
        <v>867.56189145665246</v>
      </c>
      <c r="Q78" s="134">
        <f t="shared" si="35"/>
        <v>864.17839515191565</v>
      </c>
    </row>
    <row r="79" spans="1:17" ht="11.45" customHeight="1" x14ac:dyDescent="0.25">
      <c r="A79" s="116" t="s">
        <v>23</v>
      </c>
      <c r="B79" s="77">
        <v>244.12165718059538</v>
      </c>
      <c r="C79" s="77">
        <v>284.84729903651868</v>
      </c>
      <c r="D79" s="77">
        <v>325.17295270811434</v>
      </c>
      <c r="E79" s="77">
        <v>347.09337492182181</v>
      </c>
      <c r="F79" s="77">
        <v>341.01002709593405</v>
      </c>
      <c r="G79" s="77">
        <v>342.47896660378507</v>
      </c>
      <c r="H79" s="77">
        <v>343.71002179124326</v>
      </c>
      <c r="I79" s="77">
        <v>345.16339507080812</v>
      </c>
      <c r="J79" s="77">
        <v>346.79943940099025</v>
      </c>
      <c r="K79" s="77">
        <v>348.50091059486607</v>
      </c>
      <c r="L79" s="77">
        <v>350.00014096489946</v>
      </c>
      <c r="M79" s="77">
        <v>348.5010758699936</v>
      </c>
      <c r="N79" s="77">
        <v>346.98624529075471</v>
      </c>
      <c r="O79" s="77">
        <v>345.48218340308955</v>
      </c>
      <c r="P79" s="77">
        <v>343.95594947034419</v>
      </c>
      <c r="Q79" s="77">
        <v>342.42892552781046</v>
      </c>
    </row>
    <row r="80" spans="1:17" ht="11.45" customHeight="1" x14ac:dyDescent="0.25">
      <c r="A80" s="116" t="s">
        <v>127</v>
      </c>
      <c r="B80" s="77">
        <v>921.74414963027573</v>
      </c>
      <c r="C80" s="77">
        <v>916.69617243488119</v>
      </c>
      <c r="D80" s="77">
        <v>911.3133567410764</v>
      </c>
      <c r="E80" s="77">
        <v>908.62526496149076</v>
      </c>
      <c r="F80" s="77">
        <v>909.54767001632649</v>
      </c>
      <c r="G80" s="77">
        <v>965.80839619066421</v>
      </c>
      <c r="H80" s="77">
        <v>925.31650215461002</v>
      </c>
      <c r="I80" s="77">
        <v>947.08611022511411</v>
      </c>
      <c r="J80" s="77">
        <v>965.0118965419249</v>
      </c>
      <c r="K80" s="77">
        <v>909.54770481957121</v>
      </c>
      <c r="L80" s="77">
        <v>937.678018071118</v>
      </c>
      <c r="M80" s="77">
        <v>933.19701907734202</v>
      </c>
      <c r="N80" s="77">
        <v>923.67337900194491</v>
      </c>
      <c r="O80" s="77">
        <v>921.92700112801106</v>
      </c>
      <c r="P80" s="77">
        <v>911.4710067931079</v>
      </c>
      <c r="Q80" s="77">
        <v>901.93974870280408</v>
      </c>
    </row>
    <row r="81" spans="1:17" ht="11.45" customHeight="1" x14ac:dyDescent="0.25">
      <c r="A81" s="116" t="s">
        <v>125</v>
      </c>
      <c r="B81" s="77">
        <v>677.73423351381439</v>
      </c>
      <c r="C81" s="77">
        <v>713.40476190214508</v>
      </c>
      <c r="D81" s="77">
        <v>750.95154769140368</v>
      </c>
      <c r="E81" s="77">
        <v>790.47593896116655</v>
      </c>
      <c r="F81" s="77">
        <v>832.07950441076218</v>
      </c>
      <c r="G81" s="77">
        <v>875.87336204502628</v>
      </c>
      <c r="H81" s="77">
        <v>921.97145194784673</v>
      </c>
      <c r="I81" s="77">
        <v>970.4967487036073</v>
      </c>
      <c r="J81" s="77">
        <v>970.49674870360707</v>
      </c>
      <c r="K81" s="77">
        <v>970.49674870360707</v>
      </c>
      <c r="L81" s="77">
        <v>843.91021626400641</v>
      </c>
      <c r="M81" s="77">
        <v>845.76286702187258</v>
      </c>
      <c r="N81" s="77">
        <v>847.20350262917657</v>
      </c>
      <c r="O81" s="77">
        <v>848.22584087312487</v>
      </c>
      <c r="P81" s="77">
        <v>848.82415319466838</v>
      </c>
      <c r="Q81" s="77">
        <v>848.99328869189083</v>
      </c>
    </row>
    <row r="82" spans="1:17" ht="11.45" customHeight="1" x14ac:dyDescent="0.25">
      <c r="A82" s="128" t="s">
        <v>18</v>
      </c>
      <c r="B82" s="133">
        <f>IF(B17=0,0,B17*1000000/B26)</f>
        <v>717.0067348809124</v>
      </c>
      <c r="C82" s="133">
        <f t="shared" ref="C82:Q82" si="36">IF(C17=0,0,C17*1000000/C26)</f>
        <v>715.54073238854198</v>
      </c>
      <c r="D82" s="133">
        <f t="shared" si="36"/>
        <v>715.07639873103903</v>
      </c>
      <c r="E82" s="133">
        <f t="shared" si="36"/>
        <v>714.68027164707939</v>
      </c>
      <c r="F82" s="133">
        <f t="shared" si="36"/>
        <v>715.98715931425374</v>
      </c>
      <c r="G82" s="133">
        <f t="shared" si="36"/>
        <v>717.97134900964681</v>
      </c>
      <c r="H82" s="133">
        <f t="shared" si="36"/>
        <v>721.26344833962912</v>
      </c>
      <c r="I82" s="133">
        <f t="shared" si="36"/>
        <v>723.10783858825073</v>
      </c>
      <c r="J82" s="133">
        <f t="shared" si="36"/>
        <v>756.49866786338043</v>
      </c>
      <c r="K82" s="133">
        <f t="shared" si="36"/>
        <v>840.19924983327826</v>
      </c>
      <c r="L82" s="133">
        <f t="shared" si="36"/>
        <v>885.79490669744041</v>
      </c>
      <c r="M82" s="133">
        <f t="shared" si="36"/>
        <v>866.04523280628121</v>
      </c>
      <c r="N82" s="133">
        <f t="shared" si="36"/>
        <v>854.78962392397636</v>
      </c>
      <c r="O82" s="133">
        <f t="shared" si="36"/>
        <v>847.53781446396158</v>
      </c>
      <c r="P82" s="133">
        <f t="shared" si="36"/>
        <v>878.05477446905377</v>
      </c>
      <c r="Q82" s="133">
        <f t="shared" si="36"/>
        <v>864.91886177958634</v>
      </c>
    </row>
    <row r="83" spans="1:17" ht="11.45" customHeight="1" x14ac:dyDescent="0.25">
      <c r="A83" s="95" t="s">
        <v>126</v>
      </c>
      <c r="B83" s="75">
        <v>726.42239925849708</v>
      </c>
      <c r="C83" s="75">
        <v>726.32023361405879</v>
      </c>
      <c r="D83" s="75">
        <v>726.80910570246101</v>
      </c>
      <c r="E83" s="75">
        <v>725.77441451171546</v>
      </c>
      <c r="F83" s="75">
        <v>726.4765775545427</v>
      </c>
      <c r="G83" s="75">
        <v>725.78672607930548</v>
      </c>
      <c r="H83" s="75">
        <v>725.85028949767161</v>
      </c>
      <c r="I83" s="75">
        <v>726.3802028244944</v>
      </c>
      <c r="J83" s="75">
        <v>762.11712801342401</v>
      </c>
      <c r="K83" s="75">
        <v>851.75481630864283</v>
      </c>
      <c r="L83" s="75">
        <v>907.42159821016946</v>
      </c>
      <c r="M83" s="75">
        <v>896.78740927505692</v>
      </c>
      <c r="N83" s="75">
        <v>889.79932463204921</v>
      </c>
      <c r="O83" s="75">
        <v>886.75773263941164</v>
      </c>
      <c r="P83" s="75">
        <v>876.38137084061316</v>
      </c>
      <c r="Q83" s="75">
        <v>867.10254980644822</v>
      </c>
    </row>
    <row r="84" spans="1:17" ht="11.45" customHeight="1" x14ac:dyDescent="0.25">
      <c r="A84" s="93" t="s">
        <v>125</v>
      </c>
      <c r="B84" s="74">
        <v>640.71073281099825</v>
      </c>
      <c r="C84" s="74">
        <v>643.08470353248993</v>
      </c>
      <c r="D84" s="74">
        <v>642.23584295012733</v>
      </c>
      <c r="E84" s="74">
        <v>645.91969868397052</v>
      </c>
      <c r="F84" s="74">
        <v>644.47865217077879</v>
      </c>
      <c r="G84" s="74">
        <v>639.71474440424777</v>
      </c>
      <c r="H84" s="74">
        <v>668.09485294429089</v>
      </c>
      <c r="I84" s="74">
        <v>682.8018888491514</v>
      </c>
      <c r="J84" s="74">
        <v>705.27794863142879</v>
      </c>
      <c r="K84" s="74">
        <v>693.21244426664134</v>
      </c>
      <c r="L84" s="74">
        <v>678.46702406207726</v>
      </c>
      <c r="M84" s="74">
        <v>633.08785112066914</v>
      </c>
      <c r="N84" s="74">
        <v>633.26272461599797</v>
      </c>
      <c r="O84" s="74">
        <v>626.45368311938728</v>
      </c>
      <c r="P84" s="74">
        <v>889.00529294990213</v>
      </c>
      <c r="Q84" s="74">
        <v>850.87338039081055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69120.634764346556</v>
      </c>
      <c r="C87" s="132">
        <f t="shared" si="37"/>
        <v>69443.064676229682</v>
      </c>
      <c r="D87" s="132">
        <f t="shared" si="37"/>
        <v>69390.382598287091</v>
      </c>
      <c r="E87" s="132">
        <f t="shared" si="37"/>
        <v>70200.703952946162</v>
      </c>
      <c r="F87" s="132">
        <f t="shared" si="37"/>
        <v>72341.000806260912</v>
      </c>
      <c r="G87" s="132">
        <f t="shared" si="37"/>
        <v>73432.745016204382</v>
      </c>
      <c r="H87" s="132">
        <f t="shared" si="37"/>
        <v>80883.584063672097</v>
      </c>
      <c r="I87" s="132">
        <f t="shared" si="37"/>
        <v>91952.451271488448</v>
      </c>
      <c r="J87" s="132">
        <f t="shared" si="37"/>
        <v>87280.203722445745</v>
      </c>
      <c r="K87" s="132">
        <f t="shared" si="37"/>
        <v>71139.608493981563</v>
      </c>
      <c r="L87" s="132">
        <f t="shared" si="37"/>
        <v>92942.812062976212</v>
      </c>
      <c r="M87" s="132">
        <f t="shared" si="37"/>
        <v>90722.256770374355</v>
      </c>
      <c r="N87" s="132">
        <f t="shared" si="37"/>
        <v>98113.103335111489</v>
      </c>
      <c r="O87" s="132">
        <f t="shared" si="37"/>
        <v>103518.15489631821</v>
      </c>
      <c r="P87" s="132">
        <f t="shared" si="37"/>
        <v>105931.35151314482</v>
      </c>
      <c r="Q87" s="132">
        <f t="shared" si="37"/>
        <v>110536.43075898349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15049.363230573974</v>
      </c>
      <c r="C88" s="42">
        <f t="shared" si="38"/>
        <v>17289.452780207841</v>
      </c>
      <c r="D88" s="42">
        <f t="shared" si="38"/>
        <v>19855.160233476308</v>
      </c>
      <c r="E88" s="42">
        <f t="shared" si="38"/>
        <v>21576.557629988107</v>
      </c>
      <c r="F88" s="42">
        <f t="shared" si="38"/>
        <v>21178.022845214189</v>
      </c>
      <c r="G88" s="42">
        <f t="shared" si="38"/>
        <v>20862.553156284088</v>
      </c>
      <c r="H88" s="42">
        <f t="shared" si="38"/>
        <v>23932.165440268418</v>
      </c>
      <c r="I88" s="42">
        <f t="shared" si="38"/>
        <v>26772.186517579972</v>
      </c>
      <c r="J88" s="42">
        <f t="shared" si="38"/>
        <v>25740.398650127278</v>
      </c>
      <c r="K88" s="42">
        <f t="shared" si="38"/>
        <v>21624.078264036303</v>
      </c>
      <c r="L88" s="42">
        <f t="shared" si="38"/>
        <v>28940.486810916602</v>
      </c>
      <c r="M88" s="42">
        <f t="shared" si="38"/>
        <v>26946.661247062439</v>
      </c>
      <c r="N88" s="42">
        <f t="shared" si="38"/>
        <v>29083.034019560924</v>
      </c>
      <c r="O88" s="42">
        <f t="shared" si="38"/>
        <v>29832.254909848321</v>
      </c>
      <c r="P88" s="42">
        <f t="shared" si="38"/>
        <v>30981.104616843855</v>
      </c>
      <c r="Q88" s="42">
        <f t="shared" si="38"/>
        <v>32481.473642210298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71444.457159001002</v>
      </c>
      <c r="C89" s="42">
        <f t="shared" si="39"/>
        <v>71108.209400171094</v>
      </c>
      <c r="D89" s="42">
        <f t="shared" si="39"/>
        <v>71339.168507597511</v>
      </c>
      <c r="E89" s="42">
        <f t="shared" si="39"/>
        <v>71667.653004424414</v>
      </c>
      <c r="F89" s="42">
        <f t="shared" si="39"/>
        <v>72009.347000226466</v>
      </c>
      <c r="G89" s="42">
        <f t="shared" si="39"/>
        <v>76061.700452153862</v>
      </c>
      <c r="H89" s="42">
        <f t="shared" si="39"/>
        <v>83624.315664276306</v>
      </c>
      <c r="I89" s="42">
        <f t="shared" si="39"/>
        <v>95678.346826042456</v>
      </c>
      <c r="J89" s="42">
        <f t="shared" si="39"/>
        <v>93030.977762685754</v>
      </c>
      <c r="K89" s="42">
        <f t="shared" si="39"/>
        <v>74154.057316312828</v>
      </c>
      <c r="L89" s="42">
        <f t="shared" si="39"/>
        <v>101263.61789907809</v>
      </c>
      <c r="M89" s="42">
        <f t="shared" si="39"/>
        <v>97754.18757351386</v>
      </c>
      <c r="N89" s="42">
        <f t="shared" si="39"/>
        <v>104218.65629750417</v>
      </c>
      <c r="O89" s="42">
        <f t="shared" si="39"/>
        <v>108464.74784702477</v>
      </c>
      <c r="P89" s="42">
        <f t="shared" si="39"/>
        <v>108801.26424257807</v>
      </c>
      <c r="Q89" s="42">
        <f t="shared" si="39"/>
        <v>112459.05833247474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93224.988453172671</v>
      </c>
      <c r="C90" s="42">
        <f t="shared" si="40"/>
        <v>98509.839533923659</v>
      </c>
      <c r="D90" s="42">
        <f t="shared" si="40"/>
        <v>101342.89444993946</v>
      </c>
      <c r="E90" s="42">
        <f t="shared" si="40"/>
        <v>105028.11490920842</v>
      </c>
      <c r="F90" s="42">
        <f t="shared" si="40"/>
        <v>113095.17241873649</v>
      </c>
      <c r="G90" s="42">
        <f t="shared" si="40"/>
        <v>118139.65675320821</v>
      </c>
      <c r="H90" s="42">
        <f t="shared" si="40"/>
        <v>124135.72660923038</v>
      </c>
      <c r="I90" s="42">
        <f t="shared" si="40"/>
        <v>128797.03600638891</v>
      </c>
      <c r="J90" s="42">
        <f t="shared" si="40"/>
        <v>105151.26128502784</v>
      </c>
      <c r="K90" s="42">
        <f t="shared" si="40"/>
        <v>98008.555634813441</v>
      </c>
      <c r="L90" s="42">
        <f t="shared" si="40"/>
        <v>97966.622098137464</v>
      </c>
      <c r="M90" s="42">
        <f t="shared" si="40"/>
        <v>100254.35754506467</v>
      </c>
      <c r="N90" s="42">
        <f t="shared" si="40"/>
        <v>112131.95716514511</v>
      </c>
      <c r="O90" s="42">
        <f t="shared" si="40"/>
        <v>119666.27201524163</v>
      </c>
      <c r="P90" s="42">
        <f t="shared" si="40"/>
        <v>127613.5128524461</v>
      </c>
      <c r="Q90" s="42">
        <f t="shared" si="40"/>
        <v>134869.0363752188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16997.705679214854</v>
      </c>
      <c r="C91" s="131">
        <f t="shared" si="41"/>
        <v>17709.293781880591</v>
      </c>
      <c r="D91" s="131">
        <f t="shared" si="41"/>
        <v>18146.819115151935</v>
      </c>
      <c r="E91" s="131">
        <f t="shared" si="41"/>
        <v>18310.893364204501</v>
      </c>
      <c r="F91" s="131">
        <f t="shared" si="41"/>
        <v>18343.51023764029</v>
      </c>
      <c r="G91" s="131">
        <f t="shared" si="41"/>
        <v>17476.375542285299</v>
      </c>
      <c r="H91" s="131">
        <f t="shared" si="41"/>
        <v>16778.317757471261</v>
      </c>
      <c r="I91" s="131">
        <f t="shared" si="41"/>
        <v>16602.948759566574</v>
      </c>
      <c r="J91" s="131">
        <f t="shared" si="41"/>
        <v>17569.121889213089</v>
      </c>
      <c r="K91" s="131">
        <f t="shared" si="41"/>
        <v>18804.315106588681</v>
      </c>
      <c r="L91" s="131">
        <f t="shared" si="41"/>
        <v>20914.126427478233</v>
      </c>
      <c r="M91" s="131">
        <f t="shared" si="41"/>
        <v>21373.148304598944</v>
      </c>
      <c r="N91" s="131">
        <f t="shared" si="41"/>
        <v>21275.247442327651</v>
      </c>
      <c r="O91" s="131">
        <f t="shared" si="41"/>
        <v>21332.80371094427</v>
      </c>
      <c r="P91" s="131">
        <f t="shared" si="41"/>
        <v>24296.529630219953</v>
      </c>
      <c r="Q91" s="131">
        <f t="shared" si="41"/>
        <v>23411.079371785389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14850.589219606883</v>
      </c>
      <c r="C92" s="37">
        <f t="shared" si="42"/>
        <v>15226.763887258987</v>
      </c>
      <c r="D92" s="37">
        <f t="shared" si="42"/>
        <v>15472.871747521536</v>
      </c>
      <c r="E92" s="37">
        <f t="shared" si="42"/>
        <v>15669.743307961369</v>
      </c>
      <c r="F92" s="37">
        <f t="shared" si="42"/>
        <v>15886.532393727231</v>
      </c>
      <c r="G92" s="37">
        <f t="shared" si="42"/>
        <v>15706.199484151886</v>
      </c>
      <c r="H92" s="37">
        <f t="shared" si="42"/>
        <v>15083.410031919298</v>
      </c>
      <c r="I92" s="37">
        <f t="shared" si="42"/>
        <v>14925.724040868157</v>
      </c>
      <c r="J92" s="37">
        <f t="shared" si="42"/>
        <v>15300.463597603162</v>
      </c>
      <c r="K92" s="37">
        <f t="shared" si="42"/>
        <v>17358.688152115468</v>
      </c>
      <c r="L92" s="37">
        <f t="shared" si="42"/>
        <v>19200.696621513594</v>
      </c>
      <c r="M92" s="37">
        <f t="shared" si="42"/>
        <v>19673.297866549718</v>
      </c>
      <c r="N92" s="37">
        <f t="shared" si="42"/>
        <v>19352.088779599653</v>
      </c>
      <c r="O92" s="37">
        <f t="shared" si="42"/>
        <v>19507.790732337806</v>
      </c>
      <c r="P92" s="37">
        <f t="shared" si="42"/>
        <v>20816.936134630963</v>
      </c>
      <c r="Q92" s="37">
        <f t="shared" si="42"/>
        <v>20327.703951840667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34395.989568409321</v>
      </c>
      <c r="C93" s="36">
        <f t="shared" si="43"/>
        <v>34395.989568409314</v>
      </c>
      <c r="D93" s="36">
        <f t="shared" si="43"/>
        <v>34747.575689190657</v>
      </c>
      <c r="E93" s="36">
        <f t="shared" si="43"/>
        <v>34680.521316961422</v>
      </c>
      <c r="F93" s="36">
        <f t="shared" si="43"/>
        <v>35093.230162811044</v>
      </c>
      <c r="G93" s="36">
        <f t="shared" si="43"/>
        <v>35201.427913858031</v>
      </c>
      <c r="H93" s="36">
        <f t="shared" si="43"/>
        <v>36424.924209996148</v>
      </c>
      <c r="I93" s="36">
        <f t="shared" si="43"/>
        <v>37261.448343534852</v>
      </c>
      <c r="J93" s="36">
        <f t="shared" si="43"/>
        <v>38251.356217579305</v>
      </c>
      <c r="K93" s="36">
        <f t="shared" si="43"/>
        <v>37192.689967487902</v>
      </c>
      <c r="L93" s="36">
        <f t="shared" si="43"/>
        <v>37340.206833992561</v>
      </c>
      <c r="M93" s="36">
        <f t="shared" si="43"/>
        <v>34254.237179594194</v>
      </c>
      <c r="N93" s="36">
        <f t="shared" si="43"/>
        <v>33444.19967027894</v>
      </c>
      <c r="O93" s="36">
        <f t="shared" si="43"/>
        <v>31620.469464422164</v>
      </c>
      <c r="P93" s="36">
        <f t="shared" si="43"/>
        <v>47066.501101354916</v>
      </c>
      <c r="Q93" s="36">
        <f t="shared" si="43"/>
        <v>43243.350072869856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1630.1249082708309</v>
      </c>
      <c r="C96" s="132">
        <f t="shared" si="44"/>
        <v>1626.9857811785203</v>
      </c>
      <c r="D96" s="132">
        <f t="shared" si="44"/>
        <v>1624.3601197106714</v>
      </c>
      <c r="E96" s="132">
        <f t="shared" si="44"/>
        <v>1617.1861694056154</v>
      </c>
      <c r="F96" s="132">
        <f t="shared" si="44"/>
        <v>1603.9373499558687</v>
      </c>
      <c r="G96" s="132">
        <f t="shared" si="44"/>
        <v>1583.8792162225645</v>
      </c>
      <c r="H96" s="132">
        <f t="shared" si="44"/>
        <v>1598.2095444793442</v>
      </c>
      <c r="I96" s="132">
        <f t="shared" si="44"/>
        <v>1572.0556626218217</v>
      </c>
      <c r="J96" s="132">
        <f t="shared" si="44"/>
        <v>1558.5948880871854</v>
      </c>
      <c r="K96" s="132">
        <f t="shared" si="44"/>
        <v>1594.2293148984643</v>
      </c>
      <c r="L96" s="132">
        <f t="shared" si="44"/>
        <v>1590.5914121719652</v>
      </c>
      <c r="M96" s="132">
        <f t="shared" si="44"/>
        <v>1595.3356910165887</v>
      </c>
      <c r="N96" s="132">
        <f t="shared" si="44"/>
        <v>1593.0413653350133</v>
      </c>
      <c r="O96" s="132">
        <f t="shared" si="44"/>
        <v>1586.4622089875741</v>
      </c>
      <c r="P96" s="132">
        <f t="shared" si="44"/>
        <v>1583.6001796164278</v>
      </c>
      <c r="Q96" s="132">
        <f t="shared" si="44"/>
        <v>1584.950824346186</v>
      </c>
    </row>
    <row r="97" spans="1:17" ht="11.45" customHeight="1" x14ac:dyDescent="0.25">
      <c r="A97" s="116" t="s">
        <v>23</v>
      </c>
      <c r="B97" s="42">
        <f t="shared" ref="B97:Q97" si="45">IF(B23=0,0,B23/B50)</f>
        <v>2568.0000000006607</v>
      </c>
      <c r="C97" s="42">
        <f t="shared" si="45"/>
        <v>2479.0000000003988</v>
      </c>
      <c r="D97" s="42">
        <f t="shared" si="45"/>
        <v>2397.9999999992783</v>
      </c>
      <c r="E97" s="42">
        <f t="shared" si="45"/>
        <v>2355.9999999997699</v>
      </c>
      <c r="F97" s="42">
        <f t="shared" si="45"/>
        <v>2366.999999999427</v>
      </c>
      <c r="G97" s="42">
        <f t="shared" si="45"/>
        <v>2363.9999999999245</v>
      </c>
      <c r="H97" s="42">
        <f t="shared" si="45"/>
        <v>2362.0000000004329</v>
      </c>
      <c r="I97" s="42">
        <f t="shared" si="45"/>
        <v>2358.9999999997835</v>
      </c>
      <c r="J97" s="42">
        <f t="shared" si="45"/>
        <v>2356.0000000002756</v>
      </c>
      <c r="K97" s="42">
        <f t="shared" si="45"/>
        <v>2353.0000000001933</v>
      </c>
      <c r="L97" s="42">
        <f t="shared" si="45"/>
        <v>2349.9999999997572</v>
      </c>
      <c r="M97" s="42">
        <f t="shared" si="45"/>
        <v>2353.0000000000082</v>
      </c>
      <c r="N97" s="42">
        <f t="shared" si="45"/>
        <v>2355.9999999997549</v>
      </c>
      <c r="O97" s="42">
        <f t="shared" si="45"/>
        <v>2359.0000000002465</v>
      </c>
      <c r="P97" s="42">
        <f t="shared" si="45"/>
        <v>2361.0000000002601</v>
      </c>
      <c r="Q97" s="42">
        <f t="shared" si="45"/>
        <v>2364.0000000001296</v>
      </c>
    </row>
    <row r="98" spans="1:17" ht="11.45" customHeight="1" x14ac:dyDescent="0.25">
      <c r="A98" s="116" t="s">
        <v>127</v>
      </c>
      <c r="B98" s="42">
        <f t="shared" ref="B98:Q98" si="46">IF(B24=0,0,B24/B51)</f>
        <v>1571.0000000000164</v>
      </c>
      <c r="C98" s="42">
        <f t="shared" si="46"/>
        <v>1575.0000000000393</v>
      </c>
      <c r="D98" s="42">
        <f t="shared" si="46"/>
        <v>1579.0000000000107</v>
      </c>
      <c r="E98" s="42">
        <f t="shared" si="46"/>
        <v>1581.0000000000427</v>
      </c>
      <c r="F98" s="42">
        <f t="shared" si="46"/>
        <v>1580.0000000000241</v>
      </c>
      <c r="G98" s="42">
        <f t="shared" si="46"/>
        <v>1539.9999999999893</v>
      </c>
      <c r="H98" s="42">
        <f t="shared" si="46"/>
        <v>1568.9999999999684</v>
      </c>
      <c r="I98" s="42">
        <f t="shared" si="46"/>
        <v>1552.9999999999939</v>
      </c>
      <c r="J98" s="42">
        <f t="shared" si="46"/>
        <v>1541.0000000000023</v>
      </c>
      <c r="K98" s="42">
        <f t="shared" si="46"/>
        <v>1579.9999999999877</v>
      </c>
      <c r="L98" s="42">
        <f t="shared" si="46"/>
        <v>1559.9999999999952</v>
      </c>
      <c r="M98" s="42">
        <f t="shared" si="46"/>
        <v>1563.0000000000052</v>
      </c>
      <c r="N98" s="42">
        <f t="shared" si="46"/>
        <v>1569.9999999999961</v>
      </c>
      <c r="O98" s="42">
        <f t="shared" si="46"/>
        <v>1571.0000000000086</v>
      </c>
      <c r="P98" s="42">
        <f t="shared" si="46"/>
        <v>1579.0000000000082</v>
      </c>
      <c r="Q98" s="42">
        <f t="shared" si="46"/>
        <v>1586.0000000000007</v>
      </c>
    </row>
    <row r="99" spans="1:17" ht="11.45" customHeight="1" x14ac:dyDescent="0.25">
      <c r="A99" s="116" t="s">
        <v>125</v>
      </c>
      <c r="B99" s="42">
        <f t="shared" ref="B99:Q99" si="47">IF(B25=0,0,B25/B52)</f>
        <v>1504.0000000001446</v>
      </c>
      <c r="C99" s="42">
        <f t="shared" si="47"/>
        <v>1472.0000000001758</v>
      </c>
      <c r="D99" s="42">
        <f t="shared" si="47"/>
        <v>1439.000000000143</v>
      </c>
      <c r="E99" s="42">
        <f t="shared" si="47"/>
        <v>1406.0000000002065</v>
      </c>
      <c r="F99" s="42">
        <f t="shared" si="47"/>
        <v>1373.0000000000043</v>
      </c>
      <c r="G99" s="42">
        <f t="shared" si="47"/>
        <v>1339.9999999998943</v>
      </c>
      <c r="H99" s="42">
        <f t="shared" si="47"/>
        <v>1306.9999999999375</v>
      </c>
      <c r="I99" s="42">
        <f t="shared" si="47"/>
        <v>1273.9999999999741</v>
      </c>
      <c r="J99" s="42">
        <f t="shared" si="47"/>
        <v>1274.0000000000455</v>
      </c>
      <c r="K99" s="42">
        <f t="shared" si="47"/>
        <v>1274.0000000000205</v>
      </c>
      <c r="L99" s="42">
        <f t="shared" si="47"/>
        <v>1364.0000000000553</v>
      </c>
      <c r="M99" s="42">
        <f t="shared" si="47"/>
        <v>1363.000000000098</v>
      </c>
      <c r="N99" s="42">
        <f t="shared" si="47"/>
        <v>1361.9999999999588</v>
      </c>
      <c r="O99" s="42">
        <f t="shared" si="47"/>
        <v>1360.9999999999952</v>
      </c>
      <c r="P99" s="42">
        <f t="shared" si="47"/>
        <v>1360.0000000000832</v>
      </c>
      <c r="Q99" s="42">
        <f t="shared" si="47"/>
        <v>1360.0000000000564</v>
      </c>
    </row>
    <row r="100" spans="1:17" ht="11.45" customHeight="1" x14ac:dyDescent="0.25">
      <c r="A100" s="128" t="s">
        <v>18</v>
      </c>
      <c r="B100" s="131">
        <f t="shared" ref="B100:Q100" si="48">IF(B26=0,0,B26/B53)</f>
        <v>194.15901125254962</v>
      </c>
      <c r="C100" s="131">
        <f t="shared" si="48"/>
        <v>189.27453890182866</v>
      </c>
      <c r="D100" s="131">
        <f t="shared" si="48"/>
        <v>187.4264939786276</v>
      </c>
      <c r="E100" s="131">
        <f t="shared" si="48"/>
        <v>188.44017387324692</v>
      </c>
      <c r="F100" s="131">
        <f t="shared" si="48"/>
        <v>190.16545973229034</v>
      </c>
      <c r="G100" s="131">
        <f t="shared" si="48"/>
        <v>189.38952164010496</v>
      </c>
      <c r="H100" s="131">
        <f t="shared" si="48"/>
        <v>189.04523682808343</v>
      </c>
      <c r="I100" s="131">
        <f t="shared" si="48"/>
        <v>195.68009621165439</v>
      </c>
      <c r="J100" s="131">
        <f t="shared" si="48"/>
        <v>191.80119159612275</v>
      </c>
      <c r="K100" s="131">
        <f t="shared" si="48"/>
        <v>172.92577197148742</v>
      </c>
      <c r="L100" s="131">
        <f t="shared" si="48"/>
        <v>162.70973713440529</v>
      </c>
      <c r="M100" s="131">
        <f t="shared" si="48"/>
        <v>168.59073055775536</v>
      </c>
      <c r="N100" s="131">
        <f t="shared" si="48"/>
        <v>425</v>
      </c>
      <c r="O100" s="131">
        <f t="shared" si="48"/>
        <v>448</v>
      </c>
      <c r="P100" s="131">
        <f t="shared" si="48"/>
        <v>430</v>
      </c>
      <c r="Q100" s="131">
        <f t="shared" si="48"/>
        <v>464.5</v>
      </c>
    </row>
    <row r="101" spans="1:17" ht="11.45" customHeight="1" x14ac:dyDescent="0.25">
      <c r="A101" s="95" t="s">
        <v>126</v>
      </c>
      <c r="B101" s="37">
        <f t="shared" ref="B101:Q101" si="49">IF(B27=0,0,B27/B54)</f>
        <v>221.54457318516944</v>
      </c>
      <c r="C101" s="37">
        <f t="shared" si="49"/>
        <v>220.47773049642939</v>
      </c>
      <c r="D101" s="37">
        <f t="shared" si="49"/>
        <v>221.38734808349304</v>
      </c>
      <c r="E101" s="37">
        <f t="shared" si="49"/>
        <v>223.10160427806082</v>
      </c>
      <c r="F101" s="37">
        <f t="shared" si="49"/>
        <v>224.58484398218593</v>
      </c>
      <c r="G101" s="37">
        <f t="shared" si="49"/>
        <v>222.54955839059997</v>
      </c>
      <c r="H101" s="37">
        <f t="shared" si="49"/>
        <v>220.70101237342871</v>
      </c>
      <c r="I101" s="37">
        <f t="shared" si="49"/>
        <v>220.49816849815303</v>
      </c>
      <c r="J101" s="37">
        <f t="shared" si="49"/>
        <v>211.83435818602581</v>
      </c>
      <c r="K101" s="37">
        <f t="shared" si="49"/>
        <v>192.7066381156196</v>
      </c>
      <c r="L101" s="37">
        <f t="shared" si="49"/>
        <v>185.31618160653443</v>
      </c>
      <c r="M101" s="37">
        <f t="shared" si="49"/>
        <v>190.54874371861862</v>
      </c>
      <c r="N101" s="37">
        <f t="shared" si="49"/>
        <v>734</v>
      </c>
      <c r="O101" s="37">
        <f t="shared" si="49"/>
        <v>761</v>
      </c>
      <c r="P101" s="37">
        <f t="shared" si="49"/>
        <v>746</v>
      </c>
      <c r="Q101" s="37">
        <f t="shared" si="49"/>
        <v>804</v>
      </c>
    </row>
    <row r="102" spans="1:17" ht="11.45" customHeight="1" x14ac:dyDescent="0.25">
      <c r="A102" s="93" t="s">
        <v>125</v>
      </c>
      <c r="B102" s="36">
        <f t="shared" ref="B102:Q102" si="50">IF(B28=0,0,B28/B55)</f>
        <v>97</v>
      </c>
      <c r="C102" s="36">
        <f t="shared" si="50"/>
        <v>97.000000000000014</v>
      </c>
      <c r="D102" s="36">
        <f t="shared" si="50"/>
        <v>96</v>
      </c>
      <c r="E102" s="36">
        <f t="shared" si="50"/>
        <v>96</v>
      </c>
      <c r="F102" s="36">
        <f t="shared" si="50"/>
        <v>93</v>
      </c>
      <c r="G102" s="36">
        <f t="shared" si="50"/>
        <v>75.999999999999986</v>
      </c>
      <c r="H102" s="36">
        <f t="shared" si="50"/>
        <v>71</v>
      </c>
      <c r="I102" s="36">
        <f t="shared" si="50"/>
        <v>82</v>
      </c>
      <c r="J102" s="36">
        <f t="shared" si="50"/>
        <v>103.00000000000001</v>
      </c>
      <c r="K102" s="36">
        <f t="shared" si="50"/>
        <v>75</v>
      </c>
      <c r="L102" s="36">
        <f t="shared" si="50"/>
        <v>75</v>
      </c>
      <c r="M102" s="36">
        <f t="shared" si="50"/>
        <v>90</v>
      </c>
      <c r="N102" s="36">
        <f t="shared" si="50"/>
        <v>116</v>
      </c>
      <c r="O102" s="36">
        <f t="shared" si="50"/>
        <v>135</v>
      </c>
      <c r="P102" s="36">
        <f t="shared" si="50"/>
        <v>114</v>
      </c>
      <c r="Q102" s="36">
        <f t="shared" si="50"/>
        <v>124.99999999999999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2.514569552204525E-2</v>
      </c>
      <c r="C106" s="52">
        <f t="shared" si="52"/>
        <v>3.035043380216506E-2</v>
      </c>
      <c r="D106" s="52">
        <f t="shared" si="52"/>
        <v>3.540931189697899E-2</v>
      </c>
      <c r="E106" s="52">
        <f t="shared" si="52"/>
        <v>3.6570524135585335E-2</v>
      </c>
      <c r="F106" s="52">
        <f t="shared" si="52"/>
        <v>3.2373788396487288E-2</v>
      </c>
      <c r="G106" s="52">
        <f t="shared" si="52"/>
        <v>3.4179156783217132E-2</v>
      </c>
      <c r="H106" s="52">
        <f t="shared" si="52"/>
        <v>3.4561443867186889E-2</v>
      </c>
      <c r="I106" s="52">
        <f t="shared" si="52"/>
        <v>3.1973974867759491E-2</v>
      </c>
      <c r="J106" s="52">
        <f t="shared" si="52"/>
        <v>3.1795745121457074E-2</v>
      </c>
      <c r="K106" s="52">
        <f t="shared" si="52"/>
        <v>3.2499633897336434E-2</v>
      </c>
      <c r="L106" s="52">
        <f t="shared" si="52"/>
        <v>3.4088696535271037E-2</v>
      </c>
      <c r="M106" s="52">
        <f t="shared" si="52"/>
        <v>3.0514134227965083E-2</v>
      </c>
      <c r="N106" s="52">
        <f t="shared" si="52"/>
        <v>2.7445233408971318E-2</v>
      </c>
      <c r="O106" s="52">
        <f t="shared" si="52"/>
        <v>2.2463595355454301E-2</v>
      </c>
      <c r="P106" s="52">
        <f t="shared" si="52"/>
        <v>1.8915708670955815E-2</v>
      </c>
      <c r="Q106" s="52">
        <f t="shared" si="52"/>
        <v>1.6608729917247909E-2</v>
      </c>
    </row>
    <row r="107" spans="1:17" ht="11.45" customHeight="1" x14ac:dyDescent="0.25">
      <c r="A107" s="116" t="s">
        <v>127</v>
      </c>
      <c r="B107" s="52">
        <f t="shared" ref="B107:Q107" si="53">IF(B6=0,0,B6/B$4)</f>
        <v>0.71543284363934134</v>
      </c>
      <c r="C107" s="52">
        <f t="shared" si="53"/>
        <v>0.71621202269451756</v>
      </c>
      <c r="D107" s="52">
        <f t="shared" si="53"/>
        <v>0.74932723948336821</v>
      </c>
      <c r="E107" s="52">
        <f t="shared" si="53"/>
        <v>0.76192731391343405</v>
      </c>
      <c r="F107" s="52">
        <f t="shared" si="53"/>
        <v>0.74111586608886038</v>
      </c>
      <c r="G107" s="52">
        <f t="shared" si="53"/>
        <v>0.81243398572513947</v>
      </c>
      <c r="H107" s="52">
        <f t="shared" si="53"/>
        <v>0.80512168572227039</v>
      </c>
      <c r="I107" s="52">
        <f t="shared" si="53"/>
        <v>0.80556617382681106</v>
      </c>
      <c r="J107" s="52">
        <f t="shared" si="53"/>
        <v>0.81870702619977198</v>
      </c>
      <c r="K107" s="52">
        <f t="shared" si="53"/>
        <v>0.81722607743918685</v>
      </c>
      <c r="L107" s="52">
        <f t="shared" si="53"/>
        <v>0.83702952478407777</v>
      </c>
      <c r="M107" s="52">
        <f t="shared" si="53"/>
        <v>0.86237297267050728</v>
      </c>
      <c r="N107" s="52">
        <f t="shared" si="53"/>
        <v>0.8496344997259534</v>
      </c>
      <c r="O107" s="52">
        <f t="shared" si="53"/>
        <v>0.85548020673626757</v>
      </c>
      <c r="P107" s="52">
        <f t="shared" si="53"/>
        <v>0.84255508148448166</v>
      </c>
      <c r="Q107" s="52">
        <f t="shared" si="53"/>
        <v>0.84195453182385116</v>
      </c>
    </row>
    <row r="108" spans="1:17" ht="11.45" customHeight="1" x14ac:dyDescent="0.25">
      <c r="A108" s="116" t="s">
        <v>125</v>
      </c>
      <c r="B108" s="52">
        <f t="shared" ref="B108:Q108" si="54">IF(B7=0,0,B7/B$4)</f>
        <v>0.25942146083861334</v>
      </c>
      <c r="C108" s="52">
        <f t="shared" si="54"/>
        <v>0.25343754350331732</v>
      </c>
      <c r="D108" s="52">
        <f t="shared" si="54"/>
        <v>0.21526344861965277</v>
      </c>
      <c r="E108" s="52">
        <f t="shared" si="54"/>
        <v>0.2015021619509807</v>
      </c>
      <c r="F108" s="52">
        <f t="shared" si="54"/>
        <v>0.22651034551465243</v>
      </c>
      <c r="G108" s="52">
        <f t="shared" si="54"/>
        <v>0.15338685749164344</v>
      </c>
      <c r="H108" s="52">
        <f t="shared" si="54"/>
        <v>0.16031687041054271</v>
      </c>
      <c r="I108" s="52">
        <f t="shared" si="54"/>
        <v>0.16245985130542948</v>
      </c>
      <c r="J108" s="52">
        <f t="shared" si="54"/>
        <v>0.14949722867877094</v>
      </c>
      <c r="K108" s="52">
        <f t="shared" si="54"/>
        <v>0.15027428866347672</v>
      </c>
      <c r="L108" s="52">
        <f t="shared" si="54"/>
        <v>0.12888177868065115</v>
      </c>
      <c r="M108" s="52">
        <f t="shared" si="54"/>
        <v>0.10711289310152772</v>
      </c>
      <c r="N108" s="52">
        <f t="shared" si="54"/>
        <v>0.12292026686507532</v>
      </c>
      <c r="O108" s="52">
        <f t="shared" si="54"/>
        <v>0.12205619790827815</v>
      </c>
      <c r="P108" s="52">
        <f t="shared" si="54"/>
        <v>0.13852920984456238</v>
      </c>
      <c r="Q108" s="52">
        <f t="shared" si="54"/>
        <v>0.14143673825890102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0.77770559382485771</v>
      </c>
      <c r="C110" s="48">
        <f t="shared" si="56"/>
        <v>0.74846612431607185</v>
      </c>
      <c r="D110" s="48">
        <f t="shared" si="56"/>
        <v>0.73436265069974238</v>
      </c>
      <c r="E110" s="48">
        <f t="shared" si="56"/>
        <v>0.73687066426889247</v>
      </c>
      <c r="F110" s="48">
        <f t="shared" si="56"/>
        <v>0.75526874571648972</v>
      </c>
      <c r="G110" s="48">
        <f t="shared" si="56"/>
        <v>0.81710701572472544</v>
      </c>
      <c r="H110" s="48">
        <f t="shared" si="56"/>
        <v>0.8275865779988365</v>
      </c>
      <c r="I110" s="48">
        <f t="shared" si="56"/>
        <v>0.83147446355291676</v>
      </c>
      <c r="J110" s="48">
        <f t="shared" si="56"/>
        <v>0.78478809699727581</v>
      </c>
      <c r="K110" s="48">
        <f t="shared" si="56"/>
        <v>0.85583960671679349</v>
      </c>
      <c r="L110" s="48">
        <f t="shared" si="56"/>
        <v>0.83135333741579909</v>
      </c>
      <c r="M110" s="48">
        <f t="shared" si="56"/>
        <v>0.81315950451139318</v>
      </c>
      <c r="N110" s="48">
        <f t="shared" si="56"/>
        <v>0.78547137397889433</v>
      </c>
      <c r="O110" s="48">
        <f t="shared" si="56"/>
        <v>0.7766704786799542</v>
      </c>
      <c r="P110" s="48">
        <f t="shared" si="56"/>
        <v>0.74321238813249879</v>
      </c>
      <c r="Q110" s="48">
        <f t="shared" si="56"/>
        <v>0.75146234685939728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0.22229440617514235</v>
      </c>
      <c r="C111" s="46">
        <f t="shared" si="57"/>
        <v>0.2515338756839281</v>
      </c>
      <c r="D111" s="46">
        <f t="shared" si="57"/>
        <v>0.26563734930025767</v>
      </c>
      <c r="E111" s="46">
        <f t="shared" si="57"/>
        <v>0.26312933573110753</v>
      </c>
      <c r="F111" s="46">
        <f t="shared" si="57"/>
        <v>0.24473125428351028</v>
      </c>
      <c r="G111" s="46">
        <f t="shared" si="57"/>
        <v>0.18289298427527456</v>
      </c>
      <c r="H111" s="46">
        <f t="shared" si="57"/>
        <v>0.17241342200116352</v>
      </c>
      <c r="I111" s="46">
        <f t="shared" si="57"/>
        <v>0.16852553644708332</v>
      </c>
      <c r="J111" s="46">
        <f t="shared" si="57"/>
        <v>0.21521190300272419</v>
      </c>
      <c r="K111" s="46">
        <f t="shared" si="57"/>
        <v>0.14416039328320648</v>
      </c>
      <c r="L111" s="46">
        <f t="shared" si="57"/>
        <v>0.16864666258420086</v>
      </c>
      <c r="M111" s="46">
        <f t="shared" si="57"/>
        <v>0.18684049548860682</v>
      </c>
      <c r="N111" s="46">
        <f t="shared" si="57"/>
        <v>0.21452862602110581</v>
      </c>
      <c r="O111" s="46">
        <f t="shared" si="57"/>
        <v>0.22332952132004572</v>
      </c>
      <c r="P111" s="46">
        <f t="shared" si="57"/>
        <v>0.25678761186750115</v>
      </c>
      <c r="Q111" s="46">
        <f t="shared" si="57"/>
        <v>0.24853765314060278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3.5395383420814941E-2</v>
      </c>
      <c r="C115" s="52">
        <f t="shared" si="59"/>
        <v>4.3223341546514825E-2</v>
      </c>
      <c r="D115" s="52">
        <f t="shared" si="59"/>
        <v>4.9365573988248382E-2</v>
      </c>
      <c r="E115" s="52">
        <f t="shared" si="59"/>
        <v>5.0004600036762971E-2</v>
      </c>
      <c r="F115" s="52">
        <f t="shared" si="59"/>
        <v>4.5137561010916719E-2</v>
      </c>
      <c r="G115" s="52">
        <f t="shared" si="59"/>
        <v>4.6701275216057166E-2</v>
      </c>
      <c r="H115" s="52">
        <f t="shared" si="59"/>
        <v>4.6845281488393613E-2</v>
      </c>
      <c r="I115" s="52">
        <f t="shared" si="59"/>
        <v>4.2893988951618181E-2</v>
      </c>
      <c r="J115" s="52">
        <f t="shared" si="59"/>
        <v>4.1588013420862893E-2</v>
      </c>
      <c r="K115" s="52">
        <f t="shared" si="59"/>
        <v>4.3518723683396869E-2</v>
      </c>
      <c r="L115" s="52">
        <f t="shared" si="59"/>
        <v>4.4457376484515643E-2</v>
      </c>
      <c r="M115" s="52">
        <f t="shared" si="59"/>
        <v>4.1406775573615891E-2</v>
      </c>
      <c r="N115" s="52">
        <f t="shared" si="59"/>
        <v>3.7267625302884973E-2</v>
      </c>
      <c r="O115" s="52">
        <f t="shared" si="59"/>
        <v>3.0982013954894919E-2</v>
      </c>
      <c r="P115" s="52">
        <f t="shared" si="59"/>
        <v>2.5642041018706232E-2</v>
      </c>
      <c r="Q115" s="52">
        <f t="shared" si="59"/>
        <v>2.2396140022358107E-2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0.80095018534455675</v>
      </c>
      <c r="C116" s="52">
        <f t="shared" si="60"/>
        <v>0.79812306230851671</v>
      </c>
      <c r="D116" s="52">
        <f t="shared" si="60"/>
        <v>0.8148485521119927</v>
      </c>
      <c r="E116" s="52">
        <f t="shared" si="60"/>
        <v>0.82108813290296523</v>
      </c>
      <c r="F116" s="52">
        <f t="shared" si="60"/>
        <v>0.81056067895388439</v>
      </c>
      <c r="G116" s="52">
        <f t="shared" si="60"/>
        <v>0.85864565345089006</v>
      </c>
      <c r="H116" s="52">
        <f t="shared" si="60"/>
        <v>0.840781275946486</v>
      </c>
      <c r="I116" s="52">
        <f t="shared" si="60"/>
        <v>0.8297283753186373</v>
      </c>
      <c r="J116" s="52">
        <f t="shared" si="60"/>
        <v>0.82446011352817405</v>
      </c>
      <c r="K116" s="52">
        <f t="shared" si="60"/>
        <v>0.8328449349050453</v>
      </c>
      <c r="L116" s="52">
        <f t="shared" si="60"/>
        <v>0.83581877191087273</v>
      </c>
      <c r="M116" s="52">
        <f t="shared" si="60"/>
        <v>0.86378231663811444</v>
      </c>
      <c r="N116" s="52">
        <f t="shared" si="60"/>
        <v>0.85703259595882209</v>
      </c>
      <c r="O116" s="52">
        <f t="shared" si="60"/>
        <v>0.86598165678356209</v>
      </c>
      <c r="P116" s="52">
        <f t="shared" si="60"/>
        <v>0.86184916524134525</v>
      </c>
      <c r="Q116" s="52">
        <f t="shared" si="60"/>
        <v>0.86372155009081497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0.16365443123462836</v>
      </c>
      <c r="C117" s="52">
        <f t="shared" si="61"/>
        <v>0.15865359614496863</v>
      </c>
      <c r="D117" s="52">
        <f t="shared" si="61"/>
        <v>0.13578587389975891</v>
      </c>
      <c r="E117" s="52">
        <f t="shared" si="61"/>
        <v>0.12890726706027181</v>
      </c>
      <c r="F117" s="52">
        <f t="shared" si="61"/>
        <v>0.14430176003519882</v>
      </c>
      <c r="G117" s="52">
        <f t="shared" si="61"/>
        <v>9.4653071333052688E-2</v>
      </c>
      <c r="H117" s="52">
        <f t="shared" si="61"/>
        <v>0.11237344256512038</v>
      </c>
      <c r="I117" s="52">
        <f t="shared" si="61"/>
        <v>0.12737763572974456</v>
      </c>
      <c r="J117" s="52">
        <f t="shared" si="61"/>
        <v>0.13395187305096315</v>
      </c>
      <c r="K117" s="52">
        <f t="shared" si="61"/>
        <v>0.12363634141155791</v>
      </c>
      <c r="L117" s="52">
        <f t="shared" si="61"/>
        <v>0.11972385160461169</v>
      </c>
      <c r="M117" s="52">
        <f t="shared" si="61"/>
        <v>9.4810907788269561E-2</v>
      </c>
      <c r="N117" s="52">
        <f t="shared" si="61"/>
        <v>0.10569977873829293</v>
      </c>
      <c r="O117" s="52">
        <f t="shared" si="61"/>
        <v>0.10303632926154306</v>
      </c>
      <c r="P117" s="52">
        <f t="shared" si="61"/>
        <v>0.11250879373994854</v>
      </c>
      <c r="Q117" s="52">
        <f t="shared" si="61"/>
        <v>0.11388230988682685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0.90183655423063824</v>
      </c>
      <c r="C119" s="48">
        <f t="shared" si="63"/>
        <v>0.88360783810417398</v>
      </c>
      <c r="D119" s="48">
        <f t="shared" si="63"/>
        <v>0.87540310088507323</v>
      </c>
      <c r="E119" s="48">
        <f t="shared" si="63"/>
        <v>0.87443750947250642</v>
      </c>
      <c r="F119" s="48">
        <f t="shared" si="63"/>
        <v>0.88485320870237139</v>
      </c>
      <c r="G119" s="48">
        <f t="shared" si="63"/>
        <v>0.91909648680278511</v>
      </c>
      <c r="H119" s="48">
        <f t="shared" si="63"/>
        <v>0.9264360514529687</v>
      </c>
      <c r="I119" s="48">
        <f t="shared" si="63"/>
        <v>0.92909402087344706</v>
      </c>
      <c r="J119" s="48">
        <f t="shared" si="63"/>
        <v>0.90784441858475107</v>
      </c>
      <c r="K119" s="48">
        <f t="shared" si="63"/>
        <v>0.93986463524258945</v>
      </c>
      <c r="L119" s="48">
        <f t="shared" si="63"/>
        <v>0.92765036800541623</v>
      </c>
      <c r="M119" s="48">
        <f t="shared" si="63"/>
        <v>0.91477861005092265</v>
      </c>
      <c r="N119" s="48">
        <f t="shared" si="63"/>
        <v>0.89889706880260811</v>
      </c>
      <c r="O119" s="48">
        <f t="shared" si="63"/>
        <v>0.88863322545456369</v>
      </c>
      <c r="P119" s="48">
        <f t="shared" si="63"/>
        <v>0.86578868301084944</v>
      </c>
      <c r="Q119" s="48">
        <f t="shared" si="63"/>
        <v>0.86763173761928425</v>
      </c>
    </row>
    <row r="120" spans="1:17" ht="11.45" customHeight="1" x14ac:dyDescent="0.25">
      <c r="A120" s="93" t="s">
        <v>125</v>
      </c>
      <c r="B120" s="46">
        <f t="shared" ref="B120:Q120" si="64">IF(B19=0,0,B19/B$17)</f>
        <v>9.8163445769361674E-2</v>
      </c>
      <c r="C120" s="46">
        <f t="shared" si="64"/>
        <v>0.11639216189582591</v>
      </c>
      <c r="D120" s="46">
        <f t="shared" si="64"/>
        <v>0.12459689911492675</v>
      </c>
      <c r="E120" s="46">
        <f t="shared" si="64"/>
        <v>0.12556249052749349</v>
      </c>
      <c r="F120" s="46">
        <f t="shared" si="64"/>
        <v>0.1151467912976286</v>
      </c>
      <c r="G120" s="46">
        <f t="shared" si="64"/>
        <v>8.0903513197214921E-2</v>
      </c>
      <c r="H120" s="46">
        <f t="shared" si="64"/>
        <v>7.3563948547031244E-2</v>
      </c>
      <c r="I120" s="46">
        <f t="shared" si="64"/>
        <v>7.0905979126552998E-2</v>
      </c>
      <c r="J120" s="46">
        <f t="shared" si="64"/>
        <v>9.2155581415248933E-2</v>
      </c>
      <c r="K120" s="46">
        <f t="shared" si="64"/>
        <v>6.0135364757410568E-2</v>
      </c>
      <c r="L120" s="46">
        <f t="shared" si="64"/>
        <v>7.2349631994583816E-2</v>
      </c>
      <c r="M120" s="46">
        <f t="shared" si="64"/>
        <v>8.5221389949077408E-2</v>
      </c>
      <c r="N120" s="46">
        <f t="shared" si="64"/>
        <v>0.10110293119739193</v>
      </c>
      <c r="O120" s="46">
        <f t="shared" si="64"/>
        <v>0.1113667745454363</v>
      </c>
      <c r="P120" s="46">
        <f t="shared" si="64"/>
        <v>0.13421131698915059</v>
      </c>
      <c r="Q120" s="46">
        <f t="shared" si="64"/>
        <v>0.13236826238071575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132.63048568216649</v>
      </c>
      <c r="C4" s="100">
        <v>116.12553999999999</v>
      </c>
      <c r="D4" s="100">
        <v>98.599350000000001</v>
      </c>
      <c r="E4" s="100">
        <v>119.19873</v>
      </c>
      <c r="F4" s="100">
        <v>148.99948999999998</v>
      </c>
      <c r="G4" s="100">
        <v>137.49402575424907</v>
      </c>
      <c r="H4" s="100">
        <v>157.00872999999999</v>
      </c>
      <c r="I4" s="100">
        <v>228.38785000000001</v>
      </c>
      <c r="J4" s="100">
        <v>263.94719999999995</v>
      </c>
      <c r="K4" s="100">
        <v>234.07873000000001</v>
      </c>
      <c r="L4" s="100">
        <v>277.49527353122096</v>
      </c>
      <c r="M4" s="100">
        <v>226.63944498587588</v>
      </c>
      <c r="N4" s="100">
        <v>173.56991701314553</v>
      </c>
      <c r="O4" s="100">
        <v>211.01683751406216</v>
      </c>
      <c r="P4" s="100">
        <v>230.98404843020964</v>
      </c>
      <c r="Q4" s="100">
        <v>271.99367597209891</v>
      </c>
    </row>
    <row r="5" spans="1:17" ht="11.45" customHeight="1" x14ac:dyDescent="0.25">
      <c r="A5" s="141" t="s">
        <v>91</v>
      </c>
      <c r="B5" s="140">
        <f t="shared" ref="B5:Q5" si="0">B4</f>
        <v>132.63048568216649</v>
      </c>
      <c r="C5" s="140">
        <f t="shared" si="0"/>
        <v>116.12553999999999</v>
      </c>
      <c r="D5" s="140">
        <f t="shared" si="0"/>
        <v>98.599350000000001</v>
      </c>
      <c r="E5" s="140">
        <f t="shared" si="0"/>
        <v>119.19873</v>
      </c>
      <c r="F5" s="140">
        <f t="shared" si="0"/>
        <v>148.99948999999998</v>
      </c>
      <c r="G5" s="140">
        <f t="shared" si="0"/>
        <v>137.49402575424907</v>
      </c>
      <c r="H5" s="140">
        <f t="shared" si="0"/>
        <v>157.00872999999999</v>
      </c>
      <c r="I5" s="140">
        <f t="shared" si="0"/>
        <v>228.38785000000001</v>
      </c>
      <c r="J5" s="140">
        <f t="shared" si="0"/>
        <v>263.94719999999995</v>
      </c>
      <c r="K5" s="140">
        <f t="shared" si="0"/>
        <v>234.07873000000001</v>
      </c>
      <c r="L5" s="140">
        <f t="shared" si="0"/>
        <v>277.49527353122096</v>
      </c>
      <c r="M5" s="140">
        <f t="shared" si="0"/>
        <v>226.63944498587588</v>
      </c>
      <c r="N5" s="140">
        <f t="shared" si="0"/>
        <v>173.56991701314553</v>
      </c>
      <c r="O5" s="140">
        <f t="shared" si="0"/>
        <v>211.01683751406216</v>
      </c>
      <c r="P5" s="140">
        <f t="shared" si="0"/>
        <v>230.98404843020964</v>
      </c>
      <c r="Q5" s="140">
        <f t="shared" si="0"/>
        <v>271.99367597209891</v>
      </c>
    </row>
    <row r="7" spans="1:17" ht="11.45" customHeight="1" x14ac:dyDescent="0.25">
      <c r="A7" s="27" t="s">
        <v>81</v>
      </c>
      <c r="B7" s="71">
        <f t="shared" ref="B7:Q7" si="1">SUM(B8,B12)</f>
        <v>132.63048568216652</v>
      </c>
      <c r="C7" s="71">
        <f t="shared" si="1"/>
        <v>116.12553999999997</v>
      </c>
      <c r="D7" s="71">
        <f t="shared" si="1"/>
        <v>98.599350000000015</v>
      </c>
      <c r="E7" s="71">
        <f t="shared" si="1"/>
        <v>119.19872999999998</v>
      </c>
      <c r="F7" s="71">
        <f t="shared" si="1"/>
        <v>148.99948999999998</v>
      </c>
      <c r="G7" s="71">
        <f t="shared" si="1"/>
        <v>137.49402575424909</v>
      </c>
      <c r="H7" s="71">
        <f t="shared" si="1"/>
        <v>157.00872999999996</v>
      </c>
      <c r="I7" s="71">
        <f t="shared" si="1"/>
        <v>228.38785000000004</v>
      </c>
      <c r="J7" s="71">
        <f t="shared" si="1"/>
        <v>263.94720000000001</v>
      </c>
      <c r="K7" s="71">
        <f t="shared" si="1"/>
        <v>234.07873000000004</v>
      </c>
      <c r="L7" s="71">
        <f t="shared" si="1"/>
        <v>277.49527353122096</v>
      </c>
      <c r="M7" s="71">
        <f t="shared" si="1"/>
        <v>226.6394449858758</v>
      </c>
      <c r="N7" s="71">
        <f t="shared" si="1"/>
        <v>173.56991701314553</v>
      </c>
      <c r="O7" s="71">
        <f t="shared" si="1"/>
        <v>211.01683751406216</v>
      </c>
      <c r="P7" s="71">
        <f t="shared" si="1"/>
        <v>230.98404843020961</v>
      </c>
      <c r="Q7" s="71">
        <f t="shared" si="1"/>
        <v>271.99367597209897</v>
      </c>
    </row>
    <row r="8" spans="1:17" ht="11.45" customHeight="1" x14ac:dyDescent="0.25">
      <c r="A8" s="130" t="s">
        <v>39</v>
      </c>
      <c r="B8" s="139">
        <f t="shared" ref="B8:Q8" si="2">SUM(B9:B11)</f>
        <v>128.20925221216274</v>
      </c>
      <c r="C8" s="139">
        <f t="shared" si="2"/>
        <v>112.48516437525784</v>
      </c>
      <c r="D8" s="139">
        <f t="shared" si="2"/>
        <v>95.953023631538997</v>
      </c>
      <c r="E8" s="139">
        <f t="shared" si="2"/>
        <v>116.38494102458128</v>
      </c>
      <c r="F8" s="139">
        <f t="shared" si="2"/>
        <v>146.04689043509759</v>
      </c>
      <c r="G8" s="139">
        <f t="shared" si="2"/>
        <v>134.77003009962851</v>
      </c>
      <c r="H8" s="139">
        <f t="shared" si="2"/>
        <v>154.02779746546787</v>
      </c>
      <c r="I8" s="139">
        <f t="shared" si="2"/>
        <v>224.25774225150221</v>
      </c>
      <c r="J8" s="139">
        <f t="shared" si="2"/>
        <v>260.19981787350554</v>
      </c>
      <c r="K8" s="139">
        <f t="shared" si="2"/>
        <v>231.01764401052827</v>
      </c>
      <c r="L8" s="139">
        <f t="shared" si="2"/>
        <v>274.22387833026221</v>
      </c>
      <c r="M8" s="139">
        <f t="shared" si="2"/>
        <v>224.42559714530304</v>
      </c>
      <c r="N8" s="139">
        <f t="shared" si="2"/>
        <v>171.62213879662909</v>
      </c>
      <c r="O8" s="139">
        <f t="shared" si="2"/>
        <v>208.47629009419472</v>
      </c>
      <c r="P8" s="139">
        <f t="shared" si="2"/>
        <v>228.41827348808303</v>
      </c>
      <c r="Q8" s="139">
        <f t="shared" si="2"/>
        <v>269.02446906172059</v>
      </c>
    </row>
    <row r="9" spans="1:17" ht="11.45" customHeight="1" x14ac:dyDescent="0.25">
      <c r="A9" s="116" t="s">
        <v>23</v>
      </c>
      <c r="B9" s="70">
        <v>6.3055180563682871</v>
      </c>
      <c r="C9" s="70">
        <v>8.1</v>
      </c>
      <c r="D9" s="70">
        <v>9.5999800000000022</v>
      </c>
      <c r="E9" s="70">
        <v>11.199999999999998</v>
      </c>
      <c r="F9" s="70">
        <v>12.599799999999997</v>
      </c>
      <c r="G9" s="70">
        <v>14.869834610378799</v>
      </c>
      <c r="H9" s="70">
        <v>16.299990000000001</v>
      </c>
      <c r="I9" s="70">
        <v>19.534610000000004</v>
      </c>
      <c r="J9" s="70">
        <v>23.811549999999983</v>
      </c>
      <c r="K9" s="70">
        <v>26.520239999999998</v>
      </c>
      <c r="L9" s="70">
        <v>24.613849387207058</v>
      </c>
      <c r="M9" s="70">
        <v>25.150375927906179</v>
      </c>
      <c r="N9" s="70">
        <v>21.012866711764033</v>
      </c>
      <c r="O9" s="70">
        <v>17.618819823908005</v>
      </c>
      <c r="P9" s="70">
        <v>16.068767417232841</v>
      </c>
      <c r="Q9" s="70">
        <v>15.707919005780475</v>
      </c>
    </row>
    <row r="10" spans="1:17" ht="11.45" customHeight="1" x14ac:dyDescent="0.25">
      <c r="A10" s="116" t="s">
        <v>127</v>
      </c>
      <c r="B10" s="70">
        <v>88.924854534831994</v>
      </c>
      <c r="C10" s="70">
        <v>80.197581276747087</v>
      </c>
      <c r="D10" s="70">
        <v>69.530594377268841</v>
      </c>
      <c r="E10" s="70">
        <v>86.141105773398564</v>
      </c>
      <c r="F10" s="70">
        <v>106.39732264363001</v>
      </c>
      <c r="G10" s="70">
        <v>103.43995529871403</v>
      </c>
      <c r="H10" s="70">
        <v>116.01708142892734</v>
      </c>
      <c r="I10" s="70">
        <v>169.39567244794176</v>
      </c>
      <c r="J10" s="70">
        <v>192.4093278476914</v>
      </c>
      <c r="K10" s="70">
        <v>169.59463681852091</v>
      </c>
      <c r="L10" s="70">
        <v>206.32879026231225</v>
      </c>
      <c r="M10" s="70">
        <v>172.59404627847016</v>
      </c>
      <c r="N10" s="70">
        <v>128.21476613033207</v>
      </c>
      <c r="O10" s="70">
        <v>163.05069142518715</v>
      </c>
      <c r="P10" s="70">
        <v>178.87346740225857</v>
      </c>
      <c r="Q10" s="70">
        <v>212.69316118175095</v>
      </c>
    </row>
    <row r="11" spans="1:17" ht="11.45" customHeight="1" x14ac:dyDescent="0.25">
      <c r="A11" s="116" t="s">
        <v>125</v>
      </c>
      <c r="B11" s="70">
        <v>32.978879620962452</v>
      </c>
      <c r="C11" s="70">
        <v>24.187583098510757</v>
      </c>
      <c r="D11" s="70">
        <v>16.822449254270161</v>
      </c>
      <c r="E11" s="70">
        <v>19.04383525118271</v>
      </c>
      <c r="F11" s="70">
        <v>27.049767791467598</v>
      </c>
      <c r="G11" s="70">
        <v>16.460240190535679</v>
      </c>
      <c r="H11" s="70">
        <v>21.710726036540535</v>
      </c>
      <c r="I11" s="70">
        <v>35.32745980356043</v>
      </c>
      <c r="J11" s="70">
        <v>43.97894002581414</v>
      </c>
      <c r="K11" s="70">
        <v>34.90276719200736</v>
      </c>
      <c r="L11" s="70">
        <v>43.281238680742881</v>
      </c>
      <c r="M11" s="70">
        <v>26.681174938926727</v>
      </c>
      <c r="N11" s="70">
        <v>22.394505954532985</v>
      </c>
      <c r="O11" s="70">
        <v>27.806778845099554</v>
      </c>
      <c r="P11" s="70">
        <v>33.476038668591634</v>
      </c>
      <c r="Q11" s="70">
        <v>40.623388874189175</v>
      </c>
    </row>
    <row r="12" spans="1:17" ht="11.45" customHeight="1" x14ac:dyDescent="0.25">
      <c r="A12" s="128" t="s">
        <v>18</v>
      </c>
      <c r="B12" s="138">
        <f t="shared" ref="B12:Q12" si="3">SUM(B13:B14)</f>
        <v>4.4212334700037701</v>
      </c>
      <c r="C12" s="138">
        <f t="shared" si="3"/>
        <v>3.6403756247421342</v>
      </c>
      <c r="D12" s="138">
        <f t="shared" si="3"/>
        <v>2.6463263684610152</v>
      </c>
      <c r="E12" s="138">
        <f t="shared" si="3"/>
        <v>2.8137889754186984</v>
      </c>
      <c r="F12" s="138">
        <f t="shared" si="3"/>
        <v>2.9525995649023868</v>
      </c>
      <c r="G12" s="138">
        <f t="shared" si="3"/>
        <v>2.7239956546205737</v>
      </c>
      <c r="H12" s="138">
        <f t="shared" si="3"/>
        <v>2.9809325345320925</v>
      </c>
      <c r="I12" s="138">
        <f t="shared" si="3"/>
        <v>4.1301077484978288</v>
      </c>
      <c r="J12" s="138">
        <f t="shared" si="3"/>
        <v>3.7473821264944576</v>
      </c>
      <c r="K12" s="138">
        <f t="shared" si="3"/>
        <v>3.0610859894717617</v>
      </c>
      <c r="L12" s="138">
        <f t="shared" si="3"/>
        <v>3.2713952009587377</v>
      </c>
      <c r="M12" s="138">
        <f t="shared" si="3"/>
        <v>2.2138478405727402</v>
      </c>
      <c r="N12" s="138">
        <f t="shared" si="3"/>
        <v>1.947778216516443</v>
      </c>
      <c r="O12" s="138">
        <f t="shared" si="3"/>
        <v>2.5405474198674258</v>
      </c>
      <c r="P12" s="138">
        <f t="shared" si="3"/>
        <v>2.5657749421265899</v>
      </c>
      <c r="Q12" s="138">
        <f t="shared" si="3"/>
        <v>2.9692069103783574</v>
      </c>
    </row>
    <row r="13" spans="1:17" ht="11.45" customHeight="1" x14ac:dyDescent="0.25">
      <c r="A13" s="95" t="s">
        <v>126</v>
      </c>
      <c r="B13" s="20">
        <v>3.8835372483367285</v>
      </c>
      <c r="C13" s="20">
        <v>3.1134141446170807</v>
      </c>
      <c r="D13" s="20">
        <v>2.2343019144885043</v>
      </c>
      <c r="E13" s="20">
        <v>2.3718636152589618</v>
      </c>
      <c r="F13" s="20">
        <v>2.5274076349334704</v>
      </c>
      <c r="G13" s="20">
        <v>2.4446953151552711</v>
      </c>
      <c r="H13" s="20">
        <v>2.705914731500132</v>
      </c>
      <c r="I13" s="20">
        <v>3.7673050657177516</v>
      </c>
      <c r="J13" s="20">
        <v>3.3182328733718616</v>
      </c>
      <c r="K13" s="20">
        <v>2.8171455022867349</v>
      </c>
      <c r="L13" s="20">
        <v>2.9493420180277248</v>
      </c>
      <c r="M13" s="20">
        <v>1.9525127820656025</v>
      </c>
      <c r="N13" s="20">
        <v>1.676126490618375</v>
      </c>
      <c r="O13" s="20">
        <v>2.1475859553267589</v>
      </c>
      <c r="P13" s="20">
        <v>2.1437896227823319</v>
      </c>
      <c r="Q13" s="20">
        <v>2.4819441605296695</v>
      </c>
    </row>
    <row r="14" spans="1:17" ht="11.45" customHeight="1" x14ac:dyDescent="0.25">
      <c r="A14" s="93" t="s">
        <v>125</v>
      </c>
      <c r="B14" s="69">
        <v>0.5376962216670419</v>
      </c>
      <c r="C14" s="69">
        <v>0.52696148012505351</v>
      </c>
      <c r="D14" s="69">
        <v>0.41202445397251092</v>
      </c>
      <c r="E14" s="69">
        <v>0.44192536015973666</v>
      </c>
      <c r="F14" s="69">
        <v>0.4251919299689163</v>
      </c>
      <c r="G14" s="69">
        <v>0.27930033946530258</v>
      </c>
      <c r="H14" s="69">
        <v>0.27501780303196038</v>
      </c>
      <c r="I14" s="69">
        <v>0.3628026827800771</v>
      </c>
      <c r="J14" s="69">
        <v>0.42914925312259616</v>
      </c>
      <c r="K14" s="69">
        <v>0.24394048718502684</v>
      </c>
      <c r="L14" s="69">
        <v>0.32205318293101287</v>
      </c>
      <c r="M14" s="69">
        <v>0.26133505850713784</v>
      </c>
      <c r="N14" s="69">
        <v>0.27165172589806802</v>
      </c>
      <c r="O14" s="69">
        <v>0.3929614645406671</v>
      </c>
      <c r="P14" s="69">
        <v>0.42198531934425809</v>
      </c>
      <c r="Q14" s="69">
        <v>0.48726274984868795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495.01167520296849</v>
      </c>
      <c r="C18" s="68">
        <f>IF(C7=0,"",C7/TrAvia_act!C12*100)</f>
        <v>470.9866307023525</v>
      </c>
      <c r="D18" s="68">
        <f>IF(D7=0,"",D7/TrAvia_act!D12*100)</f>
        <v>381.6477509007351</v>
      </c>
      <c r="E18" s="68">
        <f>IF(E7=0,"",E7/TrAvia_act!E12*100)</f>
        <v>404.33191370477567</v>
      </c>
      <c r="F18" s="68">
        <f>IF(F7=0,"",F7/TrAvia_act!F12*100)</f>
        <v>402.9136853600437</v>
      </c>
      <c r="G18" s="68">
        <f>IF(G7=0,"",G7/TrAvia_act!G12*100)</f>
        <v>320.9929373512947</v>
      </c>
      <c r="H18" s="68">
        <f>IF(H7=0,"",H7/TrAvia_act!H12*100)</f>
        <v>334.52536074979287</v>
      </c>
      <c r="I18" s="68">
        <f>IF(I7=0,"",I7/TrAvia_act!I12*100)</f>
        <v>372.80481288246506</v>
      </c>
      <c r="J18" s="68">
        <f>IF(J7=0,"",J7/TrAvia_act!J12*100)</f>
        <v>344.21526272394942</v>
      </c>
      <c r="K18" s="68">
        <f>IF(K7=0,"",K7/TrAvia_act!K12*100)</f>
        <v>284.81409307397018</v>
      </c>
      <c r="L18" s="68">
        <f>IF(L7=0,"",L7/TrAvia_act!L12*100)</f>
        <v>379.56554407606347</v>
      </c>
      <c r="M18" s="68">
        <f>IF(M7=0,"",M7/TrAvia_act!M12*100)</f>
        <v>274.87460511292682</v>
      </c>
      <c r="N18" s="68">
        <f>IF(N7=0,"",N7/TrAvia_act!N12*100)</f>
        <v>229.72245064516747</v>
      </c>
      <c r="O18" s="68">
        <f>IF(O7=0,"",O7/TrAvia_act!O12*100)</f>
        <v>279.88762712150879</v>
      </c>
      <c r="P18" s="68">
        <f>IF(P7=0,"",P7/TrAvia_act!P12*100)</f>
        <v>289.78609685872902</v>
      </c>
      <c r="Q18" s="68">
        <f>IF(Q7=0,"",Q7/TrAvia_act!Q12*100)</f>
        <v>312.72295623513247</v>
      </c>
    </row>
    <row r="19" spans="1:17" ht="11.45" customHeight="1" x14ac:dyDescent="0.25">
      <c r="A19" s="130" t="s">
        <v>39</v>
      </c>
      <c r="B19" s="134">
        <f>IF(B8=0,"",B8/TrAvia_act!B13*100)</f>
        <v>490.0911229703832</v>
      </c>
      <c r="C19" s="134">
        <f>IF(C8=0,"",C8/TrAvia_act!C13*100)</f>
        <v>466.35903478610271</v>
      </c>
      <c r="D19" s="134">
        <f>IF(D8=0,"",D8/TrAvia_act!D13*100)</f>
        <v>378.65723101885158</v>
      </c>
      <c r="E19" s="134">
        <f>IF(E8=0,"",E8/TrAvia_act!E13*100)</f>
        <v>401.51329890304402</v>
      </c>
      <c r="F19" s="134">
        <f>IF(F8=0,"",F8/TrAvia_act!F13*100)</f>
        <v>400.56770873861245</v>
      </c>
      <c r="G19" s="134">
        <f>IF(G8=0,"",G8/TrAvia_act!G13*100)</f>
        <v>319.11049081346124</v>
      </c>
      <c r="H19" s="134">
        <f>IF(H8=0,"",H8/TrAvia_act!H13*100)</f>
        <v>332.74553413047772</v>
      </c>
      <c r="I19" s="134">
        <f>IF(I8=0,"",I8/TrAvia_act!I13*100)</f>
        <v>370.84306689705886</v>
      </c>
      <c r="J19" s="134">
        <f>IF(J8=0,"",J8/TrAvia_act!J13*100)</f>
        <v>342.85276996626106</v>
      </c>
      <c r="K19" s="134">
        <f>IF(K8=0,"",K8/TrAvia_act!K13*100)</f>
        <v>284.07790429805971</v>
      </c>
      <c r="L19" s="134">
        <f>IF(L8=0,"",L8/TrAvia_act!L13*100)</f>
        <v>378.73434784184883</v>
      </c>
      <c r="M19" s="134">
        <f>IF(M8=0,"",M8/TrAvia_act!M13*100)</f>
        <v>274.41476558552625</v>
      </c>
      <c r="N19" s="134">
        <f>IF(N8=0,"",N8/TrAvia_act!N13*100)</f>
        <v>229.35003064032546</v>
      </c>
      <c r="O19" s="134">
        <f>IF(O8=0,"",O8/TrAvia_act!O13*100)</f>
        <v>279.33144925125555</v>
      </c>
      <c r="P19" s="134">
        <f>IF(P8=0,"",P8/TrAvia_act!P13*100)</f>
        <v>289.30793901615488</v>
      </c>
      <c r="Q19" s="134">
        <f>IF(Q8=0,"",Q8/TrAvia_act!Q13*100)</f>
        <v>312.19326482941494</v>
      </c>
    </row>
    <row r="20" spans="1:17" ht="11.45" customHeight="1" x14ac:dyDescent="0.25">
      <c r="A20" s="116" t="s">
        <v>23</v>
      </c>
      <c r="B20" s="77">
        <f>IF(B9=0,"",B9/TrAvia_act!B14*100)</f>
        <v>680.97571057655114</v>
      </c>
      <c r="C20" s="77">
        <f>IF(C9=0,"",C9/TrAvia_act!C14*100)</f>
        <v>776.94777573250906</v>
      </c>
      <c r="D20" s="77">
        <f>IF(D9=0,"",D9/TrAvia_act!D14*100)</f>
        <v>767.42108503826557</v>
      </c>
      <c r="E20" s="77">
        <f>IF(E9=0,"",E9/TrAvia_act!E14*100)</f>
        <v>772.70052698897928</v>
      </c>
      <c r="F20" s="77">
        <f>IF(F9=0,"",F9/TrAvia_act!F14*100)</f>
        <v>765.61279835094763</v>
      </c>
      <c r="G20" s="77">
        <f>IF(G9=0,"",G9/TrAvia_act!G14*100)</f>
        <v>753.91981036160178</v>
      </c>
      <c r="H20" s="77">
        <f>IF(H9=0,"",H9/TrAvia_act!H14*100)</f>
        <v>751.68280411204853</v>
      </c>
      <c r="I20" s="77">
        <f>IF(I9=0,"",I9/TrAvia_act!I14*100)</f>
        <v>753.09719168320839</v>
      </c>
      <c r="J20" s="77">
        <f>IF(J9=0,"",J9/TrAvia_act!J14*100)</f>
        <v>754.43211150775767</v>
      </c>
      <c r="K20" s="77">
        <f>IF(K9=0,"",K9/TrAvia_act!K14*100)</f>
        <v>749.36534519836698</v>
      </c>
      <c r="L20" s="77">
        <f>IF(L9=0,"",L9/TrAvia_act!L14*100)</f>
        <v>764.65429639523654</v>
      </c>
      <c r="M20" s="77">
        <f>IF(M9=0,"",M9/TrAvia_act!M14*100)</f>
        <v>742.69098959053076</v>
      </c>
      <c r="N20" s="77">
        <f>IF(N9=0,"",N9/TrAvia_act!N14*100)</f>
        <v>753.49274993525285</v>
      </c>
      <c r="O20" s="77">
        <f>IF(O9=0,"",O9/TrAvia_act!O14*100)</f>
        <v>761.95677279791755</v>
      </c>
      <c r="P20" s="77">
        <f>IF(P9=0,"",P9/TrAvia_act!P14*100)</f>
        <v>793.70566680381398</v>
      </c>
      <c r="Q20" s="77">
        <f>IF(Q9=0,"",Q9/TrAvia_act!Q14*100)</f>
        <v>813.91157667247091</v>
      </c>
    </row>
    <row r="21" spans="1:17" ht="11.45" customHeight="1" x14ac:dyDescent="0.25">
      <c r="A21" s="116" t="s">
        <v>127</v>
      </c>
      <c r="B21" s="77">
        <f>IF(B10=0,"",B10/TrAvia_act!B15*100)</f>
        <v>424.39975670869046</v>
      </c>
      <c r="C21" s="77">
        <f>IF(C10=0,"",C10/TrAvia_act!C15*100)</f>
        <v>416.59740234392058</v>
      </c>
      <c r="D21" s="77">
        <f>IF(D10=0,"",D10/TrAvia_act!D15*100)</f>
        <v>336.73373995071705</v>
      </c>
      <c r="E21" s="77">
        <f>IF(E10=0,"",E10/TrAvia_act!E15*100)</f>
        <v>361.9293565491206</v>
      </c>
      <c r="F21" s="77">
        <f>IF(F10=0,"",F10/TrAvia_act!F15*100)</f>
        <v>360.021792101063</v>
      </c>
      <c r="G21" s="77">
        <f>IF(G10=0,"",G10/TrAvia_act!G15*100)</f>
        <v>285.24766954300941</v>
      </c>
      <c r="H21" s="77">
        <f>IF(H10=0,"",H10/TrAvia_act!H15*100)</f>
        <v>298.09317633653251</v>
      </c>
      <c r="I21" s="77">
        <f>IF(I10=0,"",I10/TrAvia_act!I15*100)</f>
        <v>337.60516890794457</v>
      </c>
      <c r="J21" s="77">
        <f>IF(J10=0,"",J10/TrAvia_act!J15*100)</f>
        <v>307.50851567276703</v>
      </c>
      <c r="K21" s="77">
        <f>IF(K10=0,"",K10/TrAvia_act!K15*100)</f>
        <v>250.40342816698416</v>
      </c>
      <c r="L21" s="77">
        <f>IF(L10=0,"",L10/TrAvia_act!L15*100)</f>
        <v>340.93935546099789</v>
      </c>
      <c r="M21" s="77">
        <f>IF(M10=0,"",M10/TrAvia_act!M15*100)</f>
        <v>244.31863204142999</v>
      </c>
      <c r="N21" s="77">
        <f>IF(N10=0,"",N10/TrAvia_act!N15*100)</f>
        <v>199.92458218726281</v>
      </c>
      <c r="O21" s="77">
        <f>IF(O10=0,"",O10/TrAvia_act!O15*100)</f>
        <v>252.27668553155294</v>
      </c>
      <c r="P21" s="77">
        <f>IF(P10=0,"",P10/TrAvia_act!P15*100)</f>
        <v>262.87190189174652</v>
      </c>
      <c r="Q21" s="77">
        <f>IF(Q10=0,"",Q10/TrAvia_act!Q15*100)</f>
        <v>285.76663250079037</v>
      </c>
    </row>
    <row r="22" spans="1:17" ht="11.45" customHeight="1" x14ac:dyDescent="0.25">
      <c r="A22" s="116" t="s">
        <v>125</v>
      </c>
      <c r="B22" s="77">
        <f>IF(B11=0,"",B11/TrAvia_act!B16*100)</f>
        <v>770.31010921737413</v>
      </c>
      <c r="C22" s="77">
        <f>IF(C11=0,"",C11/TrAvia_act!C16*100)</f>
        <v>632.07367270564475</v>
      </c>
      <c r="D22" s="77">
        <f>IF(D11=0,"",D11/TrAvia_act!D16*100)</f>
        <v>488.9024632132448</v>
      </c>
      <c r="E22" s="77">
        <f>IF(E11=0,"",E11/TrAvia_act!E16*100)</f>
        <v>509.65954045365828</v>
      </c>
      <c r="F22" s="77">
        <f>IF(F11=0,"",F11/TrAvia_act!F16*100)</f>
        <v>514.13306449331708</v>
      </c>
      <c r="G22" s="77">
        <f>IF(G11=0,"",G11/TrAvia_act!G16*100)</f>
        <v>411.76479642891024</v>
      </c>
      <c r="H22" s="77">
        <f>IF(H11=0,"",H11/TrAvia_act!H16*100)</f>
        <v>417.37246239042338</v>
      </c>
      <c r="I22" s="77">
        <f>IF(I11=0,"",I11/TrAvia_act!I16*100)</f>
        <v>458.62945756261934</v>
      </c>
      <c r="J22" s="77">
        <f>IF(J11=0,"",J11/TrAvia_act!J16*100)</f>
        <v>432.61008693211392</v>
      </c>
      <c r="K22" s="77">
        <f>IF(K11=0,"",K11/TrAvia_act!K16*100)</f>
        <v>347.14108797394692</v>
      </c>
      <c r="L22" s="77">
        <f>IF(L11=0,"",L11/TrAvia_act!L16*100)</f>
        <v>499.28489376051004</v>
      </c>
      <c r="M22" s="77">
        <f>IF(M11=0,"",M11/TrAvia_act!M16*100)</f>
        <v>344.09767016743456</v>
      </c>
      <c r="N22" s="77">
        <f>IF(N11=0,"",N11/TrAvia_act!N16*100)</f>
        <v>283.13457091961988</v>
      </c>
      <c r="O22" s="77">
        <f>IF(O11=0,"",O11/TrAvia_act!O16*100)</f>
        <v>361.59587638599771</v>
      </c>
      <c r="P22" s="77">
        <f>IF(P11=0,"",P11/TrAvia_act!P16*100)</f>
        <v>376.85744492459577</v>
      </c>
      <c r="Q22" s="77">
        <f>IF(Q11=0,"",Q11/TrAvia_act!Q16*100)</f>
        <v>413.95356707704207</v>
      </c>
    </row>
    <row r="23" spans="1:17" ht="11.45" customHeight="1" x14ac:dyDescent="0.25">
      <c r="A23" s="128" t="s">
        <v>18</v>
      </c>
      <c r="B23" s="133">
        <f>IF(B12=0,"",B12/TrAvia_act!B17*100)</f>
        <v>698.32808798643259</v>
      </c>
      <c r="C23" s="133">
        <f>IF(C12=0,"",C12/TrAvia_act!C17*100)</f>
        <v>679.25058152124404</v>
      </c>
      <c r="D23" s="133">
        <f>IF(D12=0,"",D12/TrAvia_act!D17*100)</f>
        <v>534.79195502405469</v>
      </c>
      <c r="E23" s="133">
        <f>IF(E12=0,"",E12/TrAvia_act!E17*100)</f>
        <v>569.77276015021073</v>
      </c>
      <c r="F23" s="133">
        <f>IF(F12=0,"",F12/TrAvia_act!F17*100)</f>
        <v>567.23746427355252</v>
      </c>
      <c r="G23" s="133">
        <f>IF(G12=0,"",G12/TrAvia_act!G17*100)</f>
        <v>453.28759979284439</v>
      </c>
      <c r="H23" s="133">
        <f>IF(H12=0,"",H12/TrAvia_act!H17*100)</f>
        <v>462.29660528516047</v>
      </c>
      <c r="I23" s="133">
        <f>IF(I12=0,"",I12/TrAvia_act!I17*100)</f>
        <v>523.04092847629283</v>
      </c>
      <c r="J23" s="133">
        <f>IF(J12=0,"",J12/TrAvia_act!J17*100)</f>
        <v>475.3922467659529</v>
      </c>
      <c r="K23" s="133">
        <f>IF(K12=0,"",K12/TrAvia_act!K17*100)</f>
        <v>354.06081556123559</v>
      </c>
      <c r="L23" s="133">
        <f>IF(L12=0,"",L12/TrAvia_act!L17*100)</f>
        <v>465.13533304566613</v>
      </c>
      <c r="M23" s="133">
        <f>IF(M12=0,"",M12/TrAvia_act!M17*100)</f>
        <v>331.1234149597978</v>
      </c>
      <c r="N23" s="133">
        <f>IF(N12=0,"",N12/TrAvia_act!N17*100)</f>
        <v>268.07810015494459</v>
      </c>
      <c r="O23" s="133">
        <f>IF(O12=0,"",O12/TrAvia_act!O17*100)</f>
        <v>334.54936639472635</v>
      </c>
      <c r="P23" s="133">
        <f>IF(P12=0,"",P12/TrAvia_act!P17*100)</f>
        <v>339.78053781838042</v>
      </c>
      <c r="Q23" s="133">
        <f>IF(Q12=0,"",Q12/TrAvia_act!Q17*100)</f>
        <v>369.52972645126272</v>
      </c>
    </row>
    <row r="24" spans="1:17" ht="11.45" customHeight="1" x14ac:dyDescent="0.25">
      <c r="A24" s="95" t="s">
        <v>126</v>
      </c>
      <c r="B24" s="75">
        <f>IF(B13=0,"",B13/TrAvia_act!B18*100)</f>
        <v>680.16722631919561</v>
      </c>
      <c r="C24" s="75">
        <f>IF(C13=0,"",C13/TrAvia_act!C18*100)</f>
        <v>657.44761710279795</v>
      </c>
      <c r="D24" s="75">
        <f>IF(D13=0,"",D13/TrAvia_act!D18*100)</f>
        <v>515.79275578303282</v>
      </c>
      <c r="E24" s="75">
        <f>IF(E13=0,"",E13/TrAvia_act!E18*100)</f>
        <v>549.25129958989862</v>
      </c>
      <c r="F24" s="75">
        <f>IF(F13=0,"",F13/TrAvia_act!F18*100)</f>
        <v>548.73721973683348</v>
      </c>
      <c r="G24" s="75">
        <f>IF(G13=0,"",G13/TrAvia_act!G18*100)</f>
        <v>442.62002908609759</v>
      </c>
      <c r="H24" s="75">
        <f>IF(H13=0,"",H13/TrAvia_act!H18*100)</f>
        <v>452.96768204718586</v>
      </c>
      <c r="I24" s="75">
        <f>IF(I13=0,"",I13/TrAvia_act!I18*100)</f>
        <v>513.50587489281588</v>
      </c>
      <c r="J24" s="75">
        <f>IF(J13=0,"",J13/TrAvia_act!J18*100)</f>
        <v>463.68126334477699</v>
      </c>
      <c r="K24" s="75">
        <f>IF(K13=0,"",K13/TrAvia_act!K18*100)</f>
        <v>346.69398402667395</v>
      </c>
      <c r="L24" s="75">
        <f>IF(L13=0,"",L13/TrAvia_act!L18*100)</f>
        <v>452.05068916660218</v>
      </c>
      <c r="M24" s="75">
        <f>IF(M13=0,"",M13/TrAvia_act!M18*100)</f>
        <v>319.24198959845455</v>
      </c>
      <c r="N24" s="75">
        <f>IF(N13=0,"",N13/TrAvia_act!N18*100)</f>
        <v>256.63663861298693</v>
      </c>
      <c r="O24" s="75">
        <f>IF(O13=0,"",O13/TrAvia_act!O18*100)</f>
        <v>318.24450535734678</v>
      </c>
      <c r="P24" s="75">
        <f>IF(P13=0,"",P13/TrAvia_act!P18*100)</f>
        <v>327.9066313697524</v>
      </c>
      <c r="Q24" s="75">
        <f>IF(Q13=0,"",Q13/TrAvia_act!Q18*100)</f>
        <v>356.01270290676217</v>
      </c>
    </row>
    <row r="25" spans="1:17" ht="11.45" customHeight="1" x14ac:dyDescent="0.25">
      <c r="A25" s="93" t="s">
        <v>125</v>
      </c>
      <c r="B25" s="74">
        <f>IF(B14=0,"",B14/TrAvia_act!B19*100)</f>
        <v>865.17358510071847</v>
      </c>
      <c r="C25" s="74">
        <f>IF(C14=0,"",C14/TrAvia_act!C19*100)</f>
        <v>844.77092189681252</v>
      </c>
      <c r="D25" s="74">
        <f>IF(D14=0,"",D14/TrAvia_act!D19*100)</f>
        <v>668.27808548210794</v>
      </c>
      <c r="E25" s="74">
        <f>IF(E14=0,"",E14/TrAvia_act!E19*100)</f>
        <v>712.68753340543242</v>
      </c>
      <c r="F25" s="74">
        <f>IF(F14=0,"",F14/TrAvia_act!F19*100)</f>
        <v>709.40382909896528</v>
      </c>
      <c r="G25" s="74">
        <f>IF(G14=0,"",G14/TrAvia_act!G19*100)</f>
        <v>574.47549846161041</v>
      </c>
      <c r="H25" s="74">
        <f>IF(H14=0,"",H14/TrAvia_act!H19*100)</f>
        <v>579.78147361535332</v>
      </c>
      <c r="I25" s="74">
        <f>IF(I14=0,"",I14/TrAvia_act!I19*100)</f>
        <v>647.98048057393669</v>
      </c>
      <c r="J25" s="74">
        <f>IF(J14=0,"",J14/TrAvia_act!J19*100)</f>
        <v>590.75965882911373</v>
      </c>
      <c r="K25" s="74">
        <f>IF(K14=0,"",K14/TrAvia_act!K19*100)</f>
        <v>469.19813053480254</v>
      </c>
      <c r="L25" s="74">
        <f>IF(L14=0,"",L14/TrAvia_act!L19*100)</f>
        <v>632.90363227546959</v>
      </c>
      <c r="M25" s="74">
        <f>IF(M14=0,"",M14/TrAvia_act!M19*100)</f>
        <v>458.66033713353784</v>
      </c>
      <c r="N25" s="74">
        <f>IF(N14=0,"",N14/TrAvia_act!N19*100)</f>
        <v>369.80310576139766</v>
      </c>
      <c r="O25" s="74">
        <f>IF(O14=0,"",O14/TrAvia_act!O19*100)</f>
        <v>464.65137674184069</v>
      </c>
      <c r="P25" s="74">
        <f>IF(P14=0,"",P14/TrAvia_act!P19*100)</f>
        <v>416.37835428405737</v>
      </c>
      <c r="Q25" s="74">
        <f>IF(Q14=0,"",Q14/TrAvia_act!Q19*100)</f>
        <v>458.12950418064389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56.478356782698576</v>
      </c>
      <c r="C28" s="134">
        <f>IF(C8=0,"",C8/TrAvia_act!C4*1000)</f>
        <v>53.950791054871786</v>
      </c>
      <c r="D28" s="134">
        <f>IF(D8=0,"",D8/TrAvia_act!D4*1000)</f>
        <v>44.481617303166033</v>
      </c>
      <c r="E28" s="134">
        <f>IF(E8=0,"",E8/TrAvia_act!E4*1000)</f>
        <v>47.237328483719061</v>
      </c>
      <c r="F28" s="134">
        <f>IF(F8=0,"",F8/TrAvia_act!F4*1000)</f>
        <v>46.260796744867974</v>
      </c>
      <c r="G28" s="134">
        <f>IF(G8=0,"",G8/TrAvia_act!G4*1000)</f>
        <v>38.338942963722012</v>
      </c>
      <c r="H28" s="134">
        <f>IF(H8=0,"",H8/TrAvia_act!H4*1000)</f>
        <v>35.257251942043901</v>
      </c>
      <c r="I28" s="134">
        <f>IF(I8=0,"",I8/TrAvia_act!I4*1000)</f>
        <v>35.639470894011708</v>
      </c>
      <c r="J28" s="134">
        <f>IF(J8=0,"",J8/TrAvia_act!J4*1000)</f>
        <v>35.316008458057169</v>
      </c>
      <c r="K28" s="134">
        <f>IF(K8=0,"",K8/TrAvia_act!K4*1000)</f>
        <v>34.190549992048382</v>
      </c>
      <c r="L28" s="134">
        <f>IF(L8=0,"",L8/TrAvia_act!L4*1000)</f>
        <v>35.120738976859244</v>
      </c>
      <c r="M28" s="134">
        <f>IF(M8=0,"",M8/TrAvia_act!M4*1000)</f>
        <v>26.153889000348123</v>
      </c>
      <c r="N28" s="134">
        <f>IF(N8=0,"",N8/TrAvia_act!N4*1000)</f>
        <v>20.151461953240073</v>
      </c>
      <c r="O28" s="134">
        <f>IF(O8=0,"",O8/TrAvia_act!O4*1000)</f>
        <v>23.454654024210189</v>
      </c>
      <c r="P28" s="134">
        <f>IF(P8=0,"",P8/TrAvia_act!P4*1000)</f>
        <v>23.693886578529675</v>
      </c>
      <c r="Q28" s="134">
        <f>IF(Q8=0,"",Q8/TrAvia_act!Q4*1000)</f>
        <v>24.407398784730017</v>
      </c>
    </row>
    <row r="29" spans="1:17" ht="11.45" customHeight="1" x14ac:dyDescent="0.25">
      <c r="A29" s="116" t="s">
        <v>23</v>
      </c>
      <c r="B29" s="77">
        <f>IF(B9=0,"",B9/TrAvia_act!B5*1000)</f>
        <v>110.46375611956098</v>
      </c>
      <c r="C29" s="77">
        <f>IF(C9=0,"",C9/TrAvia_act!C5*1000)</f>
        <v>128.00374784746404</v>
      </c>
      <c r="D29" s="77">
        <f>IF(D9=0,"",D9/TrAvia_act!D5*1000)</f>
        <v>125.68248115752759</v>
      </c>
      <c r="E29" s="77">
        <f>IF(E9=0,"",E9/TrAvia_act!E5*1000)</f>
        <v>124.30121538188241</v>
      </c>
      <c r="F29" s="77">
        <f>IF(F9=0,"",F9/TrAvia_act!F5*1000)</f>
        <v>123.27951623191764</v>
      </c>
      <c r="G29" s="77">
        <f>IF(G9=0,"",G9/TrAvia_act!G5*1000)</f>
        <v>123.76322093491662</v>
      </c>
      <c r="H29" s="77">
        <f>IF(H9=0,"",H9/TrAvia_act!H5*1000)</f>
        <v>107.95551017992518</v>
      </c>
      <c r="I29" s="77">
        <f>IF(I9=0,"",I9/TrAvia_act!I5*1000)</f>
        <v>97.093893817367729</v>
      </c>
      <c r="J29" s="77">
        <f>IF(J9=0,"",J9/TrAvia_act!J5*1000)</f>
        <v>101.64435947292606</v>
      </c>
      <c r="K29" s="77">
        <f>IF(K9=0,"",K9/TrAvia_act!K5*1000)</f>
        <v>120.77023676158326</v>
      </c>
      <c r="L29" s="77">
        <f>IF(L9=0,"",L9/TrAvia_act!L5*1000)</f>
        <v>92.475677163383722</v>
      </c>
      <c r="M29" s="77">
        <f>IF(M9=0,"",M9/TrAvia_act!M5*1000)</f>
        <v>96.05219976536651</v>
      </c>
      <c r="N29" s="77">
        <f>IF(N9=0,"",N9/TrAvia_act!N5*1000)</f>
        <v>89.898330407339728</v>
      </c>
      <c r="O29" s="77">
        <f>IF(O9=0,"",O9/TrAvia_act!O5*1000)</f>
        <v>88.240895742042596</v>
      </c>
      <c r="P29" s="77">
        <f>IF(P9=0,"",P9/TrAvia_act!P5*1000)</f>
        <v>88.11815769702207</v>
      </c>
      <c r="Q29" s="77">
        <f>IF(Q9=0,"",Q9/TrAvia_act!Q5*1000)</f>
        <v>85.804871338231209</v>
      </c>
    </row>
    <row r="30" spans="1:17" ht="11.45" customHeight="1" x14ac:dyDescent="0.25">
      <c r="A30" s="116" t="s">
        <v>127</v>
      </c>
      <c r="B30" s="77">
        <f>IF(B10=0,"",B10/TrAvia_act!B6*1000)</f>
        <v>54.754141665623052</v>
      </c>
      <c r="C30" s="77">
        <f>IF(C10=0,"",C10/TrAvia_act!C6*1000)</f>
        <v>53.705928949192078</v>
      </c>
      <c r="D30" s="77">
        <f>IF(D10=0,"",D10/TrAvia_act!D6*1000)</f>
        <v>43.015633809887127</v>
      </c>
      <c r="E30" s="77">
        <f>IF(E10=0,"",E10/TrAvia_act!E6*1000)</f>
        <v>45.886553236434906</v>
      </c>
      <c r="F30" s="77">
        <f>IF(F10=0,"",F10/TrAvia_act!F6*1000)</f>
        <v>45.474232971393889</v>
      </c>
      <c r="G30" s="77">
        <f>IF(G10=0,"",G10/TrAvia_act!G6*1000)</f>
        <v>36.219883673486464</v>
      </c>
      <c r="H30" s="77">
        <f>IF(H10=0,"",H10/TrAvia_act!H6*1000)</f>
        <v>32.984489385987331</v>
      </c>
      <c r="I30" s="77">
        <f>IF(I10=0,"",I10/TrAvia_act!I6*1000)</f>
        <v>33.418341434583432</v>
      </c>
      <c r="J30" s="77">
        <f>IF(J10=0,"",J10/TrAvia_act!J6*1000)</f>
        <v>31.897910034779173</v>
      </c>
      <c r="K30" s="77">
        <f>IF(K10=0,"",K10/TrAvia_act!K6*1000)</f>
        <v>30.713607806612934</v>
      </c>
      <c r="L30" s="77">
        <f>IF(L10=0,"",L10/TrAvia_act!L6*1000)</f>
        <v>31.570207123127421</v>
      </c>
      <c r="M30" s="77">
        <f>IF(M10=0,"",M10/TrAvia_act!M6*1000)</f>
        <v>23.32354498416306</v>
      </c>
      <c r="N30" s="77">
        <f>IF(N10=0,"",N10/TrAvia_act!N6*1000)</f>
        <v>17.718997820055701</v>
      </c>
      <c r="O30" s="77">
        <f>IF(O10=0,"",O10/TrAvia_act!O6*1000)</f>
        <v>21.442975046108366</v>
      </c>
      <c r="P30" s="77">
        <f>IF(P10=0,"",P10/TrAvia_act!P6*1000)</f>
        <v>22.02181369333065</v>
      </c>
      <c r="Q30" s="77">
        <f>IF(Q10=0,"",Q10/TrAvia_act!Q6*1000)</f>
        <v>22.918943882974059</v>
      </c>
    </row>
    <row r="31" spans="1:17" ht="11.45" customHeight="1" x14ac:dyDescent="0.25">
      <c r="A31" s="116" t="s">
        <v>125</v>
      </c>
      <c r="B31" s="77">
        <f>IF(B11=0,"",B11/TrAvia_act!B7*1000)</f>
        <v>56.00060027903524</v>
      </c>
      <c r="C31" s="77">
        <f>IF(C11=0,"",C11/TrAvia_act!C7*1000)</f>
        <v>45.774551061561816</v>
      </c>
      <c r="D31" s="77">
        <f>IF(D11=0,"",D11/TrAvia_act!D7*1000)</f>
        <v>36.227706284971333</v>
      </c>
      <c r="E31" s="77">
        <f>IF(E11=0,"",E11/TrAvia_act!E7*1000)</f>
        <v>38.358643696393706</v>
      </c>
      <c r="F31" s="77">
        <f>IF(F11=0,"",F11/TrAvia_act!F7*1000)</f>
        <v>37.826511632242941</v>
      </c>
      <c r="G31" s="77">
        <f>IF(G11=0,"",G11/TrAvia_act!G7*1000)</f>
        <v>30.527752198685938</v>
      </c>
      <c r="H31" s="77">
        <f>IF(H11=0,"",H11/TrAvia_act!H7*1000)</f>
        <v>30.998770915039188</v>
      </c>
      <c r="I31" s="77">
        <f>IF(I11=0,"",I11/TrAvia_act!I7*1000)</f>
        <v>34.558124257000927</v>
      </c>
      <c r="J31" s="77">
        <f>IF(J11=0,"",J11/TrAvia_act!J7*1000)</f>
        <v>39.927878913971902</v>
      </c>
      <c r="K31" s="77">
        <f>IF(K11=0,"",K11/TrAvia_act!K7*1000)</f>
        <v>34.374478333856693</v>
      </c>
      <c r="L31" s="77">
        <f>IF(L11=0,"",L11/TrAvia_act!L7*1000)</f>
        <v>43.009712251658236</v>
      </c>
      <c r="M31" s="77">
        <f>IF(M11=0,"",M11/TrAvia_act!M7*1000)</f>
        <v>29.028666601902</v>
      </c>
      <c r="N31" s="77">
        <f>IF(N11=0,"",N11/TrAvia_act!N7*1000)</f>
        <v>21.391992636428586</v>
      </c>
      <c r="O31" s="77">
        <f>IF(O11=0,"",O11/TrAvia_act!O7*1000)</f>
        <v>25.630861657050854</v>
      </c>
      <c r="P31" s="77">
        <f>IF(P11=0,"",P11/TrAvia_act!P7*1000)</f>
        <v>25.066757776121726</v>
      </c>
      <c r="Q31" s="77">
        <f>IF(Q11=0,"",Q11/TrAvia_act!Q7*1000)</f>
        <v>26.058153133142156</v>
      </c>
    </row>
    <row r="32" spans="1:17" ht="11.45" customHeight="1" x14ac:dyDescent="0.25">
      <c r="A32" s="128" t="s">
        <v>36</v>
      </c>
      <c r="B32" s="133">
        <f>IF(B12=0,"",B12/TrAvia_act!B8*1000)</f>
        <v>294.57266274180535</v>
      </c>
      <c r="C32" s="133">
        <f>IF(C12=0,"",C12/TrAvia_act!C8*1000)</f>
        <v>274.44993829982144</v>
      </c>
      <c r="D32" s="133">
        <f>IF(D12=0,"",D12/TrAvia_act!D8*1000)</f>
        <v>210.73506207466875</v>
      </c>
      <c r="E32" s="133">
        <f>IF(E12=0,"",E12/TrAvia_act!E8*1000)</f>
        <v>222.38420753260141</v>
      </c>
      <c r="F32" s="133">
        <f>IF(F12=0,"",F12/TrAvia_act!F8*1000)</f>
        <v>221.40513753385434</v>
      </c>
      <c r="G32" s="133">
        <f>IF(G12=0,"",G12/TrAvia_act!G8*1000)</f>
        <v>186.22139855324727</v>
      </c>
      <c r="H32" s="133">
        <f>IF(H12=0,"",H12/TrAvia_act!H8*1000)</f>
        <v>198.73127240971576</v>
      </c>
      <c r="I32" s="133">
        <f>IF(I12=0,"",I12/TrAvia_act!I8*1000)</f>
        <v>227.7998931158283</v>
      </c>
      <c r="J32" s="133">
        <f>IF(J12=0,"",J12/TrAvia_act!J8*1000)</f>
        <v>204.69640068455953</v>
      </c>
      <c r="K32" s="133">
        <f>IF(K12=0,"",K12/TrAvia_act!K8*1000)</f>
        <v>158.19859959998055</v>
      </c>
      <c r="L32" s="133">
        <f>IF(L12=0,"",L12/TrAvia_act!L8*1000)</f>
        <v>197.00297326095313</v>
      </c>
      <c r="M32" s="133">
        <f>IF(M12=0,"",M12/TrAvia_act!M8*1000)</f>
        <v>134.17202318984704</v>
      </c>
      <c r="N32" s="133">
        <f>IF(N12=0,"",N12/TrAvia_act!N8*1000)</f>
        <v>107.70750330160608</v>
      </c>
      <c r="O32" s="133">
        <f>IF(O12=0,"",O12/TrAvia_act!O8*1000)</f>
        <v>132.9141929333108</v>
      </c>
      <c r="P32" s="133">
        <f>IF(P12=0,"",P12/TrAvia_act!P8*1000)</f>
        <v>122.79363680482584</v>
      </c>
      <c r="Q32" s="133">
        <f>IF(Q12=0,"",Q12/TrAvia_act!Q8*1000)</f>
        <v>136.52221041168232</v>
      </c>
    </row>
    <row r="33" spans="1:17" ht="11.45" customHeight="1" x14ac:dyDescent="0.25">
      <c r="A33" s="95" t="s">
        <v>126</v>
      </c>
      <c r="B33" s="75">
        <f>IF(B13=0,"",B13/TrAvia_act!B9*1000)</f>
        <v>332.7064678265113</v>
      </c>
      <c r="C33" s="75">
        <f>IF(C13=0,"",C13/TrAvia_act!C9*1000)</f>
        <v>313.60406608962649</v>
      </c>
      <c r="D33" s="75">
        <f>IF(D13=0,"",D13/TrAvia_act!D9*1000)</f>
        <v>242.28396491331551</v>
      </c>
      <c r="E33" s="75">
        <f>IF(E13=0,"",E13/TrAvia_act!E9*1000)</f>
        <v>254.39634367023939</v>
      </c>
      <c r="F33" s="75">
        <f>IF(F13=0,"",F13/TrAvia_act!F9*1000)</f>
        <v>250.93250527636479</v>
      </c>
      <c r="G33" s="75">
        <f>IF(G13=0,"",G13/TrAvia_act!G9*1000)</f>
        <v>204.53563074356475</v>
      </c>
      <c r="H33" s="75">
        <f>IF(H13=0,"",H13/TrAvia_act!H9*1000)</f>
        <v>217.979039521743</v>
      </c>
      <c r="I33" s="75">
        <f>IF(I13=0,"",I13/TrAvia_act!I9*1000)</f>
        <v>249.90446060432279</v>
      </c>
      <c r="J33" s="75">
        <f>IF(J13=0,"",J13/TrAvia_act!J9*1000)</f>
        <v>230.95995129802142</v>
      </c>
      <c r="K33" s="75">
        <f>IF(K13=0,"",K13/TrAvia_act!K9*1000)</f>
        <v>170.11554565197014</v>
      </c>
      <c r="L33" s="75">
        <f>IF(L13=0,"",L13/TrAvia_act!L9*1000)</f>
        <v>213.63837308691905</v>
      </c>
      <c r="M33" s="75">
        <f>IF(M13=0,"",M13/TrAvia_act!M9*1000)</f>
        <v>145.52323597488555</v>
      </c>
      <c r="N33" s="75">
        <f>IF(N13=0,"",N13/TrAvia_act!N9*1000)</f>
        <v>118.0002377595537</v>
      </c>
      <c r="O33" s="75">
        <f>IF(O13=0,"",O13/TrAvia_act!O9*1000)</f>
        <v>144.66311427455656</v>
      </c>
      <c r="P33" s="75">
        <f>IF(P13=0,"",P13/TrAvia_act!P9*1000)</f>
        <v>138.04685821631628</v>
      </c>
      <c r="Q33" s="75">
        <f>IF(Q13=0,"",Q13/TrAvia_act!Q9*1000)</f>
        <v>151.86148085651669</v>
      </c>
    </row>
    <row r="34" spans="1:17" ht="11.45" customHeight="1" x14ac:dyDescent="0.25">
      <c r="A34" s="93" t="s">
        <v>125</v>
      </c>
      <c r="B34" s="74">
        <f>IF(B14=0,"",B14/TrAvia_act!B10*1000)</f>
        <v>161.16006798295916</v>
      </c>
      <c r="C34" s="74">
        <f>IF(C14=0,"",C14/TrAvia_act!C10*1000)</f>
        <v>157.94261618215847</v>
      </c>
      <c r="D34" s="74">
        <f>IF(D14=0,"",D14/TrAvia_act!D10*1000)</f>
        <v>123.51714646044005</v>
      </c>
      <c r="E34" s="74">
        <f>IF(E14=0,"",E14/TrAvia_act!E10*1000)</f>
        <v>132.73702336415519</v>
      </c>
      <c r="F34" s="74">
        <f>IF(F14=0,"",F14/TrAvia_act!F10*1000)</f>
        <v>130.2802909567981</v>
      </c>
      <c r="G34" s="74">
        <f>IF(G14=0,"",G14/TrAvia_act!G10*1000)</f>
        <v>104.39930095000352</v>
      </c>
      <c r="H34" s="74">
        <f>IF(H14=0,"",H14/TrAvia_act!H10*1000)</f>
        <v>106.34174998463634</v>
      </c>
      <c r="I34" s="74">
        <f>IF(I14=0,"",I14/TrAvia_act!I10*1000)</f>
        <v>118.73996200956367</v>
      </c>
      <c r="J34" s="74">
        <f>IF(J14=0,"",J14/TrAvia_act!J10*1000)</f>
        <v>108.92417982338597</v>
      </c>
      <c r="K34" s="74">
        <f>IF(K14=0,"",K14/TrAvia_act!K10*1000)</f>
        <v>87.451051052690957</v>
      </c>
      <c r="L34" s="74">
        <f>IF(L14=0,"",L14/TrAvia_act!L10*1000)</f>
        <v>114.99782146817411</v>
      </c>
      <c r="M34" s="74">
        <f>IF(M14=0,"",M14/TrAvia_act!M10*1000)</f>
        <v>84.769742705913359</v>
      </c>
      <c r="N34" s="74">
        <f>IF(N14=0,"",N14/TrAvia_act!N10*1000)</f>
        <v>70.021864668519228</v>
      </c>
      <c r="O34" s="74">
        <f>IF(O14=0,"",O14/TrAvia_act!O10*1000)</f>
        <v>92.055105840200198</v>
      </c>
      <c r="P34" s="74">
        <f>IF(P14=0,"",P14/TrAvia_act!P10*1000)</f>
        <v>78.646713090308864</v>
      </c>
      <c r="Q34" s="74">
        <f>IF(Q14=0,"",Q14/TrAvia_act!Q10*1000)</f>
        <v>90.143386028621009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3903.8198712673629</v>
      </c>
      <c r="C37" s="134">
        <f>IF(C8=0,"",1000000*C8/TrAvia_act!C22)</f>
        <v>3746.5082725572156</v>
      </c>
      <c r="D37" s="134">
        <f>IF(D8=0,"",1000000*D8/TrAvia_act!D22)</f>
        <v>3086.5964432572782</v>
      </c>
      <c r="E37" s="134">
        <f>IF(E8=0,"",1000000*E8/TrAvia_act!E22)</f>
        <v>3316.0937124136331</v>
      </c>
      <c r="F37" s="134">
        <f>IF(F8=0,"",1000000*F8/TrAvia_act!F22)</f>
        <v>3346.552334618767</v>
      </c>
      <c r="G37" s="134">
        <f>IF(G8=0,"",1000000*G8/TrAvia_act!G22)</f>
        <v>2815.3338228458015</v>
      </c>
      <c r="H37" s="134">
        <f>IF(H8=0,"",1000000*H8/TrAvia_act!H22)</f>
        <v>2851.732901308374</v>
      </c>
      <c r="I37" s="134">
        <f>IF(I8=0,"",1000000*I8/TrAvia_act!I22)</f>
        <v>3277.1367107232427</v>
      </c>
      <c r="J37" s="134">
        <f>IF(J8=0,"",1000000*J8/TrAvia_act!J22)</f>
        <v>3082.3884128828472</v>
      </c>
      <c r="K37" s="134">
        <f>IF(K8=0,"",1000000*K8/TrAvia_act!K22)</f>
        <v>2432.3023406282259</v>
      </c>
      <c r="L37" s="134">
        <f>IF(L8=0,"",1000000*L8/TrAvia_act!L22)</f>
        <v>3264.2202422390719</v>
      </c>
      <c r="M37" s="134">
        <f>IF(M8=0,"",1000000*M8/TrAvia_act!M22)</f>
        <v>2372.7398334334516</v>
      </c>
      <c r="N37" s="134">
        <f>IF(N8=0,"",1000000*N8/TrAvia_act!N22)</f>
        <v>1977.1224689718113</v>
      </c>
      <c r="O37" s="134">
        <f>IF(O8=0,"",1000000*O8/TrAvia_act!O22)</f>
        <v>2427.9825083177434</v>
      </c>
      <c r="P37" s="134">
        <f>IF(P8=0,"",1000000*P8/TrAvia_act!P22)</f>
        <v>2509.9254278628118</v>
      </c>
      <c r="Q37" s="134">
        <f>IF(Q8=0,"",1000000*Q8/TrAvia_act!Q22)</f>
        <v>2697.9067457752076</v>
      </c>
    </row>
    <row r="38" spans="1:17" ht="11.45" customHeight="1" x14ac:dyDescent="0.25">
      <c r="A38" s="116" t="s">
        <v>23</v>
      </c>
      <c r="B38" s="77">
        <f>IF(B9=0,"",1000000*B9/TrAvia_act!B23)</f>
        <v>1662.4091896568116</v>
      </c>
      <c r="C38" s="77">
        <f>IF(C9=0,"",1000000*C9/TrAvia_act!C23)</f>
        <v>2213.1147540983611</v>
      </c>
      <c r="D38" s="77">
        <f>IF(D9=0,"",1000000*D9/TrAvia_act!D23)</f>
        <v>2495.4458019235772</v>
      </c>
      <c r="E38" s="77">
        <f>IF(E9=0,"",1000000*E9/TrAvia_act!E23)</f>
        <v>2681.9923371647506</v>
      </c>
      <c r="F38" s="77">
        <f>IF(F9=0,"",1000000*F9/TrAvia_act!F23)</f>
        <v>2610.8164111065057</v>
      </c>
      <c r="G38" s="77">
        <f>IF(G9=0,"",1000000*G9/TrAvia_act!G23)</f>
        <v>2582.01677554763</v>
      </c>
      <c r="H38" s="77">
        <f>IF(H9=0,"",1000000*H9/TrAvia_act!H23)</f>
        <v>2583.6091298145511</v>
      </c>
      <c r="I38" s="77">
        <f>IF(I9=0,"",1000000*I9/TrAvia_act!I23)</f>
        <v>2599.4158349966738</v>
      </c>
      <c r="J38" s="77">
        <f>IF(J9=0,"",1000000*J9/TrAvia_act!J23)</f>
        <v>2616.3663333699574</v>
      </c>
      <c r="K38" s="77">
        <f>IF(K9=0,"",1000000*K9/TrAvia_act!K23)</f>
        <v>2611.5450516986702</v>
      </c>
      <c r="L38" s="77">
        <f>IF(L9=0,"",1000000*L9/TrAvia_act!L23)</f>
        <v>2676.2911152774882</v>
      </c>
      <c r="M38" s="77">
        <f>IF(M9=0,"",1000000*M9/TrAvia_act!M23)</f>
        <v>2588.2860891125015</v>
      </c>
      <c r="N38" s="77">
        <f>IF(N9=0,"",1000000*N9/TrAvia_act!N23)</f>
        <v>2614.5162015383894</v>
      </c>
      <c r="O38" s="77">
        <f>IF(O9=0,"",1000000*O9/TrAvia_act!O23)</f>
        <v>2632.4248952499638</v>
      </c>
      <c r="P38" s="77">
        <f>IF(P9=0,"",1000000*P9/TrAvia_act!P23)</f>
        <v>2729.9978622549847</v>
      </c>
      <c r="Q38" s="77">
        <f>IF(Q9=0,"",1000000*Q9/TrAvia_act!Q23)</f>
        <v>2787.0686667460036</v>
      </c>
    </row>
    <row r="39" spans="1:17" ht="11.45" customHeight="1" x14ac:dyDescent="0.25">
      <c r="A39" s="116" t="s">
        <v>127</v>
      </c>
      <c r="B39" s="77">
        <f>IF(B10=0,"",1000000*B10/TrAvia_act!B24)</f>
        <v>3911.8799285074783</v>
      </c>
      <c r="C39" s="77">
        <f>IF(C10=0,"",1000000*C10/TrAvia_act!C24)</f>
        <v>3818.9324417498615</v>
      </c>
      <c r="D39" s="77">
        <f>IF(D10=0,"",1000000*D10/TrAvia_act!D24)</f>
        <v>3068.6995488246462</v>
      </c>
      <c r="E39" s="77">
        <f>IF(E10=0,"",1000000*E10/TrAvia_act!E24)</f>
        <v>3288.5815749178655</v>
      </c>
      <c r="F39" s="77">
        <f>IF(F10=0,"",1000000*F10/TrAvia_act!F24)</f>
        <v>3274.5698216062415</v>
      </c>
      <c r="G39" s="77">
        <f>IF(G10=0,"",1000000*G10/TrAvia_act!G24)</f>
        <v>2754.9459423845856</v>
      </c>
      <c r="H39" s="77">
        <f>IF(H10=0,"",1000000*H10/TrAvia_act!H24)</f>
        <v>2758.305352438776</v>
      </c>
      <c r="I39" s="77">
        <f>IF(I10=0,"",1000000*I10/TrAvia_act!I24)</f>
        <v>3197.4116621291787</v>
      </c>
      <c r="J39" s="77">
        <f>IF(J10=0,"",1000000*J10/TrAvia_act!J24)</f>
        <v>2967.4937591216917</v>
      </c>
      <c r="K39" s="77">
        <f>IF(K10=0,"",1000000*K10/TrAvia_act!K24)</f>
        <v>2277.5386336823285</v>
      </c>
      <c r="L39" s="77">
        <f>IF(L10=0,"",1000000*L10/TrAvia_act!L24)</f>
        <v>3196.9133911111289</v>
      </c>
      <c r="M39" s="77">
        <f>IF(M10=0,"",1000000*M10/TrAvia_act!M24)</f>
        <v>2279.9741912611644</v>
      </c>
      <c r="N39" s="77">
        <f>IF(N10=0,"",1000000*N10/TrAvia_act!N24)</f>
        <v>1846.6501437446107</v>
      </c>
      <c r="O39" s="77">
        <f>IF(O10=0,"",1000000*O10/TrAvia_act!O24)</f>
        <v>2325.8068814661883</v>
      </c>
      <c r="P39" s="77">
        <f>IF(P10=0,"",1000000*P10/TrAvia_act!P24)</f>
        <v>2396.0011707488925</v>
      </c>
      <c r="Q39" s="77">
        <f>IF(Q10=0,"",1000000*Q10/TrAvia_act!Q24)</f>
        <v>2577.4428470540947</v>
      </c>
    </row>
    <row r="40" spans="1:17" ht="11.45" customHeight="1" x14ac:dyDescent="0.25">
      <c r="A40" s="116" t="s">
        <v>125</v>
      </c>
      <c r="B40" s="77">
        <f>IF(B11=0,"",1000000*B11/TrAvia_act!B25)</f>
        <v>5220.6553143837982</v>
      </c>
      <c r="C40" s="77">
        <f>IF(C11=0,"",1000000*C11/TrAvia_act!C25)</f>
        <v>4509.2436798118488</v>
      </c>
      <c r="D40" s="77">
        <f>IF(D11=0,"",1000000*D11/TrAvia_act!D25)</f>
        <v>3671.4206142012576</v>
      </c>
      <c r="E40" s="77">
        <f>IF(E11=0,"",1000000*E11/TrAvia_act!E25)</f>
        <v>4028.7360379062216</v>
      </c>
      <c r="F40" s="77">
        <f>IF(F11=0,"",1000000*F11/TrAvia_act!F25)</f>
        <v>4277.9958550478568</v>
      </c>
      <c r="G40" s="77">
        <f>IF(G11=0,"",1000000*G11/TrAvia_act!G25)</f>
        <v>3606.5381661997544</v>
      </c>
      <c r="H40" s="77">
        <f>IF(H11=0,"",1000000*H11/TrAvia_act!H25)</f>
        <v>3848.0549515314665</v>
      </c>
      <c r="I40" s="77">
        <f>IF(I11=0,"",1000000*I11/TrAvia_act!I25)</f>
        <v>4450.98397424221</v>
      </c>
      <c r="J40" s="77">
        <f>IF(J11=0,"",1000000*J11/TrAvia_act!J25)</f>
        <v>4198.4668282400135</v>
      </c>
      <c r="K40" s="77">
        <f>IF(K11=0,"",1000000*K11/TrAvia_act!K25)</f>
        <v>3368.9929722014836</v>
      </c>
      <c r="L40" s="77">
        <f>IF(L11=0,"",1000000*L11/TrAvia_act!L25)</f>
        <v>4213.5162267078349</v>
      </c>
      <c r="M40" s="77">
        <f>IF(M11=0,"",1000000*M11/TrAvia_act!M25)</f>
        <v>2910.2503205635608</v>
      </c>
      <c r="N40" s="77">
        <f>IF(N11=0,"",1000000*N11/TrAvia_act!N25)</f>
        <v>2398.7260019851096</v>
      </c>
      <c r="O40" s="77">
        <f>IF(O11=0,"",1000000*O11/TrAvia_act!O25)</f>
        <v>3067.1496630376741</v>
      </c>
      <c r="P40" s="77">
        <f>IF(P11=0,"",1000000*P11/TrAvia_act!P25)</f>
        <v>3198.857015632263</v>
      </c>
      <c r="Q40" s="77">
        <f>IF(Q11=0,"",1000000*Q11/TrAvia_act!Q25)</f>
        <v>3514.4380027847715</v>
      </c>
    </row>
    <row r="41" spans="1:17" ht="11.45" customHeight="1" x14ac:dyDescent="0.25">
      <c r="A41" s="128" t="s">
        <v>18</v>
      </c>
      <c r="B41" s="133">
        <f>IF(B12=0,"",1000000*B12/TrAvia_act!B26)</f>
        <v>5007.0594224278257</v>
      </c>
      <c r="C41" s="133">
        <f>IF(C12=0,"",1000000*C12/TrAvia_act!C26)</f>
        <v>4860.3145857705395</v>
      </c>
      <c r="D41" s="133">
        <f>IF(D12=0,"",1000000*D12/TrAvia_act!D26)</f>
        <v>3824.1710526893285</v>
      </c>
      <c r="E41" s="133">
        <f>IF(E12=0,"",1000000*E12/TrAvia_act!E26)</f>
        <v>4072.0535100125885</v>
      </c>
      <c r="F41" s="133">
        <f>IF(F12=0,"",1000000*F12/TrAvia_act!F26)</f>
        <v>4061.3474070184134</v>
      </c>
      <c r="G41" s="133">
        <f>IF(G12=0,"",1000000*G12/TrAvia_act!G26)</f>
        <v>3254.4750951261335</v>
      </c>
      <c r="H41" s="133">
        <f>IF(H12=0,"",1000000*H12/TrAvia_act!H26)</f>
        <v>3334.3764368367924</v>
      </c>
      <c r="I41" s="133">
        <f>IF(I12=0,"",1000000*I12/TrAvia_act!I26)</f>
        <v>3782.1499528368395</v>
      </c>
      <c r="J41" s="133">
        <f>IF(J12=0,"",1000000*J12/TrAvia_act!J26)</f>
        <v>3596.3360139102278</v>
      </c>
      <c r="K41" s="133">
        <f>IF(K12=0,"",1000000*K12/TrAvia_act!K26)</f>
        <v>2974.8163162990882</v>
      </c>
      <c r="L41" s="133">
        <f>IF(L12=0,"",1000000*L12/TrAvia_act!L26)</f>
        <v>4120.145089368687</v>
      </c>
      <c r="M41" s="133">
        <f>IF(M12=0,"",1000000*M12/TrAvia_act!M26)</f>
        <v>2867.6785499646899</v>
      </c>
      <c r="N41" s="133">
        <f>IF(N12=0,"",1000000*N12/TrAvia_act!N26)</f>
        <v>2291.5037841369917</v>
      </c>
      <c r="O41" s="133">
        <f>IF(O12=0,"",1000000*O12/TrAvia_act!O26)</f>
        <v>2835.4323882448948</v>
      </c>
      <c r="P41" s="133">
        <f>IF(P12=0,"",1000000*P12/TrAvia_act!P26)</f>
        <v>2983.4592350309185</v>
      </c>
      <c r="Q41" s="133">
        <f>IF(Q12=0,"",1000000*Q12/TrAvia_act!Q26)</f>
        <v>3196.1323039594804</v>
      </c>
    </row>
    <row r="42" spans="1:17" ht="11.45" customHeight="1" x14ac:dyDescent="0.25">
      <c r="A42" s="95" t="s">
        <v>126</v>
      </c>
      <c r="B42" s="75">
        <f>IF(B13=0,"",1000000*B13/TrAvia_act!B27)</f>
        <v>4940.8870843978739</v>
      </c>
      <c r="C42" s="75">
        <f>IF(C13=0,"",1000000*C13/TrAvia_act!C27)</f>
        <v>4775.1750684311055</v>
      </c>
      <c r="D42" s="75">
        <f>IF(D13=0,"",1000000*D13/TrAvia_act!D27)</f>
        <v>3748.8287155847383</v>
      </c>
      <c r="E42" s="75">
        <f>IF(E13=0,"",1000000*E13/TrAvia_act!E27)</f>
        <v>3986.3254037965748</v>
      </c>
      <c r="F42" s="75">
        <f>IF(F13=0,"",1000000*F13/TrAvia_act!F27)</f>
        <v>3986.4473737120984</v>
      </c>
      <c r="G42" s="75">
        <f>IF(G13=0,"",1000000*G13/TrAvia_act!G27)</f>
        <v>3212.4774180752574</v>
      </c>
      <c r="H42" s="75">
        <f>IF(H13=0,"",1000000*H13/TrAvia_act!H27)</f>
        <v>3287.8672314703913</v>
      </c>
      <c r="I42" s="75">
        <f>IF(I13=0,"",1000000*I13/TrAvia_act!I27)</f>
        <v>3730.0050155621298</v>
      </c>
      <c r="J42" s="75">
        <f>IF(J13=0,"",1000000*J13/TrAvia_act!J27)</f>
        <v>3533.7943273395754</v>
      </c>
      <c r="K42" s="75">
        <f>IF(K13=0,"",1000000*K13/TrAvia_act!K27)</f>
        <v>2952.9827067995125</v>
      </c>
      <c r="L42" s="75">
        <f>IF(L13=0,"",1000000*L13/TrAvia_act!L27)</f>
        <v>4102.005588355667</v>
      </c>
      <c r="M42" s="75">
        <f>IF(M13=0,"",1000000*M13/TrAvia_act!M27)</f>
        <v>2862.9219678381269</v>
      </c>
      <c r="N42" s="75">
        <f>IF(N13=0,"",1000000*N13/TrAvia_act!N27)</f>
        <v>2283.5510771367508</v>
      </c>
      <c r="O42" s="75">
        <f>IF(O13=0,"",1000000*O13/TrAvia_act!O27)</f>
        <v>2822.0577599563189</v>
      </c>
      <c r="P42" s="75">
        <f>IF(P13=0,"",1000000*P13/TrAvia_act!P27)</f>
        <v>2873.712631075512</v>
      </c>
      <c r="Q42" s="75">
        <f>IF(Q13=0,"",1000000*Q13/TrAvia_act!Q27)</f>
        <v>3086.9952245393897</v>
      </c>
    </row>
    <row r="43" spans="1:17" ht="11.45" customHeight="1" x14ac:dyDescent="0.25">
      <c r="A43" s="93" t="s">
        <v>125</v>
      </c>
      <c r="B43" s="74">
        <f>IF(B14=0,"",1000000*B14/TrAvia_act!B28)</f>
        <v>5543.2600171859985</v>
      </c>
      <c r="C43" s="74">
        <f>IF(C14=0,"",1000000*C14/TrAvia_act!C28)</f>
        <v>5432.5925786087992</v>
      </c>
      <c r="D43" s="74">
        <f>IF(D14=0,"",1000000*D14/TrAvia_act!D28)</f>
        <v>4291.9213955469886</v>
      </c>
      <c r="E43" s="74">
        <f>IF(E14=0,"",1000000*E14/TrAvia_act!E28)</f>
        <v>4603.3891683305901</v>
      </c>
      <c r="F43" s="74">
        <f>IF(F14=0,"",1000000*F14/TrAvia_act!F28)</f>
        <v>4571.9562362249062</v>
      </c>
      <c r="G43" s="74">
        <f>IF(G14=0,"",1000000*G14/TrAvia_act!G28)</f>
        <v>3675.0044666487188</v>
      </c>
      <c r="H43" s="74">
        <f>IF(H14=0,"",1000000*H14/TrAvia_act!H28)</f>
        <v>3873.4901835487376</v>
      </c>
      <c r="I43" s="74">
        <f>IF(I14=0,"",1000000*I14/TrAvia_act!I28)</f>
        <v>4424.4229607326479</v>
      </c>
      <c r="J43" s="74">
        <f>IF(J14=0,"",1000000*J14/TrAvia_act!J28)</f>
        <v>4166.4976031320011</v>
      </c>
      <c r="K43" s="74">
        <f>IF(K14=0,"",1000000*K14/TrAvia_act!K28)</f>
        <v>3252.539829133691</v>
      </c>
      <c r="L43" s="74">
        <f>IF(L14=0,"",1000000*L14/TrAvia_act!L28)</f>
        <v>4294.0424390801718</v>
      </c>
      <c r="M43" s="74">
        <f>IF(M14=0,"",1000000*M14/TrAvia_act!M28)</f>
        <v>2903.7228723015314</v>
      </c>
      <c r="N43" s="74">
        <f>IF(N14=0,"",1000000*N14/TrAvia_act!N28)</f>
        <v>2341.8252232592067</v>
      </c>
      <c r="O43" s="74">
        <f>IF(O14=0,"",1000000*O14/TrAvia_act!O28)</f>
        <v>2910.825663264201</v>
      </c>
      <c r="P43" s="74">
        <f>IF(P14=0,"",1000000*P14/TrAvia_act!P28)</f>
        <v>3701.6256082829659</v>
      </c>
      <c r="Q43" s="74">
        <f>IF(Q14=0,"",1000000*Q14/TrAvia_act!Q28)</f>
        <v>3898.1019987895043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0.9666650284264301</v>
      </c>
      <c r="C46" s="129">
        <f t="shared" si="5"/>
        <v>0.96865137828644643</v>
      </c>
      <c r="D46" s="129">
        <f t="shared" si="5"/>
        <v>0.97316081324612158</v>
      </c>
      <c r="E46" s="129">
        <f t="shared" si="5"/>
        <v>0.97639413628468441</v>
      </c>
      <c r="F46" s="129">
        <f t="shared" si="5"/>
        <v>0.98018382771040102</v>
      </c>
      <c r="G46" s="129">
        <f t="shared" si="5"/>
        <v>0.9801882617104446</v>
      </c>
      <c r="H46" s="129">
        <f t="shared" si="5"/>
        <v>0.98101422427573237</v>
      </c>
      <c r="I46" s="129">
        <f t="shared" si="5"/>
        <v>0.98191625452712206</v>
      </c>
      <c r="J46" s="129">
        <f t="shared" si="5"/>
        <v>0.98580253123922335</v>
      </c>
      <c r="K46" s="129">
        <f t="shared" si="5"/>
        <v>0.98692283579344542</v>
      </c>
      <c r="L46" s="129">
        <f t="shared" si="5"/>
        <v>0.98821098767078397</v>
      </c>
      <c r="M46" s="129">
        <f t="shared" si="5"/>
        <v>0.99023185112057299</v>
      </c>
      <c r="N46" s="129">
        <f t="shared" si="5"/>
        <v>0.98877813477107945</v>
      </c>
      <c r="O46" s="129">
        <f t="shared" si="5"/>
        <v>0.98796045164074575</v>
      </c>
      <c r="P46" s="129">
        <f t="shared" si="5"/>
        <v>0.98889198211060958</v>
      </c>
      <c r="Q46" s="129">
        <f t="shared" si="5"/>
        <v>0.98908354431489443</v>
      </c>
    </row>
    <row r="47" spans="1:17" ht="11.45" customHeight="1" x14ac:dyDescent="0.25">
      <c r="A47" s="116" t="s">
        <v>23</v>
      </c>
      <c r="B47" s="52">
        <f t="shared" ref="B47:Q47" si="6">IF(B9=0,0,B9/B$7)</f>
        <v>4.7541996275869226E-2</v>
      </c>
      <c r="C47" s="52">
        <f t="shared" si="6"/>
        <v>6.975209760057953E-2</v>
      </c>
      <c r="D47" s="52">
        <f t="shared" si="6"/>
        <v>9.7363522173320616E-2</v>
      </c>
      <c r="E47" s="52">
        <f t="shared" si="6"/>
        <v>9.3960732635322536E-2</v>
      </c>
      <c r="F47" s="52">
        <f t="shared" si="6"/>
        <v>8.4562705550200193E-2</v>
      </c>
      <c r="G47" s="52">
        <f t="shared" si="6"/>
        <v>0.10814895068209365</v>
      </c>
      <c r="H47" s="52">
        <f t="shared" si="6"/>
        <v>0.10381581966811658</v>
      </c>
      <c r="I47" s="52">
        <f t="shared" si="6"/>
        <v>8.5532614804158802E-2</v>
      </c>
      <c r="J47" s="52">
        <f t="shared" si="6"/>
        <v>9.0213307813077695E-2</v>
      </c>
      <c r="K47" s="52">
        <f t="shared" si="6"/>
        <v>0.11329624011545172</v>
      </c>
      <c r="L47" s="52">
        <f t="shared" si="6"/>
        <v>8.870006711821618E-2</v>
      </c>
      <c r="M47" s="52">
        <f t="shared" si="6"/>
        <v>0.11097086797699118</v>
      </c>
      <c r="N47" s="52">
        <f t="shared" si="6"/>
        <v>0.12106283780830868</v>
      </c>
      <c r="O47" s="52">
        <f t="shared" si="6"/>
        <v>8.3494852976999462E-2</v>
      </c>
      <c r="P47" s="52">
        <f t="shared" si="6"/>
        <v>6.9566567589570666E-2</v>
      </c>
      <c r="Q47" s="52">
        <f t="shared" si="6"/>
        <v>5.7751044944853017E-2</v>
      </c>
    </row>
    <row r="48" spans="1:17" ht="11.45" customHeight="1" x14ac:dyDescent="0.25">
      <c r="A48" s="116" t="s">
        <v>127</v>
      </c>
      <c r="B48" s="52">
        <f t="shared" ref="B48:Q48" si="7">IF(B10=0,0,B10/B$7)</f>
        <v>0.67047069968461115</v>
      </c>
      <c r="C48" s="52">
        <f t="shared" si="7"/>
        <v>0.69061105142544099</v>
      </c>
      <c r="D48" s="52">
        <f t="shared" si="7"/>
        <v>0.70518309073304064</v>
      </c>
      <c r="E48" s="52">
        <f t="shared" si="7"/>
        <v>0.72266798290047696</v>
      </c>
      <c r="F48" s="52">
        <f t="shared" si="7"/>
        <v>0.71407843505793223</v>
      </c>
      <c r="G48" s="52">
        <f t="shared" si="7"/>
        <v>0.75232327172962521</v>
      </c>
      <c r="H48" s="52">
        <f t="shared" si="7"/>
        <v>0.73892121431035951</v>
      </c>
      <c r="I48" s="52">
        <f t="shared" si="7"/>
        <v>0.74170176937145182</v>
      </c>
      <c r="J48" s="52">
        <f t="shared" si="7"/>
        <v>0.72896900534535469</v>
      </c>
      <c r="K48" s="52">
        <f t="shared" si="7"/>
        <v>0.72451963840764555</v>
      </c>
      <c r="L48" s="52">
        <f t="shared" si="7"/>
        <v>0.74353983632480947</v>
      </c>
      <c r="M48" s="52">
        <f t="shared" si="7"/>
        <v>0.76153577895156888</v>
      </c>
      <c r="N48" s="52">
        <f t="shared" si="7"/>
        <v>0.73869232835216236</v>
      </c>
      <c r="O48" s="52">
        <f t="shared" si="7"/>
        <v>0.77269043241310764</v>
      </c>
      <c r="P48" s="52">
        <f t="shared" si="7"/>
        <v>0.77439749029381166</v>
      </c>
      <c r="Q48" s="52">
        <f t="shared" si="7"/>
        <v>0.78197833247993953</v>
      </c>
    </row>
    <row r="49" spans="1:17" ht="11.45" customHeight="1" x14ac:dyDescent="0.25">
      <c r="A49" s="116" t="s">
        <v>125</v>
      </c>
      <c r="B49" s="52">
        <f t="shared" ref="B49:Q49" si="8">IF(B11=0,0,B11/B$7)</f>
        <v>0.2486523324659497</v>
      </c>
      <c r="C49" s="52">
        <f t="shared" si="8"/>
        <v>0.20828822926042595</v>
      </c>
      <c r="D49" s="52">
        <f t="shared" si="8"/>
        <v>0.17061420033976044</v>
      </c>
      <c r="E49" s="52">
        <f t="shared" si="8"/>
        <v>0.15976542074888475</v>
      </c>
      <c r="F49" s="52">
        <f t="shared" si="8"/>
        <v>0.18154268710226862</v>
      </c>
      <c r="G49" s="52">
        <f t="shared" si="8"/>
        <v>0.11971603929872564</v>
      </c>
      <c r="H49" s="52">
        <f t="shared" si="8"/>
        <v>0.13827719029725635</v>
      </c>
      <c r="I49" s="52">
        <f t="shared" si="8"/>
        <v>0.15468187035151135</v>
      </c>
      <c r="J49" s="52">
        <f t="shared" si="8"/>
        <v>0.16662021808079092</v>
      </c>
      <c r="K49" s="52">
        <f t="shared" si="8"/>
        <v>0.14910695727034812</v>
      </c>
      <c r="L49" s="52">
        <f t="shared" si="8"/>
        <v>0.15597108422775827</v>
      </c>
      <c r="M49" s="52">
        <f t="shared" si="8"/>
        <v>0.117725204192013</v>
      </c>
      <c r="N49" s="52">
        <f t="shared" si="8"/>
        <v>0.12902296861060841</v>
      </c>
      <c r="O49" s="52">
        <f t="shared" si="8"/>
        <v>0.1317751662506387</v>
      </c>
      <c r="P49" s="52">
        <f t="shared" si="8"/>
        <v>0.14492792422722736</v>
      </c>
      <c r="Q49" s="52">
        <f t="shared" si="8"/>
        <v>0.14935416689010192</v>
      </c>
    </row>
    <row r="50" spans="1:17" ht="11.45" customHeight="1" x14ac:dyDescent="0.25">
      <c r="A50" s="128" t="s">
        <v>18</v>
      </c>
      <c r="B50" s="127">
        <f t="shared" ref="B50:Q50" si="9">IF(B12=0,0,B12/B$7)</f>
        <v>3.3334971573569745E-2</v>
      </c>
      <c r="C50" s="127">
        <f t="shared" si="9"/>
        <v>3.1348621713553584E-2</v>
      </c>
      <c r="D50" s="127">
        <f t="shared" si="9"/>
        <v>2.6839186753878346E-2</v>
      </c>
      <c r="E50" s="127">
        <f t="shared" si="9"/>
        <v>2.3605863715315582E-2</v>
      </c>
      <c r="F50" s="127">
        <f t="shared" si="9"/>
        <v>1.9816172289599025E-2</v>
      </c>
      <c r="G50" s="127">
        <f t="shared" si="9"/>
        <v>1.9811738289555406E-2</v>
      </c>
      <c r="H50" s="127">
        <f t="shared" si="9"/>
        <v>1.8985775724267646E-2</v>
      </c>
      <c r="I50" s="127">
        <f t="shared" si="9"/>
        <v>1.808374547287795E-2</v>
      </c>
      <c r="J50" s="127">
        <f t="shared" si="9"/>
        <v>1.4197468760776615E-2</v>
      </c>
      <c r="K50" s="127">
        <f t="shared" si="9"/>
        <v>1.3077164206554612E-2</v>
      </c>
      <c r="L50" s="127">
        <f t="shared" si="9"/>
        <v>1.1789012329216027E-2</v>
      </c>
      <c r="M50" s="127">
        <f t="shared" si="9"/>
        <v>9.7681488794270008E-3</v>
      </c>
      <c r="N50" s="127">
        <f t="shared" si="9"/>
        <v>1.1221865228920548E-2</v>
      </c>
      <c r="O50" s="127">
        <f t="shared" si="9"/>
        <v>1.2039548359254146E-2</v>
      </c>
      <c r="P50" s="127">
        <f t="shared" si="9"/>
        <v>1.1108017889390413E-2</v>
      </c>
      <c r="Q50" s="127">
        <f t="shared" si="9"/>
        <v>1.091645568510548E-2</v>
      </c>
    </row>
    <row r="51" spans="1:17" ht="11.45" customHeight="1" x14ac:dyDescent="0.25">
      <c r="A51" s="95" t="s">
        <v>126</v>
      </c>
      <c r="B51" s="48">
        <f t="shared" ref="B51:Q51" si="10">IF(B13=0,0,B13/B$7)</f>
        <v>2.9280879342047893E-2</v>
      </c>
      <c r="C51" s="48">
        <f t="shared" si="10"/>
        <v>2.6810761393377215E-2</v>
      </c>
      <c r="D51" s="48">
        <f t="shared" si="10"/>
        <v>2.2660412208483159E-2</v>
      </c>
      <c r="E51" s="48">
        <f t="shared" si="10"/>
        <v>1.9898396696499721E-2</v>
      </c>
      <c r="F51" s="48">
        <f t="shared" si="10"/>
        <v>1.696252540819751E-2</v>
      </c>
      <c r="G51" s="48">
        <f t="shared" si="10"/>
        <v>1.7780374832611377E-2</v>
      </c>
      <c r="H51" s="48">
        <f t="shared" si="10"/>
        <v>1.7234167370821563E-2</v>
      </c>
      <c r="I51" s="48">
        <f t="shared" si="10"/>
        <v>1.6495207891828532E-2</v>
      </c>
      <c r="J51" s="48">
        <f t="shared" si="10"/>
        <v>1.2571578229933341E-2</v>
      </c>
      <c r="K51" s="48">
        <f t="shared" si="10"/>
        <v>1.2035034119873833E-2</v>
      </c>
      <c r="L51" s="48">
        <f t="shared" si="10"/>
        <v>1.0628440551424003E-2</v>
      </c>
      <c r="M51" s="48">
        <f t="shared" si="10"/>
        <v>8.6150616111298865E-3</v>
      </c>
      <c r="N51" s="48">
        <f t="shared" si="10"/>
        <v>9.65677992743081E-3</v>
      </c>
      <c r="O51" s="48">
        <f t="shared" si="10"/>
        <v>1.0177320353327936E-2</v>
      </c>
      <c r="P51" s="48">
        <f t="shared" si="10"/>
        <v>9.2811154594948774E-3</v>
      </c>
      <c r="Q51" s="48">
        <f t="shared" si="10"/>
        <v>9.1250068651753009E-3</v>
      </c>
    </row>
    <row r="52" spans="1:17" ht="11.45" customHeight="1" x14ac:dyDescent="0.25">
      <c r="A52" s="93" t="s">
        <v>125</v>
      </c>
      <c r="B52" s="46">
        <f t="shared" ref="B52:Q52" si="11">IF(B14=0,0,B14/B$7)</f>
        <v>4.0540922315218551E-3</v>
      </c>
      <c r="C52" s="46">
        <f t="shared" si="11"/>
        <v>4.5378603201763684E-3</v>
      </c>
      <c r="D52" s="46">
        <f t="shared" si="11"/>
        <v>4.1787745453951862E-3</v>
      </c>
      <c r="E52" s="46">
        <f t="shared" si="11"/>
        <v>3.7074670188158611E-3</v>
      </c>
      <c r="F52" s="46">
        <f t="shared" si="11"/>
        <v>2.8536468814015161E-3</v>
      </c>
      <c r="G52" s="46">
        <f t="shared" si="11"/>
        <v>2.0313634569440273E-3</v>
      </c>
      <c r="H52" s="46">
        <f t="shared" si="11"/>
        <v>1.7516083534460821E-3</v>
      </c>
      <c r="I52" s="46">
        <f t="shared" si="11"/>
        <v>1.5885375810494168E-3</v>
      </c>
      <c r="J52" s="46">
        <f t="shared" si="11"/>
        <v>1.6258905308432752E-3</v>
      </c>
      <c r="K52" s="46">
        <f t="shared" si="11"/>
        <v>1.0421300866807796E-3</v>
      </c>
      <c r="L52" s="46">
        <f t="shared" si="11"/>
        <v>1.1605717777920233E-3</v>
      </c>
      <c r="M52" s="46">
        <f t="shared" si="11"/>
        <v>1.1530872682971151E-3</v>
      </c>
      <c r="N52" s="46">
        <f t="shared" si="11"/>
        <v>1.56508530148974E-3</v>
      </c>
      <c r="O52" s="46">
        <f t="shared" si="11"/>
        <v>1.8622280059262103E-3</v>
      </c>
      <c r="P52" s="46">
        <f t="shared" si="11"/>
        <v>1.8269024298955359E-3</v>
      </c>
      <c r="Q52" s="46">
        <f t="shared" si="11"/>
        <v>1.7914488199301782E-3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369.47063011591399</v>
      </c>
      <c r="C54" s="68">
        <f>IF(TrAvia_act!C39=0,"",(SUMPRODUCT(C56:C58,TrAvia_act!C14:C16)+SUMPRODUCT(C60:C61,TrAvia_act!C18:C19))/TrAvia_act!C12)</f>
        <v>356.49787066576738</v>
      </c>
      <c r="D54" s="68">
        <f>IF(TrAvia_act!D39=0,"",(SUMPRODUCT(D56:D58,TrAvia_act!D14:D16)+SUMPRODUCT(D60:D61,TrAvia_act!D18:D19))/TrAvia_act!D12)</f>
        <v>356.78526163376745</v>
      </c>
      <c r="E54" s="68">
        <f>IF(TrAvia_act!E39=0,"",(SUMPRODUCT(E56:E58,TrAvia_act!E14:E16)+SUMPRODUCT(E60:E61,TrAvia_act!E18:E19))/TrAvia_act!E12)</f>
        <v>352.18241916019991</v>
      </c>
      <c r="F54" s="68">
        <f>IF(TrAvia_act!F39=0,"",(SUMPRODUCT(F56:F58,TrAvia_act!F14:F16)+SUMPRODUCT(F60:F61,TrAvia_act!F18:F19))/TrAvia_act!F12)</f>
        <v>346.26598085074494</v>
      </c>
      <c r="G54" s="68">
        <f>IF(TrAvia_act!G39=0,"",(SUMPRODUCT(G56:G58,TrAvia_act!G14:G16)+SUMPRODUCT(G60:G61,TrAvia_act!G18:G19))/TrAvia_act!G12)</f>
        <v>331.10939925765467</v>
      </c>
      <c r="H54" s="68">
        <f>IF(TrAvia_act!H39=0,"",(SUMPRODUCT(H56:H58,TrAvia_act!H14:H16)+SUMPRODUCT(H60:H61,TrAvia_act!H18:H19))/TrAvia_act!H12)</f>
        <v>333.81857561320777</v>
      </c>
      <c r="I54" s="68">
        <f>IF(TrAvia_act!I39=0,"",(SUMPRODUCT(I56:I58,TrAvia_act!I14:I16)+SUMPRODUCT(I60:I61,TrAvia_act!I18:I19))/TrAvia_act!I12)</f>
        <v>328.6241832202968</v>
      </c>
      <c r="J54" s="68">
        <f>IF(TrAvia_act!J39=0,"",(SUMPRODUCT(J56:J58,TrAvia_act!J14:J16)+SUMPRODUCT(J60:J61,TrAvia_act!J18:J19))/TrAvia_act!J12)</f>
        <v>323.80504437823356</v>
      </c>
      <c r="K54" s="68">
        <f>IF(TrAvia_act!K39=0,"",(SUMPRODUCT(K56:K58,TrAvia_act!K14:K16)+SUMPRODUCT(K60:K61,TrAvia_act!K18:K19))/TrAvia_act!K12)</f>
        <v>330.89585919880511</v>
      </c>
      <c r="L54" s="68">
        <f>IF(TrAvia_act!L39=0,"",(SUMPRODUCT(L56:L58,TrAvia_act!L14:L16)+SUMPRODUCT(L60:L61,TrAvia_act!L18:L19))/TrAvia_act!L12)</f>
        <v>335.82500022910574</v>
      </c>
      <c r="M54" s="68">
        <f>IF(TrAvia_act!M39=0,"",(SUMPRODUCT(M56:M58,TrAvia_act!M14:M16)+SUMPRODUCT(M60:M61,TrAvia_act!M18:M19))/TrAvia_act!M12)</f>
        <v>330.62506344807889</v>
      </c>
      <c r="N54" s="68">
        <f>IF(TrAvia_act!N39=0,"",(SUMPRODUCT(N56:N58,TrAvia_act!N14:N16)+SUMPRODUCT(N60:N61,TrAvia_act!N18:N19))/TrAvia_act!N12)</f>
        <v>333.67738744709266</v>
      </c>
      <c r="O54" s="68">
        <f>IF(TrAvia_act!O39=0,"",(SUMPRODUCT(O56:O58,TrAvia_act!O14:O16)+SUMPRODUCT(O60:O61,TrAvia_act!O18:O19))/TrAvia_act!O12)</f>
        <v>333.34841821924965</v>
      </c>
      <c r="P54" s="68">
        <f>IF(TrAvia_act!P39=0,"",(SUMPRODUCT(P56:P58,TrAvia_act!P14:P16)+SUMPRODUCT(P60:P61,TrAvia_act!P18:P19))/TrAvia_act!P12)</f>
        <v>334.22258529176054</v>
      </c>
      <c r="Q54" s="68">
        <f>IF(TrAvia_act!Q39=0,"",(SUMPRODUCT(Q56:Q58,TrAvia_act!Q14:Q16)+SUMPRODUCT(Q60:Q61,TrAvia_act!Q18:Q19))/TrAvia_act!Q12)</f>
        <v>332.0896977827569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366.15037216334855</v>
      </c>
      <c r="C55" s="134">
        <f>IF(TrAvia_act!C40=0,"",SUMPRODUCT(C56:C58,TrAvia_act!C14:C16)/TrAvia_act!C13)</f>
        <v>353.26614946373735</v>
      </c>
      <c r="D55" s="134">
        <f>IF(TrAvia_act!D40=0,"",SUMPRODUCT(D56:D58,TrAvia_act!D14:D16)/TrAvia_act!D13)</f>
        <v>354.0689709762346</v>
      </c>
      <c r="E55" s="134">
        <f>IF(TrAvia_act!E40=0,"",SUMPRODUCT(E56:E58,TrAvia_act!E14:E16)/TrAvia_act!E13)</f>
        <v>349.85609706711028</v>
      </c>
      <c r="F55" s="134">
        <f>IF(TrAvia_act!F40=0,"",SUMPRODUCT(F56:F58,TrAvia_act!F14:F16)/TrAvia_act!F13)</f>
        <v>344.35522785408187</v>
      </c>
      <c r="G55" s="134">
        <f>IF(TrAvia_act!G40=0,"",SUMPRODUCT(G56:G58,TrAvia_act!G14:G16)/TrAvia_act!G13)</f>
        <v>329.14248375525153</v>
      </c>
      <c r="H55" s="134">
        <f>IF(TrAvia_act!H40=0,"",SUMPRODUCT(H56:H58,TrAvia_act!H14:H16)/TrAvia_act!H13)</f>
        <v>332.04176773597055</v>
      </c>
      <c r="I55" s="134">
        <f>IF(TrAvia_act!I40=0,"",SUMPRODUCT(I56:I58,TrAvia_act!I14:I16)/TrAvia_act!I13)</f>
        <v>326.96941482996675</v>
      </c>
      <c r="J55" s="134">
        <f>IF(TrAvia_act!J40=0,"",SUMPRODUCT(J56:J58,TrAvia_act!J14:J16)/TrAvia_act!J13)</f>
        <v>322.55170784857734</v>
      </c>
      <c r="K55" s="134">
        <f>IF(TrAvia_act!K40=0,"",SUMPRODUCT(K56:K58,TrAvia_act!K14:K16)/TrAvia_act!K13)</f>
        <v>329.96303535890223</v>
      </c>
      <c r="L55" s="134">
        <f>IF(TrAvia_act!L40=0,"",SUMPRODUCT(L56:L58,TrAvia_act!L14:L16)/TrAvia_act!L13)</f>
        <v>335.14039118759877</v>
      </c>
      <c r="M55" s="134">
        <f>IF(TrAvia_act!M40=0,"",SUMPRODUCT(M56:M58,TrAvia_act!M14:M16)/TrAvia_act!M13)</f>
        <v>330.00353002545626</v>
      </c>
      <c r="N55" s="134">
        <f>IF(TrAvia_act!N40=0,"",SUMPRODUCT(N56:N58,TrAvia_act!N14:N16)/TrAvia_act!N13)</f>
        <v>332.97391728821037</v>
      </c>
      <c r="O55" s="134">
        <f>IF(TrAvia_act!O40=0,"",SUMPRODUCT(O56:O58,TrAvia_act!O14:O16)/TrAvia_act!O13)</f>
        <v>332.62573861124372</v>
      </c>
      <c r="P55" s="134">
        <f>IF(TrAvia_act!P40=0,"",SUMPRODUCT(P56:P58,TrAvia_act!P14:P16)/TrAvia_act!P13)</f>
        <v>333.63466751184069</v>
      </c>
      <c r="Q55" s="134">
        <f>IF(TrAvia_act!Q40=0,"",SUMPRODUCT(Q56:Q58,TrAvia_act!Q14:Q16)/TrAvia_act!Q13)</f>
        <v>331.51399733338405</v>
      </c>
    </row>
    <row r="56" spans="1:17" ht="11.45" customHeight="1" x14ac:dyDescent="0.25">
      <c r="A56" s="116" t="s">
        <v>23</v>
      </c>
      <c r="B56" s="77">
        <v>792.72622389749836</v>
      </c>
      <c r="C56" s="77">
        <v>774.12590681970073</v>
      </c>
      <c r="D56" s="77">
        <v>771.52798696460138</v>
      </c>
      <c r="E56" s="77">
        <v>771.86932548592063</v>
      </c>
      <c r="F56" s="77">
        <v>765.83451850757513</v>
      </c>
      <c r="G56" s="77">
        <v>753.44607024088907</v>
      </c>
      <c r="H56" s="77">
        <v>749.34731102667286</v>
      </c>
      <c r="I56" s="77">
        <v>751.67033087251309</v>
      </c>
      <c r="J56" s="77">
        <v>753.40791514112721</v>
      </c>
      <c r="K56" s="77">
        <v>749.8233065561808</v>
      </c>
      <c r="L56" s="77">
        <v>764.8683068399904</v>
      </c>
      <c r="M56" s="77">
        <v>742.91699472590903</v>
      </c>
      <c r="N56" s="77">
        <v>752.90327270213538</v>
      </c>
      <c r="O56" s="77">
        <v>759.41655523539021</v>
      </c>
      <c r="P56" s="77">
        <v>796.385701945866</v>
      </c>
      <c r="Q56" s="77">
        <v>813.42242574618115</v>
      </c>
    </row>
    <row r="57" spans="1:17" ht="11.45" customHeight="1" x14ac:dyDescent="0.25">
      <c r="A57" s="116" t="s">
        <v>127</v>
      </c>
      <c r="B57" s="77">
        <v>307.91789598444745</v>
      </c>
      <c r="C57" s="77">
        <v>307.84990379872767</v>
      </c>
      <c r="D57" s="77">
        <v>312.23659720519714</v>
      </c>
      <c r="E57" s="77">
        <v>310.44818771993471</v>
      </c>
      <c r="F57" s="77">
        <v>304.71911884483933</v>
      </c>
      <c r="G57" s="77">
        <v>295.34946105649897</v>
      </c>
      <c r="H57" s="77">
        <v>297.4976972331898</v>
      </c>
      <c r="I57" s="77">
        <v>293.91366698655264</v>
      </c>
      <c r="J57" s="77">
        <v>287.50818618806221</v>
      </c>
      <c r="K57" s="77">
        <v>296.07473817451381</v>
      </c>
      <c r="L57" s="77">
        <v>297.81657629038693</v>
      </c>
      <c r="M57" s="77">
        <v>300.04774172060252</v>
      </c>
      <c r="N57" s="77">
        <v>302.8780391217299</v>
      </c>
      <c r="O57" s="77">
        <v>304.93007400666954</v>
      </c>
      <c r="P57" s="77">
        <v>306.12878845499847</v>
      </c>
      <c r="Q57" s="77">
        <v>304.559193738484</v>
      </c>
    </row>
    <row r="58" spans="1:17" ht="11.45" customHeight="1" x14ac:dyDescent="0.25">
      <c r="A58" s="116" t="s">
        <v>125</v>
      </c>
      <c r="B58" s="77">
        <v>558.88879372891211</v>
      </c>
      <c r="C58" s="77">
        <v>467.07881096076358</v>
      </c>
      <c r="D58" s="77">
        <v>453.33515287563506</v>
      </c>
      <c r="E58" s="77">
        <v>437.16509264851294</v>
      </c>
      <c r="F58" s="77">
        <v>435.15747607139906</v>
      </c>
      <c r="G58" s="77">
        <v>426.34707902137905</v>
      </c>
      <c r="H58" s="77">
        <v>416.53870771439017</v>
      </c>
      <c r="I58" s="77">
        <v>399.27547939006365</v>
      </c>
      <c r="J58" s="77">
        <v>404.47316116887288</v>
      </c>
      <c r="K58" s="77">
        <v>410.45646812376094</v>
      </c>
      <c r="L58" s="77">
        <v>436.13421352371518</v>
      </c>
      <c r="M58" s="77">
        <v>422.58639057684195</v>
      </c>
      <c r="N58" s="77">
        <v>428.93796605453315</v>
      </c>
      <c r="O58" s="77">
        <v>437.06558580538399</v>
      </c>
      <c r="P58" s="77">
        <v>438.87122284572706</v>
      </c>
      <c r="Q58" s="77">
        <v>441.17594671870836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506.66314520821044</v>
      </c>
      <c r="C59" s="133">
        <f>IF(TrAvia_act!C44=0,"",SUMPRODUCT(C60:C61,TrAvia_act!C18:C19)/TrAvia_act!C17)</f>
        <v>501.94078263579058</v>
      </c>
      <c r="D59" s="133">
        <f>IF(TrAvia_act!D44=0,"",SUMPRODUCT(D60:D61,TrAvia_act!D18:D19)/TrAvia_act!D17)</f>
        <v>495.88621643279475</v>
      </c>
      <c r="E59" s="133">
        <f>IF(TrAvia_act!E44=0,"",SUMPRODUCT(E60:E61,TrAvia_act!E18:E19)/TrAvia_act!E17)</f>
        <v>488.72775197723246</v>
      </c>
      <c r="F59" s="133">
        <f>IF(TrAvia_act!F44=0,"",SUMPRODUCT(F60:F61,TrAvia_act!F18:F19)/TrAvia_act!F17)</f>
        <v>480.10454945098752</v>
      </c>
      <c r="G59" s="133">
        <f>IF(TrAvia_act!G44=0,"",SUMPRODUCT(G60:G61,TrAvia_act!G18:G19)/TrAvia_act!G17)</f>
        <v>469.34037538990134</v>
      </c>
      <c r="H59" s="133">
        <f>IF(TrAvia_act!H44=0,"",SUMPRODUCT(H60:H61,TrAvia_act!H18:H19)/TrAvia_act!H17)</f>
        <v>461.37310890937357</v>
      </c>
      <c r="I59" s="133">
        <f>IF(TrAvia_act!I44=0,"",SUMPRODUCT(I60:I61,TrAvia_act!I18:I19)/TrAvia_act!I17)</f>
        <v>455.35107702819562</v>
      </c>
      <c r="J59" s="133">
        <f>IF(TrAvia_act!J44=0,"",SUMPRODUCT(J60:J61,TrAvia_act!J18:J19)/TrAvia_act!J17)</f>
        <v>444.47277271824555</v>
      </c>
      <c r="K59" s="133">
        <f>IF(TrAvia_act!K44=0,"",SUMPRODUCT(K60:K61,TrAvia_act!K18:K19)/TrAvia_act!K17)</f>
        <v>418.63829114688349</v>
      </c>
      <c r="L59" s="133">
        <f>IF(TrAvia_act!L44=0,"",SUMPRODUCT(L60:L61,TrAvia_act!L18:L19)/TrAvia_act!L17)</f>
        <v>406.3039663228198</v>
      </c>
      <c r="M59" s="133">
        <f>IF(TrAvia_act!M44=0,"",SUMPRODUCT(M60:M61,TrAvia_act!M18:M19)/TrAvia_act!M17)</f>
        <v>406.65270617860091</v>
      </c>
      <c r="N59" s="133">
        <f>IF(TrAvia_act!N44=0,"",SUMPRODUCT(N60:N61,TrAvia_act!N18:N19)/TrAvia_act!N17)</f>
        <v>406.12799295664257</v>
      </c>
      <c r="O59" s="133">
        <f>IF(TrAvia_act!O44=0,"",SUMPRODUCT(O60:O61,TrAvia_act!O18:O19)/TrAvia_act!O17)</f>
        <v>404.37412136869511</v>
      </c>
      <c r="P59" s="133">
        <f>IF(TrAvia_act!P44=0,"",SUMPRODUCT(P60:P61,TrAvia_act!P18:P19)/TrAvia_act!P17)</f>
        <v>395.69312518522332</v>
      </c>
      <c r="Q59" s="133">
        <f>IF(TrAvia_act!Q44=0,"",SUMPRODUCT(Q60:Q61,TrAvia_act!Q18:Q19)/TrAvia_act!Q17)</f>
        <v>393.83070922420541</v>
      </c>
    </row>
    <row r="60" spans="1:17" ht="11.45" customHeight="1" x14ac:dyDescent="0.25">
      <c r="A60" s="95" t="s">
        <v>126</v>
      </c>
      <c r="B60" s="75">
        <v>493.48676085491155</v>
      </c>
      <c r="C60" s="75">
        <v>485.82920714112493</v>
      </c>
      <c r="D60" s="75">
        <v>478.26919557379648</v>
      </c>
      <c r="E60" s="75">
        <v>471.1252830836919</v>
      </c>
      <c r="F60" s="75">
        <v>464.44611338592682</v>
      </c>
      <c r="G60" s="75">
        <v>458.29502219186338</v>
      </c>
      <c r="H60" s="75">
        <v>452.06282138427633</v>
      </c>
      <c r="I60" s="75">
        <v>447.05001169587791</v>
      </c>
      <c r="J60" s="75">
        <v>433.52347073051209</v>
      </c>
      <c r="K60" s="75">
        <v>409.92781647911431</v>
      </c>
      <c r="L60" s="75">
        <v>394.87429773330558</v>
      </c>
      <c r="M60" s="75">
        <v>392.06112624748681</v>
      </c>
      <c r="N60" s="75">
        <v>388.79461954851939</v>
      </c>
      <c r="O60" s="75">
        <v>384.66622615705154</v>
      </c>
      <c r="P60" s="75">
        <v>381.8653080271788</v>
      </c>
      <c r="Q60" s="75">
        <v>379.4247803149027</v>
      </c>
    </row>
    <row r="61" spans="1:17" ht="11.45" customHeight="1" x14ac:dyDescent="0.25">
      <c r="A61" s="93" t="s">
        <v>125</v>
      </c>
      <c r="B61" s="74">
        <v>627.71579336317598</v>
      </c>
      <c r="C61" s="74">
        <v>624.2541253850701</v>
      </c>
      <c r="D61" s="74">
        <v>619.66132478520274</v>
      </c>
      <c r="E61" s="74">
        <v>611.31419475302721</v>
      </c>
      <c r="F61" s="74">
        <v>600.43284726361833</v>
      </c>
      <c r="G61" s="74">
        <v>594.82003527891163</v>
      </c>
      <c r="H61" s="74">
        <v>578.62328624492716</v>
      </c>
      <c r="I61" s="74">
        <v>564.12145524088464</v>
      </c>
      <c r="J61" s="74">
        <v>552.33669744541226</v>
      </c>
      <c r="K61" s="74">
        <v>554.77560617670247</v>
      </c>
      <c r="L61" s="74">
        <v>552.8525524170318</v>
      </c>
      <c r="M61" s="74">
        <v>563.28081580937931</v>
      </c>
      <c r="N61" s="74">
        <v>560.23745708882461</v>
      </c>
      <c r="O61" s="74">
        <v>561.63009434920332</v>
      </c>
      <c r="P61" s="74">
        <v>484.89549555720959</v>
      </c>
      <c r="Q61" s="74">
        <v>488.25697808047062</v>
      </c>
    </row>
    <row r="63" spans="1:17" ht="11.45" customHeight="1" x14ac:dyDescent="0.25">
      <c r="A63" s="27" t="s">
        <v>141</v>
      </c>
      <c r="B63" s="26">
        <f t="shared" ref="B63:Q63" si="12">IF(B7=0,"",B18/B54)</f>
        <v>1.3397862640602001</v>
      </c>
      <c r="C63" s="26">
        <f t="shared" si="12"/>
        <v>1.3211485101517575</v>
      </c>
      <c r="D63" s="26">
        <f t="shared" si="12"/>
        <v>1.069684743010737</v>
      </c>
      <c r="E63" s="26">
        <f t="shared" si="12"/>
        <v>1.1480752351833159</v>
      </c>
      <c r="F63" s="26">
        <f t="shared" si="12"/>
        <v>1.1635959281074055</v>
      </c>
      <c r="G63" s="26">
        <f t="shared" si="12"/>
        <v>0.96944676916740802</v>
      </c>
      <c r="H63" s="26">
        <f t="shared" si="12"/>
        <v>1.0021172732382755</v>
      </c>
      <c r="I63" s="26">
        <f t="shared" si="12"/>
        <v>1.1344412003682374</v>
      </c>
      <c r="J63" s="26">
        <f t="shared" si="12"/>
        <v>1.0630324286173716</v>
      </c>
      <c r="K63" s="26">
        <f t="shared" si="12"/>
        <v>0.86073634696906676</v>
      </c>
      <c r="L63" s="26">
        <f t="shared" si="12"/>
        <v>1.1302480274461912</v>
      </c>
      <c r="M63" s="26">
        <f t="shared" si="12"/>
        <v>0.83137860828295285</v>
      </c>
      <c r="N63" s="26">
        <f t="shared" si="12"/>
        <v>0.68845675280166196</v>
      </c>
      <c r="O63" s="26">
        <f t="shared" si="12"/>
        <v>0.83962488442774408</v>
      </c>
      <c r="P63" s="26">
        <f t="shared" si="12"/>
        <v>0.8670452255815071</v>
      </c>
      <c r="Q63" s="26">
        <f t="shared" si="12"/>
        <v>0.94168219707829193</v>
      </c>
    </row>
    <row r="64" spans="1:17" ht="11.45" customHeight="1" x14ac:dyDescent="0.25">
      <c r="A64" s="130" t="s">
        <v>39</v>
      </c>
      <c r="B64" s="137">
        <f t="shared" ref="B64:Q64" si="13">IF(B8=0,"",B19/B55)</f>
        <v>1.3384968587489012</v>
      </c>
      <c r="C64" s="137">
        <f t="shared" si="13"/>
        <v>1.3201350751948406</v>
      </c>
      <c r="D64" s="137">
        <f t="shared" si="13"/>
        <v>1.0694448315389584</v>
      </c>
      <c r="E64" s="137">
        <f t="shared" si="13"/>
        <v>1.1476527128410305</v>
      </c>
      <c r="F64" s="137">
        <f t="shared" si="13"/>
        <v>1.1632398068553507</v>
      </c>
      <c r="G64" s="137">
        <f t="shared" si="13"/>
        <v>0.96952082020122921</v>
      </c>
      <c r="H64" s="137">
        <f t="shared" si="13"/>
        <v>1.0021195116485069</v>
      </c>
      <c r="I64" s="137">
        <f t="shared" si="13"/>
        <v>1.1341827402722289</v>
      </c>
      <c r="J64" s="137">
        <f t="shared" si="13"/>
        <v>1.0629389385444337</v>
      </c>
      <c r="K64" s="137">
        <f t="shared" si="13"/>
        <v>0.86093857146473063</v>
      </c>
      <c r="L64" s="137">
        <f t="shared" si="13"/>
        <v>1.1300767015869713</v>
      </c>
      <c r="M64" s="137">
        <f t="shared" si="13"/>
        <v>0.83155100057371534</v>
      </c>
      <c r="N64" s="137">
        <f t="shared" si="13"/>
        <v>0.68879278145323386</v>
      </c>
      <c r="O64" s="137">
        <f t="shared" si="13"/>
        <v>0.83977701310037267</v>
      </c>
      <c r="P64" s="137">
        <f t="shared" si="13"/>
        <v>0.86713992036180521</v>
      </c>
      <c r="Q64" s="137">
        <f t="shared" si="13"/>
        <v>0.94171970818915562</v>
      </c>
    </row>
    <row r="65" spans="1:17" ht="11.45" customHeight="1" x14ac:dyDescent="0.25">
      <c r="A65" s="116" t="s">
        <v>23</v>
      </c>
      <c r="B65" s="108">
        <f t="shared" ref="B65:Q65" si="14">IF(B9=0,"",B20/B56)</f>
        <v>0.85903012925254651</v>
      </c>
      <c r="C65" s="108">
        <f t="shared" si="14"/>
        <v>1.0036452324976453</v>
      </c>
      <c r="D65" s="108">
        <f t="shared" si="14"/>
        <v>0.99467692423901111</v>
      </c>
      <c r="E65" s="108">
        <f t="shared" si="14"/>
        <v>1.0010768681635787</v>
      </c>
      <c r="F65" s="108">
        <f t="shared" si="14"/>
        <v>0.99971048555364206</v>
      </c>
      <c r="G65" s="108">
        <f t="shared" si="14"/>
        <v>1.0006287644722351</v>
      </c>
      <c r="H65" s="108">
        <f t="shared" si="14"/>
        <v>1.0031167030974941</v>
      </c>
      <c r="I65" s="108">
        <f t="shared" si="14"/>
        <v>1.0018982534657701</v>
      </c>
      <c r="J65" s="108">
        <f t="shared" si="14"/>
        <v>1.0013594181134116</v>
      </c>
      <c r="K65" s="108">
        <f t="shared" si="14"/>
        <v>0.99938924096675896</v>
      </c>
      <c r="L65" s="108">
        <f t="shared" si="14"/>
        <v>0.99972019961758118</v>
      </c>
      <c r="M65" s="108">
        <f t="shared" si="14"/>
        <v>0.99969578682816151</v>
      </c>
      <c r="N65" s="108">
        <f t="shared" si="14"/>
        <v>1.0007829388641145</v>
      </c>
      <c r="O65" s="108">
        <f t="shared" si="14"/>
        <v>1.0033449594231456</v>
      </c>
      <c r="P65" s="108">
        <f t="shared" si="14"/>
        <v>0.99663475231222298</v>
      </c>
      <c r="Q65" s="108">
        <f t="shared" si="14"/>
        <v>1.0006013492016046</v>
      </c>
    </row>
    <row r="66" spans="1:17" ht="11.45" customHeight="1" x14ac:dyDescent="0.25">
      <c r="A66" s="116" t="s">
        <v>127</v>
      </c>
      <c r="B66" s="108">
        <f t="shared" ref="B66:Q66" si="15">IF(B10=0,"",B21/B57)</f>
        <v>1.3782887004726947</v>
      </c>
      <c r="C66" s="108">
        <f t="shared" si="15"/>
        <v>1.3532484408905063</v>
      </c>
      <c r="D66" s="108">
        <f t="shared" si="15"/>
        <v>1.0784569873127998</v>
      </c>
      <c r="E66" s="108">
        <f t="shared" si="15"/>
        <v>1.1658285371458785</v>
      </c>
      <c r="F66" s="108">
        <f t="shared" si="15"/>
        <v>1.1814873758688682</v>
      </c>
      <c r="G66" s="108">
        <f t="shared" si="15"/>
        <v>0.9657971560965295</v>
      </c>
      <c r="H66" s="108">
        <f t="shared" si="15"/>
        <v>1.0020016259247746</v>
      </c>
      <c r="I66" s="108">
        <f t="shared" si="15"/>
        <v>1.1486542030159861</v>
      </c>
      <c r="J66" s="108">
        <f t="shared" si="15"/>
        <v>1.0695643826698638</v>
      </c>
      <c r="K66" s="108">
        <f t="shared" si="15"/>
        <v>0.84574398245145166</v>
      </c>
      <c r="L66" s="108">
        <f t="shared" si="15"/>
        <v>1.1447964371484949</v>
      </c>
      <c r="M66" s="108">
        <f t="shared" si="15"/>
        <v>0.81426585862770406</v>
      </c>
      <c r="N66" s="108">
        <f t="shared" si="15"/>
        <v>0.66008279361222022</v>
      </c>
      <c r="O66" s="108">
        <f t="shared" si="15"/>
        <v>0.82732635130648036</v>
      </c>
      <c r="P66" s="108">
        <f t="shared" si="15"/>
        <v>0.8586970967952241</v>
      </c>
      <c r="Q66" s="108">
        <f t="shared" si="15"/>
        <v>0.93829586620908167</v>
      </c>
    </row>
    <row r="67" spans="1:17" ht="11.45" customHeight="1" x14ac:dyDescent="0.25">
      <c r="A67" s="116" t="s">
        <v>125</v>
      </c>
      <c r="B67" s="108">
        <f t="shared" ref="B67:Q67" si="16">IF(B11=0,"",B22/B58)</f>
        <v>1.3782887004726947</v>
      </c>
      <c r="C67" s="108">
        <f t="shared" si="16"/>
        <v>1.3532484408905061</v>
      </c>
      <c r="D67" s="108">
        <f t="shared" si="16"/>
        <v>1.0784569873127996</v>
      </c>
      <c r="E67" s="108">
        <f t="shared" si="16"/>
        <v>1.1658285371458785</v>
      </c>
      <c r="F67" s="108">
        <f t="shared" si="16"/>
        <v>1.1814873758688682</v>
      </c>
      <c r="G67" s="108">
        <f t="shared" si="16"/>
        <v>0.96579715609652961</v>
      </c>
      <c r="H67" s="108">
        <f t="shared" si="16"/>
        <v>1.0020016259247746</v>
      </c>
      <c r="I67" s="108">
        <f t="shared" si="16"/>
        <v>1.1486542030159861</v>
      </c>
      <c r="J67" s="108">
        <f t="shared" si="16"/>
        <v>1.069564382669864</v>
      </c>
      <c r="K67" s="108">
        <f t="shared" si="16"/>
        <v>0.84574398245145166</v>
      </c>
      <c r="L67" s="108">
        <f t="shared" si="16"/>
        <v>1.1447964371484949</v>
      </c>
      <c r="M67" s="108">
        <f t="shared" si="16"/>
        <v>0.81426585862770418</v>
      </c>
      <c r="N67" s="108">
        <f t="shared" si="16"/>
        <v>0.66008279361222011</v>
      </c>
      <c r="O67" s="108">
        <f t="shared" si="16"/>
        <v>0.82732635130648025</v>
      </c>
      <c r="P67" s="108">
        <f t="shared" si="16"/>
        <v>0.85869709679522432</v>
      </c>
      <c r="Q67" s="108">
        <f t="shared" si="16"/>
        <v>0.93829586620908156</v>
      </c>
    </row>
    <row r="68" spans="1:17" ht="11.45" customHeight="1" x14ac:dyDescent="0.25">
      <c r="A68" s="128" t="s">
        <v>18</v>
      </c>
      <c r="B68" s="136">
        <f t="shared" ref="B68:Q68" si="17">IF(B12=0,"",B23/B59)</f>
        <v>1.3782887004726947</v>
      </c>
      <c r="C68" s="136">
        <f t="shared" si="17"/>
        <v>1.3532484408905061</v>
      </c>
      <c r="D68" s="136">
        <f t="shared" si="17"/>
        <v>1.0784569873127996</v>
      </c>
      <c r="E68" s="136">
        <f t="shared" si="17"/>
        <v>1.1658285371458788</v>
      </c>
      <c r="F68" s="136">
        <f t="shared" si="17"/>
        <v>1.1814873758688682</v>
      </c>
      <c r="G68" s="136">
        <f t="shared" si="17"/>
        <v>0.96579715609652972</v>
      </c>
      <c r="H68" s="136">
        <f t="shared" si="17"/>
        <v>1.0020016259247746</v>
      </c>
      <c r="I68" s="136">
        <f t="shared" si="17"/>
        <v>1.1486542030159859</v>
      </c>
      <c r="J68" s="136">
        <f t="shared" si="17"/>
        <v>1.0695643826698635</v>
      </c>
      <c r="K68" s="136">
        <f t="shared" si="17"/>
        <v>0.84574398245145177</v>
      </c>
      <c r="L68" s="136">
        <f t="shared" si="17"/>
        <v>1.1447964371484949</v>
      </c>
      <c r="M68" s="136">
        <f t="shared" si="17"/>
        <v>0.81426585862770373</v>
      </c>
      <c r="N68" s="136">
        <f t="shared" si="17"/>
        <v>0.66008279361221989</v>
      </c>
      <c r="O68" s="136">
        <f t="shared" si="17"/>
        <v>0.82732635130648025</v>
      </c>
      <c r="P68" s="136">
        <f t="shared" si="17"/>
        <v>0.8586970967952241</v>
      </c>
      <c r="Q68" s="136">
        <f t="shared" si="17"/>
        <v>0.93829586620908145</v>
      </c>
    </row>
    <row r="69" spans="1:17" ht="11.45" customHeight="1" x14ac:dyDescent="0.25">
      <c r="A69" s="95" t="s">
        <v>126</v>
      </c>
      <c r="B69" s="106">
        <f t="shared" ref="B69:Q69" si="18">IF(B13=0,"",B24/B60)</f>
        <v>1.3782887004726949</v>
      </c>
      <c r="C69" s="106">
        <f t="shared" si="18"/>
        <v>1.3532484408905059</v>
      </c>
      <c r="D69" s="106">
        <f t="shared" si="18"/>
        <v>1.0784569873127998</v>
      </c>
      <c r="E69" s="106">
        <f t="shared" si="18"/>
        <v>1.165828537145879</v>
      </c>
      <c r="F69" s="106">
        <f t="shared" si="18"/>
        <v>1.1814873758688682</v>
      </c>
      <c r="G69" s="106">
        <f t="shared" si="18"/>
        <v>0.96579715609652961</v>
      </c>
      <c r="H69" s="106">
        <f t="shared" si="18"/>
        <v>1.0020016259247746</v>
      </c>
      <c r="I69" s="106">
        <f t="shared" si="18"/>
        <v>1.1486542030159861</v>
      </c>
      <c r="J69" s="106">
        <f t="shared" si="18"/>
        <v>1.069564382669864</v>
      </c>
      <c r="K69" s="106">
        <f t="shared" si="18"/>
        <v>0.84574398245145166</v>
      </c>
      <c r="L69" s="106">
        <f t="shared" si="18"/>
        <v>1.1447964371484949</v>
      </c>
      <c r="M69" s="106">
        <f t="shared" si="18"/>
        <v>0.81426585862770406</v>
      </c>
      <c r="N69" s="106">
        <f t="shared" si="18"/>
        <v>0.66008279361222</v>
      </c>
      <c r="O69" s="106">
        <f t="shared" si="18"/>
        <v>0.82732635130648025</v>
      </c>
      <c r="P69" s="106">
        <f t="shared" si="18"/>
        <v>0.8586970967952241</v>
      </c>
      <c r="Q69" s="106">
        <f t="shared" si="18"/>
        <v>0.93829586620908167</v>
      </c>
    </row>
    <row r="70" spans="1:17" ht="11.45" customHeight="1" x14ac:dyDescent="0.25">
      <c r="A70" s="93" t="s">
        <v>125</v>
      </c>
      <c r="B70" s="105">
        <f t="shared" ref="B70:Q70" si="19">IF(B14=0,"",B25/B61)</f>
        <v>1.3782887004726949</v>
      </c>
      <c r="C70" s="105">
        <f t="shared" si="19"/>
        <v>1.3532484408905059</v>
      </c>
      <c r="D70" s="105">
        <f t="shared" si="19"/>
        <v>1.0784569873127996</v>
      </c>
      <c r="E70" s="105">
        <f t="shared" si="19"/>
        <v>1.1658285371458785</v>
      </c>
      <c r="F70" s="105">
        <f t="shared" si="19"/>
        <v>1.181487375868868</v>
      </c>
      <c r="G70" s="105">
        <f t="shared" si="19"/>
        <v>0.96579715609652983</v>
      </c>
      <c r="H70" s="105">
        <f t="shared" si="19"/>
        <v>1.0020016259247746</v>
      </c>
      <c r="I70" s="105">
        <f t="shared" si="19"/>
        <v>1.1486542030159863</v>
      </c>
      <c r="J70" s="105">
        <f t="shared" si="19"/>
        <v>1.0695643826698638</v>
      </c>
      <c r="K70" s="105">
        <f t="shared" si="19"/>
        <v>0.84574398245145177</v>
      </c>
      <c r="L70" s="105">
        <f t="shared" si="19"/>
        <v>1.1447964371484951</v>
      </c>
      <c r="M70" s="105">
        <f t="shared" si="19"/>
        <v>0.81426585862770406</v>
      </c>
      <c r="N70" s="105">
        <f t="shared" si="19"/>
        <v>0.66008279361222011</v>
      </c>
      <c r="O70" s="105">
        <f t="shared" si="19"/>
        <v>0.82732635130648036</v>
      </c>
      <c r="P70" s="105">
        <f t="shared" si="19"/>
        <v>0.8586970967952241</v>
      </c>
      <c r="Q70" s="105">
        <f t="shared" si="19"/>
        <v>0.9382958662090819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1.309233755089291</v>
      </c>
      <c r="C74" s="108">
        <v>1.304103677091202</v>
      </c>
      <c r="D74" s="108">
        <v>1.297772038342504</v>
      </c>
      <c r="E74" s="108">
        <v>1.291472803736714</v>
      </c>
      <c r="F74" s="108">
        <v>1.2998561576713799</v>
      </c>
      <c r="G74" s="108">
        <v>1.2957121446732709</v>
      </c>
      <c r="H74" s="108">
        <v>1.2941350872984054</v>
      </c>
      <c r="I74" s="108">
        <v>1.2926879882609976</v>
      </c>
      <c r="J74" s="108">
        <v>1.2874206886966724</v>
      </c>
      <c r="K74" s="108">
        <v>1.2798993779998484</v>
      </c>
      <c r="L74" s="108">
        <v>1.2808846639872107</v>
      </c>
      <c r="M74" s="108">
        <v>1.2843142371117604</v>
      </c>
      <c r="N74" s="108">
        <v>1.2829533908709878</v>
      </c>
      <c r="O74" s="108">
        <v>1.2807073174636012</v>
      </c>
      <c r="P74" s="108">
        <v>1.2826356033369819</v>
      </c>
      <c r="Q74" s="108">
        <v>1.2852005437303395</v>
      </c>
    </row>
    <row r="75" spans="1:17" ht="11.45" customHeight="1" x14ac:dyDescent="0.25">
      <c r="A75" s="116" t="s">
        <v>127</v>
      </c>
      <c r="B75" s="108">
        <v>0.88722772152405871</v>
      </c>
      <c r="C75" s="108">
        <v>0.88948508083020472</v>
      </c>
      <c r="D75" s="108">
        <v>0.88493950301857782</v>
      </c>
      <c r="E75" s="108">
        <v>0.87909895520551551</v>
      </c>
      <c r="F75" s="108">
        <v>0.87251677640289271</v>
      </c>
      <c r="G75" s="108">
        <v>0.84938078359626557</v>
      </c>
      <c r="H75" s="108">
        <v>0.85796994861255071</v>
      </c>
      <c r="I75" s="108">
        <v>0.83695003602601759</v>
      </c>
      <c r="J75" s="108">
        <v>0.82759570124426807</v>
      </c>
      <c r="K75" s="108">
        <v>0.84948629529248154</v>
      </c>
      <c r="L75" s="108">
        <v>0.84593025598474969</v>
      </c>
      <c r="M75" s="108">
        <v>0.84833858679796348</v>
      </c>
      <c r="N75" s="108">
        <v>0.84845762115779144</v>
      </c>
      <c r="O75" s="108">
        <v>0.84960750906953886</v>
      </c>
      <c r="P75" s="108">
        <v>0.85206183993713658</v>
      </c>
      <c r="Q75" s="108">
        <v>0.85377392302292021</v>
      </c>
    </row>
    <row r="76" spans="1:17" ht="11.45" customHeight="1" x14ac:dyDescent="0.25">
      <c r="A76" s="116" t="s">
        <v>125</v>
      </c>
      <c r="B76" s="108">
        <v>1.8965868179669467</v>
      </c>
      <c r="C76" s="108">
        <v>1.8776523869658091</v>
      </c>
      <c r="D76" s="108">
        <v>1.8421075423066786</v>
      </c>
      <c r="E76" s="108">
        <v>1.8019574144526775</v>
      </c>
      <c r="F76" s="108">
        <v>1.7790141078359345</v>
      </c>
      <c r="G76" s="108">
        <v>1.742082891878459</v>
      </c>
      <c r="H76" s="108">
        <v>1.6976786235750447</v>
      </c>
      <c r="I76" s="108">
        <v>1.6677579827042457</v>
      </c>
      <c r="J76" s="108">
        <v>1.6494352327349784</v>
      </c>
      <c r="K76" s="108">
        <v>1.6393901487241722</v>
      </c>
      <c r="L76" s="108">
        <v>1.6823852924484795</v>
      </c>
      <c r="M76" s="108">
        <v>1.6804063250418568</v>
      </c>
      <c r="N76" s="108">
        <v>1.6816671978386799</v>
      </c>
      <c r="O76" s="108">
        <v>1.6788627763758381</v>
      </c>
      <c r="P76" s="108">
        <v>1.6717575811781278</v>
      </c>
      <c r="Q76" s="108">
        <v>1.6714962863869416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0.95649592591271326</v>
      </c>
      <c r="C78" s="106">
        <v>0.9660007254728592</v>
      </c>
      <c r="D78" s="106">
        <v>0.96666327592410617</v>
      </c>
      <c r="E78" s="106">
        <v>0.95578476820317471</v>
      </c>
      <c r="F78" s="106">
        <v>0.94600937809201147</v>
      </c>
      <c r="G78" s="106">
        <v>0.95196582262884311</v>
      </c>
      <c r="H78" s="106">
        <v>0.940131474535565</v>
      </c>
      <c r="I78" s="106">
        <v>0.93854459883359553</v>
      </c>
      <c r="J78" s="106">
        <v>0.91681722763485285</v>
      </c>
      <c r="K78" s="106">
        <v>0.88523590581155887</v>
      </c>
      <c r="L78" s="106">
        <v>0.85808923158319583</v>
      </c>
      <c r="M78" s="106">
        <v>0.85265228950755501</v>
      </c>
      <c r="N78" s="106">
        <v>0.85885000457198757</v>
      </c>
      <c r="O78" s="106">
        <v>0.8591264139090643</v>
      </c>
      <c r="P78" s="106">
        <v>0.87504953474232916</v>
      </c>
      <c r="Q78" s="106">
        <v>0.87782544829780085</v>
      </c>
    </row>
    <row r="79" spans="1:17" ht="11.45" customHeight="1" x14ac:dyDescent="0.25">
      <c r="A79" s="93" t="s">
        <v>125</v>
      </c>
      <c r="B79" s="105">
        <v>1.8585261224520873</v>
      </c>
      <c r="C79" s="105">
        <v>1.8582717503672481</v>
      </c>
      <c r="D79" s="105">
        <v>1.8592548252631607</v>
      </c>
      <c r="E79" s="105">
        <v>1.8562604703140422</v>
      </c>
      <c r="F79" s="105">
        <v>1.8557524419637892</v>
      </c>
      <c r="G79" s="105">
        <v>1.8555187809160174</v>
      </c>
      <c r="H79" s="105">
        <v>1.8315817893966619</v>
      </c>
      <c r="I79" s="105">
        <v>1.8160146784671019</v>
      </c>
      <c r="J79" s="105">
        <v>1.7934145836475814</v>
      </c>
      <c r="K79" s="105">
        <v>1.8092350725002806</v>
      </c>
      <c r="L79" s="105">
        <v>1.830269054406281</v>
      </c>
      <c r="M79" s="105">
        <v>1.8796434225102159</v>
      </c>
      <c r="N79" s="105">
        <v>1.8790008112382155</v>
      </c>
      <c r="O79" s="105">
        <v>1.8938834388328551</v>
      </c>
      <c r="P79" s="105">
        <v>1.6296217762976553</v>
      </c>
      <c r="Q79" s="105">
        <v>1.667865373008911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398.75717233252453</v>
      </c>
      <c r="C4" s="100">
        <v>349.31922397696798</v>
      </c>
      <c r="D4" s="100">
        <v>296.64747869000399</v>
      </c>
      <c r="E4" s="100">
        <v>358.6579802273161</v>
      </c>
      <c r="F4" s="100">
        <v>449.127368000388</v>
      </c>
      <c r="G4" s="100">
        <v>413.14750488328718</v>
      </c>
      <c r="H4" s="100">
        <v>472.47777187480813</v>
      </c>
      <c r="I4" s="100">
        <v>685.45640407352403</v>
      </c>
      <c r="J4" s="100">
        <v>790.30730515078812</v>
      </c>
      <c r="K4" s="100">
        <v>704.41193077055993</v>
      </c>
      <c r="L4" s="100">
        <v>834.92856613928529</v>
      </c>
      <c r="M4" s="100">
        <v>681.83681192372273</v>
      </c>
      <c r="N4" s="100">
        <v>522.41551769719604</v>
      </c>
      <c r="O4" s="100">
        <v>635.14232741767614</v>
      </c>
      <c r="P4" s="100">
        <v>695.24980621211137</v>
      </c>
      <c r="Q4" s="100">
        <v>818.7014652819305</v>
      </c>
    </row>
    <row r="5" spans="1:17" ht="11.45" customHeight="1" x14ac:dyDescent="0.25">
      <c r="A5" s="141" t="s">
        <v>91</v>
      </c>
      <c r="B5" s="140">
        <f t="shared" ref="B5:Q5" si="0">B4</f>
        <v>398.75717233252453</v>
      </c>
      <c r="C5" s="140">
        <f t="shared" si="0"/>
        <v>349.31922397696798</v>
      </c>
      <c r="D5" s="140">
        <f t="shared" si="0"/>
        <v>296.64747869000399</v>
      </c>
      <c r="E5" s="140">
        <f t="shared" si="0"/>
        <v>358.6579802273161</v>
      </c>
      <c r="F5" s="140">
        <f t="shared" si="0"/>
        <v>449.127368000388</v>
      </c>
      <c r="G5" s="140">
        <f t="shared" si="0"/>
        <v>413.14750488328718</v>
      </c>
      <c r="H5" s="140">
        <f t="shared" si="0"/>
        <v>472.47777187480813</v>
      </c>
      <c r="I5" s="140">
        <f t="shared" si="0"/>
        <v>685.45640407352403</v>
      </c>
      <c r="J5" s="140">
        <f t="shared" si="0"/>
        <v>790.30730515078812</v>
      </c>
      <c r="K5" s="140">
        <f t="shared" si="0"/>
        <v>704.41193077055993</v>
      </c>
      <c r="L5" s="140">
        <f t="shared" si="0"/>
        <v>834.92856613928529</v>
      </c>
      <c r="M5" s="140">
        <f t="shared" si="0"/>
        <v>681.83681192372273</v>
      </c>
      <c r="N5" s="140">
        <f t="shared" si="0"/>
        <v>522.41551769719604</v>
      </c>
      <c r="O5" s="140">
        <f t="shared" si="0"/>
        <v>635.14232741767614</v>
      </c>
      <c r="P5" s="140">
        <f t="shared" si="0"/>
        <v>695.24980621211137</v>
      </c>
      <c r="Q5" s="140">
        <f t="shared" si="0"/>
        <v>818.7014652819305</v>
      </c>
    </row>
    <row r="7" spans="1:17" ht="11.45" customHeight="1" x14ac:dyDescent="0.25">
      <c r="A7" s="27" t="s">
        <v>100</v>
      </c>
      <c r="B7" s="71">
        <f t="shared" ref="B7:Q7" si="1">SUM(B8,B12)</f>
        <v>398.75717233252448</v>
      </c>
      <c r="C7" s="71">
        <f t="shared" si="1"/>
        <v>349.31922397696798</v>
      </c>
      <c r="D7" s="71">
        <f t="shared" si="1"/>
        <v>296.64747869000411</v>
      </c>
      <c r="E7" s="71">
        <f t="shared" si="1"/>
        <v>358.65798022731605</v>
      </c>
      <c r="F7" s="71">
        <f t="shared" si="1"/>
        <v>449.12736800038795</v>
      </c>
      <c r="G7" s="71">
        <f t="shared" si="1"/>
        <v>413.14750488328713</v>
      </c>
      <c r="H7" s="71">
        <f t="shared" si="1"/>
        <v>472.47777187480807</v>
      </c>
      <c r="I7" s="71">
        <f t="shared" si="1"/>
        <v>685.45640407352414</v>
      </c>
      <c r="J7" s="71">
        <f t="shared" si="1"/>
        <v>790.30730515078835</v>
      </c>
      <c r="K7" s="71">
        <f t="shared" si="1"/>
        <v>704.41193077056016</v>
      </c>
      <c r="L7" s="71">
        <f t="shared" si="1"/>
        <v>834.92856613928507</v>
      </c>
      <c r="M7" s="71">
        <f t="shared" si="1"/>
        <v>681.83681192372251</v>
      </c>
      <c r="N7" s="71">
        <f t="shared" si="1"/>
        <v>522.41551769719604</v>
      </c>
      <c r="O7" s="71">
        <f t="shared" si="1"/>
        <v>635.14232741767614</v>
      </c>
      <c r="P7" s="71">
        <f t="shared" si="1"/>
        <v>695.24980621211137</v>
      </c>
      <c r="Q7" s="71">
        <f t="shared" si="1"/>
        <v>818.70146528193072</v>
      </c>
    </row>
    <row r="8" spans="1:17" ht="11.45" customHeight="1" x14ac:dyDescent="0.25">
      <c r="A8" s="130" t="s">
        <v>39</v>
      </c>
      <c r="B8" s="139">
        <f t="shared" ref="B8:Q8" si="2">SUM(B9:B11)</f>
        <v>385.46461332806274</v>
      </c>
      <c r="C8" s="139">
        <f t="shared" si="2"/>
        <v>338.36854776724192</v>
      </c>
      <c r="D8" s="139">
        <f t="shared" si="2"/>
        <v>288.68570160937594</v>
      </c>
      <c r="E8" s="139">
        <f t="shared" si="2"/>
        <v>350.19154882565965</v>
      </c>
      <c r="F8" s="139">
        <f t="shared" si="2"/>
        <v>440.22738269611813</v>
      </c>
      <c r="G8" s="139">
        <f t="shared" si="2"/>
        <v>404.96233464155665</v>
      </c>
      <c r="H8" s="139">
        <f t="shared" si="2"/>
        <v>463.50741486329127</v>
      </c>
      <c r="I8" s="139">
        <f t="shared" si="2"/>
        <v>673.06078492950439</v>
      </c>
      <c r="J8" s="139">
        <f t="shared" si="2"/>
        <v>779.08694187449646</v>
      </c>
      <c r="K8" s="139">
        <f t="shared" si="2"/>
        <v>695.20022028281733</v>
      </c>
      <c r="L8" s="139">
        <f t="shared" si="2"/>
        <v>825.08558297905438</v>
      </c>
      <c r="M8" s="139">
        <f t="shared" si="2"/>
        <v>675.17652843337771</v>
      </c>
      <c r="N8" s="139">
        <f t="shared" si="2"/>
        <v>516.55304116410139</v>
      </c>
      <c r="O8" s="139">
        <f t="shared" si="2"/>
        <v>627.49550065172184</v>
      </c>
      <c r="P8" s="139">
        <f t="shared" si="2"/>
        <v>687.52695892711199</v>
      </c>
      <c r="Q8" s="139">
        <f t="shared" si="2"/>
        <v>809.76414701684962</v>
      </c>
    </row>
    <row r="9" spans="1:17" ht="11.45" customHeight="1" x14ac:dyDescent="0.25">
      <c r="A9" s="116" t="s">
        <v>23</v>
      </c>
      <c r="B9" s="70">
        <v>18.957712002009025</v>
      </c>
      <c r="C9" s="70">
        <v>24.365748604600167</v>
      </c>
      <c r="D9" s="70">
        <v>28.88264336909387</v>
      </c>
      <c r="E9" s="70">
        <v>33.699766587663639</v>
      </c>
      <c r="F9" s="70">
        <v>37.979425374753212</v>
      </c>
      <c r="G9" s="70">
        <v>44.681469130052669</v>
      </c>
      <c r="H9" s="70">
        <v>49.050667162148592</v>
      </c>
      <c r="I9" s="70">
        <v>58.628878574664576</v>
      </c>
      <c r="J9" s="70">
        <v>71.296236186491981</v>
      </c>
      <c r="K9" s="70">
        <v>79.807223248770342</v>
      </c>
      <c r="L9" s="70">
        <v>74.058219855470597</v>
      </c>
      <c r="M9" s="70">
        <v>75.66402283783998</v>
      </c>
      <c r="N9" s="70">
        <v>63.245105087519256</v>
      </c>
      <c r="O9" s="70">
        <v>53.031115247208135</v>
      </c>
      <c r="P9" s="70">
        <v>48.366142635490753</v>
      </c>
      <c r="Q9" s="70">
        <v>47.280865117913798</v>
      </c>
    </row>
    <row r="10" spans="1:17" ht="11.45" customHeight="1" x14ac:dyDescent="0.25">
      <c r="A10" s="116" t="s">
        <v>127</v>
      </c>
      <c r="B10" s="70">
        <v>267.35500033804482</v>
      </c>
      <c r="C10" s="70">
        <v>241.24371655385295</v>
      </c>
      <c r="D10" s="70">
        <v>209.19078588078088</v>
      </c>
      <c r="E10" s="70">
        <v>259.19063912203364</v>
      </c>
      <c r="F10" s="70">
        <v>320.71216808340506</v>
      </c>
      <c r="G10" s="70">
        <v>310.82048258072592</v>
      </c>
      <c r="H10" s="70">
        <v>349.12384892838617</v>
      </c>
      <c r="I10" s="70">
        <v>508.40422772832574</v>
      </c>
      <c r="J10" s="70">
        <v>576.10953015293785</v>
      </c>
      <c r="K10" s="70">
        <v>510.36027737191762</v>
      </c>
      <c r="L10" s="70">
        <v>620.80264941011194</v>
      </c>
      <c r="M10" s="70">
        <v>519.24312768618631</v>
      </c>
      <c r="N10" s="70">
        <v>385.904335135042</v>
      </c>
      <c r="O10" s="70">
        <v>490.76839961623182</v>
      </c>
      <c r="P10" s="70">
        <v>538.39970505791791</v>
      </c>
      <c r="Q10" s="70">
        <v>640.20680662004736</v>
      </c>
    </row>
    <row r="11" spans="1:17" ht="11.45" customHeight="1" x14ac:dyDescent="0.25">
      <c r="A11" s="116" t="s">
        <v>125</v>
      </c>
      <c r="B11" s="70">
        <v>99.151900988008904</v>
      </c>
      <c r="C11" s="70">
        <v>72.759082608788773</v>
      </c>
      <c r="D11" s="70">
        <v>50.612272359501169</v>
      </c>
      <c r="E11" s="70">
        <v>57.30114311596234</v>
      </c>
      <c r="F11" s="70">
        <v>81.535789237959889</v>
      </c>
      <c r="G11" s="70">
        <v>49.460382930778053</v>
      </c>
      <c r="H11" s="70">
        <v>65.332898772756494</v>
      </c>
      <c r="I11" s="70">
        <v>106.02767862651406</v>
      </c>
      <c r="J11" s="70">
        <v>131.68117553506653</v>
      </c>
      <c r="K11" s="70">
        <v>105.03271966212932</v>
      </c>
      <c r="L11" s="70">
        <v>130.22471371347189</v>
      </c>
      <c r="M11" s="70">
        <v>80.269377909351405</v>
      </c>
      <c r="N11" s="70">
        <v>67.403600941540077</v>
      </c>
      <c r="O11" s="70">
        <v>83.695985788281888</v>
      </c>
      <c r="P11" s="70">
        <v>100.76111123370337</v>
      </c>
      <c r="Q11" s="70">
        <v>122.27647527888847</v>
      </c>
    </row>
    <row r="12" spans="1:17" ht="11.45" customHeight="1" x14ac:dyDescent="0.25">
      <c r="A12" s="128" t="s">
        <v>18</v>
      </c>
      <c r="B12" s="138">
        <f t="shared" ref="B12:Q12" si="3">SUM(B13:B14)</f>
        <v>13.29255900446176</v>
      </c>
      <c r="C12" s="138">
        <f t="shared" si="3"/>
        <v>10.950676209726065</v>
      </c>
      <c r="D12" s="138">
        <f t="shared" si="3"/>
        <v>7.9617770806281669</v>
      </c>
      <c r="E12" s="138">
        <f t="shared" si="3"/>
        <v>8.466431401656374</v>
      </c>
      <c r="F12" s="138">
        <f t="shared" si="3"/>
        <v>8.8999853042698334</v>
      </c>
      <c r="G12" s="138">
        <f t="shared" si="3"/>
        <v>8.1851702417304999</v>
      </c>
      <c r="H12" s="138">
        <f t="shared" si="3"/>
        <v>8.9703570115167963</v>
      </c>
      <c r="I12" s="138">
        <f t="shared" si="3"/>
        <v>12.395619144019792</v>
      </c>
      <c r="J12" s="138">
        <f t="shared" si="3"/>
        <v>11.220363276291868</v>
      </c>
      <c r="K12" s="138">
        <f t="shared" si="3"/>
        <v>9.2117104877427938</v>
      </c>
      <c r="L12" s="138">
        <f t="shared" si="3"/>
        <v>9.842983160230693</v>
      </c>
      <c r="M12" s="138">
        <f t="shared" si="3"/>
        <v>6.6602834903447894</v>
      </c>
      <c r="N12" s="138">
        <f t="shared" si="3"/>
        <v>5.862476533094692</v>
      </c>
      <c r="O12" s="138">
        <f t="shared" si="3"/>
        <v>7.6468267659543443</v>
      </c>
      <c r="P12" s="138">
        <f t="shared" si="3"/>
        <v>7.7228472849993501</v>
      </c>
      <c r="Q12" s="138">
        <f t="shared" si="3"/>
        <v>8.9373182650811192</v>
      </c>
    </row>
    <row r="13" spans="1:17" ht="11.45" customHeight="1" x14ac:dyDescent="0.25">
      <c r="A13" s="95" t="s">
        <v>126</v>
      </c>
      <c r="B13" s="20">
        <v>11.67596064984485</v>
      </c>
      <c r="C13" s="20">
        <v>9.3655143641661809</v>
      </c>
      <c r="D13" s="20">
        <v>6.7221541477227165</v>
      </c>
      <c r="E13" s="20">
        <v>7.1367187689284881</v>
      </c>
      <c r="F13" s="20">
        <v>7.6183343912234545</v>
      </c>
      <c r="G13" s="20">
        <v>7.3459174979829855</v>
      </c>
      <c r="H13" s="20">
        <v>8.1427609994832899</v>
      </c>
      <c r="I13" s="20">
        <v>11.306745885978003</v>
      </c>
      <c r="J13" s="20">
        <v>9.9354101123909349</v>
      </c>
      <c r="K13" s="20">
        <v>8.4776216212698952</v>
      </c>
      <c r="L13" s="20">
        <v>8.8739886298970774</v>
      </c>
      <c r="M13" s="20">
        <v>5.8740661434592507</v>
      </c>
      <c r="N13" s="20">
        <v>5.0448516850766572</v>
      </c>
      <c r="O13" s="20">
        <v>6.4640469360879926</v>
      </c>
      <c r="P13" s="20">
        <v>6.4526937246460436</v>
      </c>
      <c r="Q13" s="20">
        <v>7.4706564912266966</v>
      </c>
    </row>
    <row r="14" spans="1:17" ht="11.45" customHeight="1" x14ac:dyDescent="0.25">
      <c r="A14" s="93" t="s">
        <v>125</v>
      </c>
      <c r="B14" s="69">
        <v>1.6165983546169094</v>
      </c>
      <c r="C14" s="69">
        <v>1.5851618455598842</v>
      </c>
      <c r="D14" s="69">
        <v>1.23962293290545</v>
      </c>
      <c r="E14" s="69">
        <v>1.3297126327278854</v>
      </c>
      <c r="F14" s="69">
        <v>1.2816509130463782</v>
      </c>
      <c r="G14" s="69">
        <v>0.8392527437475138</v>
      </c>
      <c r="H14" s="69">
        <v>0.82759601203350597</v>
      </c>
      <c r="I14" s="69">
        <v>1.0888732580417877</v>
      </c>
      <c r="J14" s="69">
        <v>1.2849531639009335</v>
      </c>
      <c r="K14" s="69">
        <v>0.73408886647289917</v>
      </c>
      <c r="L14" s="69">
        <v>0.96899453033361516</v>
      </c>
      <c r="M14" s="69">
        <v>0.78621734688553901</v>
      </c>
      <c r="N14" s="69">
        <v>0.8176248480180347</v>
      </c>
      <c r="O14" s="69">
        <v>1.1827798298663514</v>
      </c>
      <c r="P14" s="69">
        <v>1.2701535603533067</v>
      </c>
      <c r="Q14" s="69">
        <v>1.4666617738544225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3.0065272722298526</v>
      </c>
      <c r="C19" s="100">
        <f>IF(C4=0,0,C4/TrAvia_ene!C4)</f>
        <v>3.0081171116790331</v>
      </c>
      <c r="D19" s="100">
        <f>IF(D4=0,0,D4/TrAvia_ene!D4)</f>
        <v>3.0086149522284273</v>
      </c>
      <c r="E19" s="100">
        <f>IF(E4=0,0,E4/TrAvia_ene!E4)</f>
        <v>3.008907731041397</v>
      </c>
      <c r="F19" s="100">
        <f>IF(F4=0,0,F4/TrAvia_ene!F4)</f>
        <v>3.0142879549479535</v>
      </c>
      <c r="G19" s="100">
        <f>IF(G4=0,0,G4/TrAvia_ene!G4)</f>
        <v>3.0048396838836426</v>
      </c>
      <c r="H19" s="100">
        <f>IF(H4=0,0,H4/TrAvia_ene!H4)</f>
        <v>3.009245230343613</v>
      </c>
      <c r="I19" s="100">
        <f>IF(I4=0,0,I4/TrAvia_ene!I4)</f>
        <v>3.0012822664319665</v>
      </c>
      <c r="J19" s="100">
        <f>IF(J4=0,0,J4/TrAvia_ene!J4)</f>
        <v>2.9941871145092209</v>
      </c>
      <c r="K19" s="100">
        <f>IF(K4=0,0,K4/TrAvia_ene!K4)</f>
        <v>3.0092949101806896</v>
      </c>
      <c r="L19" s="100">
        <f>IF(L4=0,0,L4/TrAvia_ene!L4)</f>
        <v>3.0088028365836204</v>
      </c>
      <c r="M19" s="100">
        <f>IF(M4=0,0,M4/TrAvia_ene!M4)</f>
        <v>3.0084648855640053</v>
      </c>
      <c r="N19" s="100">
        <f>IF(N4=0,0,N4/TrAvia_ene!N4)</f>
        <v>3.0098275478096257</v>
      </c>
      <c r="O19" s="100">
        <f>IF(O4=0,0,O4/TrAvia_ene!O4)</f>
        <v>3.0099130235299363</v>
      </c>
      <c r="P19" s="100">
        <f>IF(P4=0,0,P4/TrAvia_ene!P4)</f>
        <v>3.0099472709786568</v>
      </c>
      <c r="Q19" s="100">
        <f>IF(Q4=0,0,Q4/TrAvia_ene!Q4)</f>
        <v>3.0100018405057067</v>
      </c>
    </row>
    <row r="20" spans="1:17" ht="11.45" customHeight="1" x14ac:dyDescent="0.25">
      <c r="A20" s="141" t="s">
        <v>91</v>
      </c>
      <c r="B20" s="140">
        <f t="shared" ref="B20:Q20" si="4">B19</f>
        <v>3.0065272722298526</v>
      </c>
      <c r="C20" s="140">
        <f t="shared" si="4"/>
        <v>3.0081171116790331</v>
      </c>
      <c r="D20" s="140">
        <f t="shared" si="4"/>
        <v>3.0086149522284273</v>
      </c>
      <c r="E20" s="140">
        <f t="shared" si="4"/>
        <v>3.008907731041397</v>
      </c>
      <c r="F20" s="140">
        <f t="shared" si="4"/>
        <v>3.0142879549479535</v>
      </c>
      <c r="G20" s="140">
        <f t="shared" si="4"/>
        <v>3.0048396838836426</v>
      </c>
      <c r="H20" s="140">
        <f t="shared" si="4"/>
        <v>3.009245230343613</v>
      </c>
      <c r="I20" s="140">
        <f t="shared" si="4"/>
        <v>3.0012822664319665</v>
      </c>
      <c r="J20" s="140">
        <f t="shared" si="4"/>
        <v>2.9941871145092209</v>
      </c>
      <c r="K20" s="140">
        <f t="shared" si="4"/>
        <v>3.0092949101806896</v>
      </c>
      <c r="L20" s="140">
        <f t="shared" si="4"/>
        <v>3.0088028365836204</v>
      </c>
      <c r="M20" s="140">
        <f t="shared" si="4"/>
        <v>3.0084648855640053</v>
      </c>
      <c r="N20" s="140">
        <f t="shared" si="4"/>
        <v>3.0098275478096257</v>
      </c>
      <c r="O20" s="140">
        <f t="shared" si="4"/>
        <v>3.0099130235299363</v>
      </c>
      <c r="P20" s="140">
        <f t="shared" si="4"/>
        <v>3.0099472709786568</v>
      </c>
      <c r="Q20" s="140">
        <f t="shared" si="4"/>
        <v>3.0100018405057067</v>
      </c>
    </row>
    <row r="22" spans="1:17" ht="11.45" customHeight="1" x14ac:dyDescent="0.25">
      <c r="A22" s="27" t="s">
        <v>123</v>
      </c>
      <c r="B22" s="68">
        <f>IF(TrAvia_act!B12=0,"",B7/TrAvia_act!B12*100)</f>
        <v>1488.26610156991</v>
      </c>
      <c r="C22" s="68">
        <f>IF(TrAvia_act!C12=0,"",C7/TrAvia_act!C12*100)</f>
        <v>1416.7829431878001</v>
      </c>
      <c r="D22" s="68">
        <f>IF(TrAvia_act!D12=0,"",D7/TrAvia_act!D12*100)</f>
        <v>1148.2311298443021</v>
      </c>
      <c r="E22" s="68">
        <f>IF(TrAvia_act!E12=0,"",E7/TrAvia_act!E12*100)</f>
        <v>1216.5974210530624</v>
      </c>
      <c r="F22" s="68">
        <f>IF(TrAvia_act!F12=0,"",F7/TrAvia_act!F12*100)</f>
        <v>1214.497868664469</v>
      </c>
      <c r="G22" s="68">
        <f>IF(TrAvia_act!G12=0,"",G7/TrAvia_act!G12*100)</f>
        <v>964.53231639954583</v>
      </c>
      <c r="H22" s="68">
        <f>IF(TrAvia_act!H12=0,"",H7/TrAvia_act!H12*100)</f>
        <v>1006.6688462652909</v>
      </c>
      <c r="I22" s="68">
        <f>IF(TrAvia_act!I12=0,"",I7/TrAvia_act!I12*100)</f>
        <v>1118.8924737446298</v>
      </c>
      <c r="J22" s="68">
        <f>IF(TrAvia_act!J12=0,"",J7/TrAvia_act!J12*100)</f>
        <v>1030.6449042654556</v>
      </c>
      <c r="K22" s="68">
        <f>IF(TrAvia_act!K12=0,"",K7/TrAvia_act!K12*100)</f>
        <v>857.08960063522784</v>
      </c>
      <c r="L22" s="68">
        <f>IF(TrAvia_act!L12=0,"",L7/TrAvia_act!L12*100)</f>
        <v>1142.0378856854647</v>
      </c>
      <c r="M22" s="68">
        <f>IF(TrAvia_act!M12=0,"",M7/TrAvia_act!M12*100)</f>
        <v>826.95059741551256</v>
      </c>
      <c r="N22" s="68">
        <f>IF(TrAvia_act!N12=0,"",N7/TrAvia_act!N12*100)</f>
        <v>691.42496030216228</v>
      </c>
      <c r="O22" s="68">
        <f>IF(TrAvia_act!O12=0,"",O7/TrAvia_act!O12*100)</f>
        <v>842.43741399791986</v>
      </c>
      <c r="P22" s="68">
        <f>IF(TrAvia_act!P12=0,"",P7/TrAvia_act!P12*100)</f>
        <v>872.24087140748827</v>
      </c>
      <c r="Q22" s="68">
        <f>IF(TrAvia_act!Q12=0,"",Q7/TrAvia_act!Q12*100)</f>
        <v>941.29667383613446</v>
      </c>
    </row>
    <row r="23" spans="1:17" ht="11.45" customHeight="1" x14ac:dyDescent="0.25">
      <c r="A23" s="130" t="s">
        <v>39</v>
      </c>
      <c r="B23" s="134">
        <f>IF(TrAvia_act!B13=0,"",B8/TrAvia_act!B13*100)</f>
        <v>1473.4723270882109</v>
      </c>
      <c r="C23" s="134">
        <f>IF(TrAvia_act!C13=0,"",C8/TrAvia_act!C13*100)</f>
        <v>1402.8625927261933</v>
      </c>
      <c r="D23" s="134">
        <f>IF(TrAvia_act!D13=0,"",D8/TrAvia_act!D13*100)</f>
        <v>1139.2338070127312</v>
      </c>
      <c r="E23" s="134">
        <f>IF(TrAvia_act!E13=0,"",E8/TrAvia_act!E13*100)</f>
        <v>1208.1164691853044</v>
      </c>
      <c r="F23" s="134">
        <f>IF(TrAvia_act!F13=0,"",F8/TrAvia_act!F13*100)</f>
        <v>1207.4264195918995</v>
      </c>
      <c r="G23" s="134">
        <f>IF(TrAvia_act!G13=0,"",G8/TrAvia_act!G13*100)</f>
        <v>958.87586633987473</v>
      </c>
      <c r="H23" s="134">
        <f>IF(TrAvia_act!H13=0,"",H8/TrAvia_act!H13*100)</f>
        <v>1001.312911500278</v>
      </c>
      <c r="I23" s="134">
        <f>IF(TrAvia_act!I13=0,"",I8/TrAvia_act!I13*100)</f>
        <v>1113.0047203073864</v>
      </c>
      <c r="J23" s="134">
        <f>IF(TrAvia_act!J13=0,"",J8/TrAvia_act!J13*100)</f>
        <v>1026.5653460067731</v>
      </c>
      <c r="K23" s="134">
        <f>IF(TrAvia_act!K13=0,"",K8/TrAvia_act!K13*100)</f>
        <v>854.87419149894833</v>
      </c>
      <c r="L23" s="134">
        <f>IF(TrAvia_act!L13=0,"",L8/TrAvia_act!L13*100)</f>
        <v>1139.5369800982021</v>
      </c>
      <c r="M23" s="134">
        <f>IF(TrAvia_act!M13=0,"",M8/TrAvia_act!M13*100)</f>
        <v>825.56718634433355</v>
      </c>
      <c r="N23" s="134">
        <f>IF(TrAvia_act!N13=0,"",N8/TrAvia_act!N13*100)</f>
        <v>690.30404031223338</v>
      </c>
      <c r="O23" s="134">
        <f>IF(TrAvia_act!O13=0,"",O8/TrAvia_act!O13*100)</f>
        <v>840.76336698284558</v>
      </c>
      <c r="P23" s="134">
        <f>IF(TrAvia_act!P13=0,"",P8/TrAvia_act!P13*100)</f>
        <v>870.80164151413499</v>
      </c>
      <c r="Q23" s="134">
        <f>IF(TrAvia_act!Q13=0,"",Q8/TrAvia_act!Q13*100)</f>
        <v>939.7023017300246</v>
      </c>
    </row>
    <row r="24" spans="1:17" ht="11.45" customHeight="1" x14ac:dyDescent="0.25">
      <c r="A24" s="116" t="s">
        <v>23</v>
      </c>
      <c r="B24" s="77">
        <f>IF(TrAvia_act!B14=0,"",B9/TrAvia_act!B14*100)</f>
        <v>2047.3720455745035</v>
      </c>
      <c r="C24" s="77">
        <f>IF(TrAvia_act!C14=0,"",C9/TrAvia_act!C14*100)</f>
        <v>2337.1498990619243</v>
      </c>
      <c r="D24" s="77">
        <f>IF(TrAvia_act!D14=0,"",D9/TrAvia_act!D14*100)</f>
        <v>2308.8745511014899</v>
      </c>
      <c r="E24" s="77">
        <f>IF(TrAvia_act!E14=0,"",E9/TrAvia_act!E14*100)</f>
        <v>2324.9845894369014</v>
      </c>
      <c r="F24" s="77">
        <f>IF(TrAvia_act!F14=0,"",F9/TrAvia_act!F14*100)</f>
        <v>2307.7774362232576</v>
      </c>
      <c r="G24" s="77">
        <f>IF(TrAvia_act!G14=0,"",G9/TrAvia_act!G14*100)</f>
        <v>2265.4081646405707</v>
      </c>
      <c r="H24" s="77">
        <f>IF(TrAvia_act!H14=0,"",H9/TrAvia_act!H14*100)</f>
        <v>2261.9978930054945</v>
      </c>
      <c r="I24" s="77">
        <f>IF(TrAvia_act!I14=0,"",I9/TrAvia_act!I14*100)</f>
        <v>2260.257246298529</v>
      </c>
      <c r="J24" s="77">
        <f>IF(TrAvia_act!J14=0,"",J9/TrAvia_act!J14*100)</f>
        <v>2258.9109070485115</v>
      </c>
      <c r="K24" s="77">
        <f>IF(TrAvia_act!K14=0,"",K9/TrAvia_act!K14*100)</f>
        <v>2255.0613191712414</v>
      </c>
      <c r="L24" s="77">
        <f>IF(TrAvia_act!L14=0,"",L9/TrAvia_act!L14*100)</f>
        <v>2300.6940159998398</v>
      </c>
      <c r="M24" s="77">
        <f>IF(TrAvia_act!M14=0,"",M9/TrAvia_act!M14*100)</f>
        <v>2234.3597630078939</v>
      </c>
      <c r="N24" s="77">
        <f>IF(TrAvia_act!N14=0,"",N9/TrAvia_act!N14*100)</f>
        <v>2267.8832358299537</v>
      </c>
      <c r="O24" s="77">
        <f>IF(TrAvia_act!O14=0,"",O9/TrAvia_act!O14*100)</f>
        <v>2293.4236138112929</v>
      </c>
      <c r="P24" s="77">
        <f>IF(TrAvia_act!P14=0,"",P9/TrAvia_act!P14*100)</f>
        <v>2389.0122057564349</v>
      </c>
      <c r="Q24" s="77">
        <f>IF(TrAvia_act!Q14=0,"",Q9/TrAvia_act!Q14*100)</f>
        <v>2449.8753437930391</v>
      </c>
    </row>
    <row r="25" spans="1:17" ht="11.45" customHeight="1" x14ac:dyDescent="0.25">
      <c r="A25" s="116" t="s">
        <v>127</v>
      </c>
      <c r="B25" s="77">
        <f>IF(TrAvia_act!B15=0,"",B10/TrAvia_act!B15*100)</f>
        <v>1275.9694428723919</v>
      </c>
      <c r="C25" s="77">
        <f>IF(TrAvia_act!C15=0,"",C10/TrAvia_act!C15*100)</f>
        <v>1253.1737746717822</v>
      </c>
      <c r="D25" s="77">
        <f>IF(TrAvia_act!D15=0,"",D10/TrAvia_act!D15*100)</f>
        <v>1013.1021649355264</v>
      </c>
      <c r="E25" s="77">
        <f>IF(TrAvia_act!E15=0,"",E10/TrAvia_act!E15*100)</f>
        <v>1089.0120390114869</v>
      </c>
      <c r="F25" s="77">
        <f>IF(TrAvia_act!F15=0,"",F10/TrAvia_act!F15*100)</f>
        <v>1085.2093514490105</v>
      </c>
      <c r="G25" s="77">
        <f>IF(TrAvia_act!G15=0,"",G10/TrAvia_act!G15*100)</f>
        <v>857.12351717816193</v>
      </c>
      <c r="H25" s="77">
        <f>IF(TrAvia_act!H15=0,"",H10/TrAvia_act!H15*100)</f>
        <v>897.03546908868805</v>
      </c>
      <c r="I25" s="77">
        <f>IF(TrAvia_act!I15=0,"",I10/TrAvia_act!I15*100)</f>
        <v>1013.2484064991829</v>
      </c>
      <c r="J25" s="77">
        <f>IF(TrAvia_act!J15=0,"",J10/TrAvia_act!J15*100)</f>
        <v>920.73803522925596</v>
      </c>
      <c r="K25" s="77">
        <f>IF(TrAvia_act!K15=0,"",K10/TrAvia_act!K15*100)</f>
        <v>753.53776187470146</v>
      </c>
      <c r="L25" s="77">
        <f>IF(TrAvia_act!L15=0,"",L10/TrAvia_act!L15*100)</f>
        <v>1025.8192998140416</v>
      </c>
      <c r="M25" s="77">
        <f>IF(TrAvia_act!M15=0,"",M10/TrAvia_act!M15*100)</f>
        <v>735.02402538567492</v>
      </c>
      <c r="N25" s="77">
        <f>IF(TrAvia_act!N15=0,"",N10/TrAvia_act!N15*100)</f>
        <v>601.73851495155316</v>
      </c>
      <c r="O25" s="77">
        <f>IF(TrAvia_act!O15=0,"",O10/TrAvia_act!O15*100)</f>
        <v>759.33088131438751</v>
      </c>
      <c r="P25" s="77">
        <f>IF(TrAvia_act!P15=0,"",P10/TrAvia_act!P15*100)</f>
        <v>791.23056371603161</v>
      </c>
      <c r="Q25" s="77">
        <f>IF(TrAvia_act!Q15=0,"",Q10/TrAvia_act!Q15*100)</f>
        <v>860.15808978249697</v>
      </c>
    </row>
    <row r="26" spans="1:17" ht="11.45" customHeight="1" x14ac:dyDescent="0.25">
      <c r="A26" s="116" t="s">
        <v>125</v>
      </c>
      <c r="B26" s="77">
        <f>IF(TrAvia_act!B16=0,"",B11/TrAvia_act!B16*100)</f>
        <v>2315.9583514363917</v>
      </c>
      <c r="C26" s="77">
        <f>IF(TrAvia_act!C16=0,"",C11/TrAvia_act!C16*100)</f>
        <v>1901.3516307076625</v>
      </c>
      <c r="D26" s="77">
        <f>IF(TrAvia_act!D16=0,"",D11/TrAvia_act!D16*100)</f>
        <v>1470.9192610046771</v>
      </c>
      <c r="E26" s="77">
        <f>IF(TrAvia_act!E16=0,"",E11/TrAvia_act!E16*100)</f>
        <v>1533.5185314700179</v>
      </c>
      <c r="F26" s="77">
        <f>IF(TrAvia_act!F16=0,"",F11/TrAvia_act!F16*100)</f>
        <v>1549.745103542685</v>
      </c>
      <c r="G26" s="77">
        <f>IF(TrAvia_act!G16=0,"",G11/TrAvia_act!G16*100)</f>
        <v>1237.287200735859</v>
      </c>
      <c r="H26" s="77">
        <f>IF(TrAvia_act!H16=0,"",H11/TrAvia_act!H16*100)</f>
        <v>1255.9760917251506</v>
      </c>
      <c r="I26" s="77">
        <f>IF(TrAvia_act!I16=0,"",I11/TrAvia_act!I16*100)</f>
        <v>1376.4764578460017</v>
      </c>
      <c r="J26" s="77">
        <f>IF(TrAvia_act!J16=0,"",J11/TrAvia_act!J16*100)</f>
        <v>1295.3155478988494</v>
      </c>
      <c r="K26" s="77">
        <f>IF(TrAvia_act!K16=0,"",K11/TrAvia_act!K16*100)</f>
        <v>1044.6499091545857</v>
      </c>
      <c r="L26" s="77">
        <f>IF(TrAvia_act!L16=0,"",L11/TrAvia_act!L16*100)</f>
        <v>1502.249804609974</v>
      </c>
      <c r="M26" s="77">
        <f>IF(TrAvia_act!M16=0,"",M11/TrAvia_act!M16*100)</f>
        <v>1035.2057579031116</v>
      </c>
      <c r="N26" s="77">
        <f>IF(TrAvia_act!N16=0,"",N11/TrAvia_act!N16*100)</f>
        <v>852.18623129113007</v>
      </c>
      <c r="O26" s="77">
        <f>IF(TrAvia_act!O16=0,"",O11/TrAvia_act!O16*100)</f>
        <v>1088.3721375889356</v>
      </c>
      <c r="P26" s="77">
        <f>IF(TrAvia_act!P16=0,"",P11/TrAvia_act!P16*100)</f>
        <v>1134.3210378987762</v>
      </c>
      <c r="Q26" s="77">
        <f>IF(TrAvia_act!Q16=0,"",Q11/TrAvia_act!Q16*100)</f>
        <v>1246.0009987857993</v>
      </c>
    </row>
    <row r="27" spans="1:17" ht="11.45" customHeight="1" x14ac:dyDescent="0.25">
      <c r="A27" s="128" t="s">
        <v>18</v>
      </c>
      <c r="B27" s="133">
        <f>IF(TrAvia_act!B17=0,"",B12/TrAvia_act!B17*100)</f>
        <v>2099.5424414953377</v>
      </c>
      <c r="C27" s="133">
        <f>IF(TrAvia_act!C17=0,"",C12/TrAvia_act!C17*100)</f>
        <v>2043.2652973919883</v>
      </c>
      <c r="D27" s="133">
        <f>IF(TrAvia_act!D17=0,"",D12/TrAvia_act!D17*100)</f>
        <v>1608.983072216844</v>
      </c>
      <c r="E27" s="133">
        <f>IF(TrAvia_act!E17=0,"",E12/TrAvia_act!E17*100)</f>
        <v>1714.3936629527648</v>
      </c>
      <c r="F27" s="133">
        <f>IF(TrAvia_act!F17=0,"",F12/TrAvia_act!F17*100)</f>
        <v>1709.8170561549896</v>
      </c>
      <c r="G27" s="133">
        <f>IF(TrAvia_act!G17=0,"",G12/TrAvia_act!G17*100)</f>
        <v>1362.0565680699053</v>
      </c>
      <c r="H27" s="133">
        <f>IF(TrAvia_act!H17=0,"",H12/TrAvia_act!H17*100)</f>
        <v>1391.163854458413</v>
      </c>
      <c r="I27" s="133">
        <f>IF(TrAvia_act!I17=0,"",I12/TrAvia_act!I17*100)</f>
        <v>1569.7934632540084</v>
      </c>
      <c r="J27" s="133">
        <f>IF(TrAvia_act!J17=0,"",J12/TrAvia_act!J17*100)</f>
        <v>1423.4133396042041</v>
      </c>
      <c r="K27" s="133">
        <f>IF(TrAvia_act!K17=0,"",K12/TrAvia_act!K17*100)</f>
        <v>1065.4734101628503</v>
      </c>
      <c r="L27" s="133">
        <f>IF(TrAvia_act!L17=0,"",L12/TrAvia_act!L17*100)</f>
        <v>1399.5005094630674</v>
      </c>
      <c r="M27" s="133">
        <f>IF(TrAvia_act!M17=0,"",M12/TrAvia_act!M17*100)</f>
        <v>996.17316669459092</v>
      </c>
      <c r="N27" s="133">
        <f>IF(TrAvia_act!N17=0,"",N12/TrAvia_act!N17*100)</f>
        <v>806.86885081082028</v>
      </c>
      <c r="O27" s="133">
        <f>IF(TrAvia_act!O17=0,"",O12/TrAvia_act!O17*100)</f>
        <v>1006.9644949251755</v>
      </c>
      <c r="P27" s="133">
        <f>IF(TrAvia_act!P17=0,"",P12/TrAvia_act!P17*100)</f>
        <v>1022.7215025380945</v>
      </c>
      <c r="Q27" s="133">
        <f>IF(TrAvia_act!Q17=0,"",Q12/TrAvia_act!Q17*100)</f>
        <v>1112.2851567398711</v>
      </c>
    </row>
    <row r="28" spans="1:17" ht="11.45" customHeight="1" x14ac:dyDescent="0.25">
      <c r="A28" s="95" t="s">
        <v>126</v>
      </c>
      <c r="B28" s="75">
        <f>IF(TrAvia_act!B18=0,"",B13/TrAvia_act!B18*100)</f>
        <v>2044.9413156055957</v>
      </c>
      <c r="C28" s="75">
        <f>IF(TrAvia_act!C18=0,"",C13/TrAvia_act!C18*100)</f>
        <v>1977.6794270395317</v>
      </c>
      <c r="D28" s="75">
        <f>IF(TrAvia_act!D18=0,"",D13/TrAvia_act!D18*100)</f>
        <v>1551.8217972999382</v>
      </c>
      <c r="E28" s="75">
        <f>IF(TrAvia_act!E18=0,"",E13/TrAvia_act!E18*100)</f>
        <v>1652.6464816205803</v>
      </c>
      <c r="F28" s="75">
        <f>IF(TrAvia_act!F18=0,"",F13/TrAvia_act!F18*100)</f>
        <v>1654.0519918843656</v>
      </c>
      <c r="G28" s="75">
        <f>IF(TrAvia_act!G18=0,"",G13/TrAvia_act!G18*100)</f>
        <v>1330.0022282796378</v>
      </c>
      <c r="H28" s="75">
        <f>IF(TrAvia_act!H18=0,"",H13/TrAvia_act!H18*100)</f>
        <v>1363.0908367002962</v>
      </c>
      <c r="I28" s="75">
        <f>IF(TrAvia_act!I18=0,"",I13/TrAvia_act!I18*100)</f>
        <v>1541.1760760244404</v>
      </c>
      <c r="J28" s="75">
        <f>IF(TrAvia_act!J18=0,"",J13/TrAvia_act!J18*100)</f>
        <v>1388.3484639462879</v>
      </c>
      <c r="K28" s="75">
        <f>IF(TrAvia_act!K18=0,"",K13/TrAvia_act!K18*100)</f>
        <v>1043.3044415217355</v>
      </c>
      <c r="L28" s="75">
        <f>IF(TrAvia_act!L18=0,"",L13/TrAvia_act!L18*100)</f>
        <v>1360.1313958440533</v>
      </c>
      <c r="M28" s="75">
        <f>IF(TrAvia_act!M18=0,"",M13/TrAvia_act!M18*100)</f>
        <v>960.42831570453995</v>
      </c>
      <c r="N28" s="75">
        <f>IF(TrAvia_act!N18=0,"",N13/TrAvia_act!N18*100)</f>
        <v>772.43202467463152</v>
      </c>
      <c r="O28" s="75">
        <f>IF(TrAvia_act!O18=0,"",O13/TrAvia_act!O18*100)</f>
        <v>957.88828134192079</v>
      </c>
      <c r="P28" s="75">
        <f>IF(TrAvia_act!P18=0,"",P13/TrAvia_act!P18*100)</f>
        <v>986.98167022719053</v>
      </c>
      <c r="Q28" s="75">
        <f>IF(TrAvia_act!Q18=0,"",Q13/TrAvia_act!Q18*100)</f>
        <v>1071.5988909927655</v>
      </c>
    </row>
    <row r="29" spans="1:17" ht="11.45" customHeight="1" x14ac:dyDescent="0.25">
      <c r="A29" s="93" t="s">
        <v>125</v>
      </c>
      <c r="B29" s="74">
        <f>IF(TrAvia_act!B19=0,"",B14/TrAvia_act!B19*100)</f>
        <v>2601.1679788181846</v>
      </c>
      <c r="C29" s="74">
        <f>IF(TrAvia_act!C19=0,"",C14/TrAvia_act!C19*100)</f>
        <v>2541.1698656066733</v>
      </c>
      <c r="D29" s="74">
        <f>IF(TrAvia_act!D19=0,"",D14/TrAvia_act!D19*100)</f>
        <v>2010.5914402280575</v>
      </c>
      <c r="E29" s="74">
        <f>IF(TrAvia_act!E19=0,"",E14/TrAvia_act!E19*100)</f>
        <v>2144.4110290804292</v>
      </c>
      <c r="F29" s="74">
        <f>IF(TrAvia_act!F19=0,"",F14/TrAvia_act!F19*100)</f>
        <v>2138.3474172469678</v>
      </c>
      <c r="G29" s="74">
        <f>IF(TrAvia_act!G19=0,"",G14/TrAvia_act!G19*100)</f>
        <v>1726.2067751962832</v>
      </c>
      <c r="H29" s="74">
        <f>IF(TrAvia_act!H19=0,"",H14/TrAvia_act!H19*100)</f>
        <v>1744.704634118593</v>
      </c>
      <c r="I29" s="74">
        <f>IF(TrAvia_act!I19=0,"",I14/TrAvia_act!I19*100)</f>
        <v>1944.7723253406195</v>
      </c>
      <c r="J29" s="74">
        <f>IF(TrAvia_act!J19=0,"",J14/TrAvia_act!J19*100)</f>
        <v>1768.844958237996</v>
      </c>
      <c r="K29" s="74">
        <f>IF(TrAvia_act!K19=0,"",K14/TrAvia_act!K19*100)</f>
        <v>1411.9555460846764</v>
      </c>
      <c r="L29" s="74">
        <f>IF(TrAvia_act!L19=0,"",L14/TrAvia_act!L19*100)</f>
        <v>1904.2822440745094</v>
      </c>
      <c r="M29" s="74">
        <f>IF(TrAvia_act!M19=0,"",M14/TrAvia_act!M19*100)</f>
        <v>1379.863518667197</v>
      </c>
      <c r="N29" s="74">
        <f>IF(TrAvia_act!N19=0,"",N14/TrAvia_act!N19*100)</f>
        <v>1113.0435749862113</v>
      </c>
      <c r="O29" s="74">
        <f>IF(TrAvia_act!O19=0,"",O14/TrAvia_act!O19*100)</f>
        <v>1398.5602302563814</v>
      </c>
      <c r="P29" s="74">
        <f>IF(TrAvia_act!P19=0,"",P14/TrAvia_act!P19*100)</f>
        <v>1253.2768911718829</v>
      </c>
      <c r="Q29" s="74">
        <f>IF(TrAvia_act!Q19=0,"",Q14/TrAvia_act!Q19*100)</f>
        <v>1378.9706507737048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169.80371995791111</v>
      </c>
      <c r="C32" s="134">
        <f>IF(TrAvia_act!C4=0,"",C8/TrAvia_act!C4*1000)</f>
        <v>162.29029776077994</v>
      </c>
      <c r="D32" s="134">
        <f>IF(TrAvia_act!D4=0,"",D8/TrAvia_act!D4*1000)</f>
        <v>133.8280589176081</v>
      </c>
      <c r="E32" s="134">
        <f>IF(TrAvia_act!E4=0,"",E8/TrAvia_act!E4*1000)</f>
        <v>142.13276286840426</v>
      </c>
      <c r="F32" s="134">
        <f>IF(TrAvia_act!F4=0,"",F8/TrAvia_act!F4*1000)</f>
        <v>139.44336241435101</v>
      </c>
      <c r="G32" s="134">
        <f>IF(TrAvia_act!G4=0,"",G8/TrAvia_act!G4*1000)</f>
        <v>115.20237725554342</v>
      </c>
      <c r="H32" s="134">
        <f>IF(TrAvia_act!H4=0,"",H8/TrAvia_act!H4*1000)</f>
        <v>106.0977172416187</v>
      </c>
      <c r="I32" s="134">
        <f>IF(TrAvia_act!I4=0,"",I8/TrAvia_act!I4*1000)</f>
        <v>106.96411197921559</v>
      </c>
      <c r="J32" s="134">
        <f>IF(TrAvia_act!J4=0,"",J8/TrAvia_act!J4*1000)</f>
        <v>105.74273746101346</v>
      </c>
      <c r="K32" s="134">
        <f>IF(TrAvia_act!K4=0,"",K8/TrAvia_act!K4*1000)</f>
        <v>102.88944806734962</v>
      </c>
      <c r="L32" s="134">
        <f>IF(TrAvia_act!L4=0,"",L8/TrAvia_act!L4*1000)</f>
        <v>105.671379056487</v>
      </c>
      <c r="M32" s="134">
        <f>IF(TrAvia_act!M4=0,"",M8/TrAvia_act!M4*1000)</f>
        <v>78.683056678486025</v>
      </c>
      <c r="N32" s="134">
        <f>IF(TrAvia_act!N4=0,"",N8/TrAvia_act!N4*1000)</f>
        <v>60.652425315499549</v>
      </c>
      <c r="O32" s="134">
        <f>IF(TrAvia_act!O4=0,"",O8/TrAvia_act!O4*1000)</f>
        <v>70.596468609859087</v>
      </c>
      <c r="P32" s="134">
        <f>IF(TrAvia_act!P4=0,"",P8/TrAvia_act!P4*1000)</f>
        <v>71.317349245923225</v>
      </c>
      <c r="Q32" s="134">
        <f>IF(TrAvia_act!Q4=0,"",Q8/TrAvia_act!Q4*1000)</f>
        <v>73.466315263994105</v>
      </c>
    </row>
    <row r="33" spans="1:17" ht="11.45" customHeight="1" x14ac:dyDescent="0.25">
      <c r="A33" s="116" t="s">
        <v>23</v>
      </c>
      <c r="B33" s="77">
        <f>IF(TrAvia_act!B5=0,"",B9/TrAvia_act!B5*1000)</f>
        <v>332.1122953664073</v>
      </c>
      <c r="C33" s="77">
        <f>IF(TrAvia_act!C5=0,"",C9/TrAvia_act!C5*1000)</f>
        <v>385.05026425900485</v>
      </c>
      <c r="D33" s="77">
        <f>IF(TrAvia_act!D5=0,"",D9/TrAvia_act!D5*1000)</f>
        <v>378.13019204370516</v>
      </c>
      <c r="E33" s="77">
        <f>IF(TrAvia_act!E5=0,"",E9/TrAvia_act!E5*1000)</f>
        <v>374.01088794038782</v>
      </c>
      <c r="F33" s="77">
        <f>IF(TrAvia_act!F5=0,"",F9/TrAvia_act!F5*1000)</f>
        <v>371.59996086968005</v>
      </c>
      <c r="G33" s="77">
        <f>IF(TrAvia_act!G5=0,"",G9/TrAvia_act!G5*1000)</f>
        <v>371.88863767049617</v>
      </c>
      <c r="H33" s="77">
        <f>IF(TrAvia_act!H5=0,"",H9/TrAvia_act!H5*1000)</f>
        <v>324.86460409825122</v>
      </c>
      <c r="I33" s="77">
        <f>IF(TrAvia_act!I5=0,"",I9/TrAvia_act!I5*1000)</f>
        <v>291.40618169289417</v>
      </c>
      <c r="J33" s="77">
        <f>IF(TrAvia_act!J5=0,"",J9/TrAvia_act!J5*1000)</f>
        <v>304.34223139637845</v>
      </c>
      <c r="K33" s="77">
        <f>IF(TrAvia_act!K5=0,"",K9/TrAvia_act!K5*1000)</f>
        <v>363.43325878794934</v>
      </c>
      <c r="L33" s="77">
        <f>IF(TrAvia_act!L5=0,"",L9/TrAvia_act!L5*1000)</f>
        <v>278.24107976417997</v>
      </c>
      <c r="M33" s="77">
        <f>IF(TrAvia_act!M5=0,"",M9/TrAvia_act!M5*1000)</f>
        <v>288.96967017528436</v>
      </c>
      <c r="N33" s="77">
        <f>IF(TrAvia_act!N5=0,"",N9/TrAvia_act!N5*1000)</f>
        <v>270.5784713621029</v>
      </c>
      <c r="O33" s="77">
        <f>IF(TrAvia_act!O5=0,"",O9/TrAvia_act!O5*1000)</f>
        <v>265.59742130192132</v>
      </c>
      <c r="P33" s="77">
        <f>IF(TrAvia_act!P5=0,"",P9/TrAvia_act!P5*1000)</f>
        <v>265.23100828381854</v>
      </c>
      <c r="Q33" s="77">
        <f>IF(TrAvia_act!Q5=0,"",Q9/TrAvia_act!Q5*1000)</f>
        <v>258.27282065243128</v>
      </c>
    </row>
    <row r="34" spans="1:17" ht="11.45" customHeight="1" x14ac:dyDescent="0.25">
      <c r="A34" s="116" t="s">
        <v>127</v>
      </c>
      <c r="B34" s="77">
        <f>IF(TrAvia_act!B6=0,"",B10/TrAvia_act!B6*1000)</f>
        <v>164.61982018523258</v>
      </c>
      <c r="C34" s="77">
        <f>IF(TrAvia_act!C6=0,"",C10/TrAvia_act!C6*1000)</f>
        <v>161.55372387068303</v>
      </c>
      <c r="D34" s="77">
        <f>IF(TrAvia_act!D6=0,"",D10/TrAvia_act!D6*1000)</f>
        <v>129.4174790600091</v>
      </c>
      <c r="E34" s="77">
        <f>IF(TrAvia_act!E6=0,"",E10/TrAvia_act!E6*1000)</f>
        <v>138.06840478395162</v>
      </c>
      <c r="F34" s="77">
        <f>IF(TrAvia_act!F6=0,"",F10/TrAvia_act!F6*1000)</f>
        <v>137.07243270616965</v>
      </c>
      <c r="G34" s="77">
        <f>IF(TrAvia_act!G6=0,"",G10/TrAvia_act!G6*1000)</f>
        <v>108.83494380774135</v>
      </c>
      <c r="H34" s="77">
        <f>IF(TrAvia_act!H6=0,"",H10/TrAvia_act!H6*1000)</f>
        <v>99.258417360101902</v>
      </c>
      <c r="I34" s="77">
        <f>IF(TrAvia_act!I6=0,"",I10/TrAvia_act!I6*1000)</f>
        <v>100.29787552118387</v>
      </c>
      <c r="J34" s="77">
        <f>IF(TrAvia_act!J6=0,"",J10/TrAvia_act!J6*1000)</f>
        <v>95.508311205910175</v>
      </c>
      <c r="K34" s="77">
        <f>IF(TrAvia_act!K6=0,"",K10/TrAvia_act!K6*1000)</f>
        <v>92.426303645726207</v>
      </c>
      <c r="L34" s="77">
        <f>IF(TrAvia_act!L6=0,"",L10/TrAvia_act!L6*1000)</f>
        <v>94.988528743598195</v>
      </c>
      <c r="M34" s="77">
        <f>IF(TrAvia_act!M6=0,"",M10/TrAvia_act!M6*1000)</f>
        <v>70.168066091727056</v>
      </c>
      <c r="N34" s="77">
        <f>IF(TrAvia_act!N6=0,"",N10/TrAvia_act!N6*1000)</f>
        <v>53.331127758382351</v>
      </c>
      <c r="O34" s="77">
        <f>IF(TrAvia_act!O6=0,"",O10/TrAvia_act!O6*1000)</f>
        <v>64.541489854509024</v>
      </c>
      <c r="P34" s="77">
        <f>IF(TrAvia_act!P6=0,"",P10/TrAvia_act!P6*1000)</f>
        <v>66.284498028241018</v>
      </c>
      <c r="Q34" s="77">
        <f>IF(TrAvia_act!Q6=0,"",Q10/TrAvia_act!Q6*1000)</f>
        <v>68.986063270198926</v>
      </c>
    </row>
    <row r="35" spans="1:17" ht="11.45" customHeight="1" x14ac:dyDescent="0.25">
      <c r="A35" s="116" t="s">
        <v>125</v>
      </c>
      <c r="B35" s="77">
        <f>IF(TrAvia_act!B7=0,"",B11/TrAvia_act!B7*1000)</f>
        <v>168.36733200016212</v>
      </c>
      <c r="C35" s="77">
        <f>IF(TrAvia_act!C7=0,"",C11/TrAvia_act!C7*1000)</f>
        <v>137.69521032770973</v>
      </c>
      <c r="D35" s="77">
        <f>IF(TrAvia_act!D7=0,"",D11/TrAvia_act!D7*1000)</f>
        <v>108.99521881390451</v>
      </c>
      <c r="E35" s="77">
        <f>IF(TrAvia_act!E7=0,"",E11/TrAvia_act!E7*1000)</f>
        <v>115.41761957034137</v>
      </c>
      <c r="F35" s="77">
        <f>IF(TrAvia_act!F7=0,"",F11/TrAvia_act!F7*1000)</f>
        <v>114.01999839076854</v>
      </c>
      <c r="G35" s="77">
        <f>IF(TrAvia_act!G7=0,"",G11/TrAvia_act!G7*1000)</f>
        <v>91.731001266377618</v>
      </c>
      <c r="H35" s="77">
        <f>IF(TrAvia_act!H7=0,"",H11/TrAvia_act!H7*1000)</f>
        <v>93.282903522595987</v>
      </c>
      <c r="I35" s="77">
        <f>IF(TrAvia_act!I7=0,"",I11/TrAvia_act!I7*1000)</f>
        <v>103.71868549368929</v>
      </c>
      <c r="J35" s="77">
        <f>IF(TrAvia_act!J7=0,"",J11/TrAvia_act!J7*1000)</f>
        <v>119.5515405538991</v>
      </c>
      <c r="K35" s="77">
        <f>IF(TrAvia_act!K7=0,"",K11/TrAvia_act!K7*1000)</f>
        <v>103.44294269019136</v>
      </c>
      <c r="L35" s="77">
        <f>IF(TrAvia_act!L7=0,"",L11/TrAvia_act!L7*1000)</f>
        <v>129.40774422343458</v>
      </c>
      <c r="M35" s="77">
        <f>IF(TrAvia_act!M7=0,"",M11/TrAvia_act!M7*1000)</f>
        <v>87.331724146566756</v>
      </c>
      <c r="N35" s="77">
        <f>IF(TrAvia_act!N7=0,"",N11/TrAvia_act!N7*1000)</f>
        <v>64.386208739663431</v>
      </c>
      <c r="O35" s="77">
        <f>IF(TrAvia_act!O7=0,"",O11/TrAvia_act!O7*1000)</f>
        <v>77.146664305851473</v>
      </c>
      <c r="P35" s="77">
        <f>IF(TrAvia_act!P7=0,"",P11/TrAvia_act!P7*1000)</f>
        <v>75.449619160520612</v>
      </c>
      <c r="Q35" s="77">
        <f>IF(TrAvia_act!Q7=0,"",Q11/TrAvia_act!Q7*1000)</f>
        <v>78.43508889093745</v>
      </c>
    </row>
    <row r="36" spans="1:17" ht="11.45" customHeight="1" x14ac:dyDescent="0.25">
      <c r="A36" s="128" t="s">
        <v>33</v>
      </c>
      <c r="B36" s="133">
        <f>IF(TrAvia_act!B8=0,"",B12/TrAvia_act!B8*1000)</f>
        <v>885.64074418660425</v>
      </c>
      <c r="C36" s="133">
        <f>IF(TrAvia_act!C8=0,"",C12/TrAvia_act!C8*1000)</f>
        <v>825.57755569894778</v>
      </c>
      <c r="D36" s="133">
        <f>IF(TrAvia_act!D8=0,"",D12/TrAvia_act!D8*1000)</f>
        <v>634.02065871663433</v>
      </c>
      <c r="E36" s="133">
        <f>IF(TrAvia_act!E8=0,"",E12/TrAvia_act!E8*1000)</f>
        <v>669.13356130635896</v>
      </c>
      <c r="F36" s="133">
        <f>IF(TrAvia_act!F8=0,"",F12/TrAvia_act!F8*1000)</f>
        <v>667.37883923189224</v>
      </c>
      <c r="G36" s="133">
        <f>IF(TrAvia_act!G8=0,"",G12/TrAvia_act!G8*1000)</f>
        <v>559.56544836110936</v>
      </c>
      <c r="H36" s="133">
        <f>IF(TrAvia_act!H8=0,"",H12/TrAvia_act!H8*1000)</f>
        <v>598.03113361905434</v>
      </c>
      <c r="I36" s="133">
        <f>IF(TrAvia_act!I8=0,"",I12/TrAvia_act!I8*1000)</f>
        <v>683.69177950363303</v>
      </c>
      <c r="J36" s="133">
        <f>IF(TrAvia_act!J8=0,"",J12/TrAvia_act!J8*1000)</f>
        <v>612.89932531612453</v>
      </c>
      <c r="K36" s="133">
        <f>IF(TrAvia_act!K8=0,"",K12/TrAvia_act!K8*1000)</f>
        <v>476.06624057393441</v>
      </c>
      <c r="L36" s="133">
        <f>IF(TrAvia_act!L8=0,"",L12/TrAvia_act!L8*1000)</f>
        <v>592.74310476296284</v>
      </c>
      <c r="M36" s="133">
        <f>IF(TrAvia_act!M8=0,"",M12/TrAvia_act!M8*1000)</f>
        <v>403.65182039173425</v>
      </c>
      <c r="N36" s="133">
        <f>IF(TrAvia_act!N8=0,"",N12/TrAvia_act!N8*1000)</f>
        <v>324.18101054297023</v>
      </c>
      <c r="O36" s="133">
        <f>IF(TrAvia_act!O8=0,"",O12/TrAvia_act!O8*1000)</f>
        <v>400.06016032194293</v>
      </c>
      <c r="P36" s="133">
        <f>IF(TrAvia_act!P8=0,"",P12/TrAvia_act!P8*1000)</f>
        <v>369.60237199422988</v>
      </c>
      <c r="Q36" s="133">
        <f>IF(TrAvia_act!Q8=0,"",Q12/TrAvia_act!Q8*1000)</f>
        <v>410.93210460907113</v>
      </c>
    </row>
    <row r="37" spans="1:17" ht="11.45" customHeight="1" x14ac:dyDescent="0.25">
      <c r="A37" s="95" t="s">
        <v>126</v>
      </c>
      <c r="B37" s="75">
        <f>IF(TrAvia_act!B9=0,"",B13/TrAvia_act!B9*1000)</f>
        <v>1000.2910691676701</v>
      </c>
      <c r="C37" s="75">
        <f>IF(TrAvia_act!C9=0,"",C13/TrAvia_act!C9*1000)</f>
        <v>943.35775749632785</v>
      </c>
      <c r="D37" s="75">
        <f>IF(TrAvia_act!D9=0,"",D13/TrAvia_act!D9*1000)</f>
        <v>728.93915952338898</v>
      </c>
      <c r="E37" s="75">
        <f>IF(TrAvia_act!E9=0,"",E13/TrAvia_act!E9*1000)</f>
        <v>765.45512521804744</v>
      </c>
      <c r="F37" s="75">
        <f>IF(TrAvia_act!F9=0,"",F13/TrAvia_act!F9*1000)</f>
        <v>756.38282815946025</v>
      </c>
      <c r="G37" s="75">
        <f>IF(TrAvia_act!G9=0,"",G13/TrAvia_act!G9*1000)</f>
        <v>614.59678002643443</v>
      </c>
      <c r="H37" s="75">
        <f>IF(TrAvia_act!H9=0,"",H13/TrAvia_act!H9*1000)</f>
        <v>655.952384995687</v>
      </c>
      <c r="I37" s="75">
        <f>IF(TrAvia_act!I9=0,"",I13/TrAvia_act!I9*1000)</f>
        <v>750.03382591399998</v>
      </c>
      <c r="J37" s="75">
        <f>IF(TrAvia_act!J9=0,"",J13/TrAvia_act!J9*1000)</f>
        <v>691.53731014421282</v>
      </c>
      <c r="K37" s="75">
        <f>IF(TrAvia_act!K9=0,"",K13/TrAvia_act!K9*1000)</f>
        <v>511.92784567308456</v>
      </c>
      <c r="L37" s="75">
        <f>IF(TrAvia_act!L9=0,"",L13/TrAvia_act!L9*1000)</f>
        <v>642.79574294703184</v>
      </c>
      <c r="M37" s="75">
        <f>IF(TrAvia_act!M9=0,"",M13/TrAvia_act!M9*1000)</f>
        <v>437.80154546408784</v>
      </c>
      <c r="N37" s="75">
        <f>IF(TrAvia_act!N9=0,"",N13/TrAvia_act!N9*1000)</f>
        <v>355.16036625679033</v>
      </c>
      <c r="O37" s="75">
        <f>IF(TrAvia_act!O9=0,"",O13/TrAvia_act!O9*1000)</f>
        <v>435.42339167938724</v>
      </c>
      <c r="P37" s="75">
        <f>IF(TrAvia_act!P9=0,"",P13/TrAvia_act!P9*1000)</f>
        <v>415.51376415537879</v>
      </c>
      <c r="Q37" s="75">
        <f>IF(TrAvia_act!Q9=0,"",Q13/TrAvia_act!Q9*1000)</f>
        <v>457.10333688003738</v>
      </c>
    </row>
    <row r="38" spans="1:17" ht="11.45" customHeight="1" x14ac:dyDescent="0.25">
      <c r="A38" s="93" t="s">
        <v>125</v>
      </c>
      <c r="B38" s="74">
        <f>IF(TrAvia_act!B10=0,"",B14/TrAvia_act!B10*1000)</f>
        <v>484.53213958518364</v>
      </c>
      <c r="C38" s="74">
        <f>IF(TrAvia_act!C10=0,"",C14/TrAvia_act!C10*1000)</f>
        <v>475.1098864009046</v>
      </c>
      <c r="D38" s="74">
        <f>IF(TrAvia_act!D10=0,"",D14/TrAvia_act!D10*1000)</f>
        <v>371.61553369746855</v>
      </c>
      <c r="E38" s="74">
        <f>IF(TrAvia_act!E10=0,"",E14/TrAvia_act!E10*1000)</f>
        <v>399.39345579582908</v>
      </c>
      <c r="F38" s="74">
        <f>IF(TrAvia_act!F10=0,"",F14/TrAvia_act!F10*1000)</f>
        <v>392.70231179819132</v>
      </c>
      <c r="G38" s="74">
        <f>IF(TrAvia_act!G10=0,"",G14/TrAvia_act!G10*1000)</f>
        <v>313.70316246428183</v>
      </c>
      <c r="H38" s="74">
        <f>IF(TrAvia_act!H10=0,"",H14/TrAvia_act!H10*1000)</f>
        <v>320.00840392765991</v>
      </c>
      <c r="I38" s="74">
        <f>IF(TrAvia_act!I10=0,"",I14/TrAvia_act!I10*1000)</f>
        <v>356.3721422961089</v>
      </c>
      <c r="J38" s="74">
        <f>IF(TrAvia_act!J10=0,"",J14/TrAvia_act!J10*1000)</f>
        <v>326.13937568566752</v>
      </c>
      <c r="K38" s="74">
        <f>IF(TrAvia_act!K10=0,"",K14/TrAvia_act!K10*1000)</f>
        <v>263.16600282281456</v>
      </c>
      <c r="L38" s="74">
        <f>IF(TrAvia_act!L10=0,"",L14/TrAvia_act!L10*1000)</f>
        <v>346.00577143437903</v>
      </c>
      <c r="M38" s="74">
        <f>IF(TrAvia_act!M10=0,"",M14/TrAvia_act!M10*1000)</f>
        <v>255.02679428903579</v>
      </c>
      <c r="N38" s="74">
        <f>IF(TrAvia_act!N10=0,"",N14/TrAvia_act!N10*1000)</f>
        <v>210.7537372283067</v>
      </c>
      <c r="O38" s="74">
        <f>IF(TrAvia_act!O10=0,"",O14/TrAvia_act!O10*1000)</f>
        <v>277.07786195084537</v>
      </c>
      <c r="P38" s="74">
        <f>IF(TrAvia_act!P10=0,"",P14/TrAvia_act!P10*1000)</f>
        <v>236.72245943761658</v>
      </c>
      <c r="Q38" s="74">
        <f>IF(TrAvia_act!Q10=0,"",Q14/TrAvia_act!Q10*1000)</f>
        <v>271.33175785556568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11736.940908838156</v>
      </c>
      <c r="C41" s="134">
        <f>IF(TrAvia_act!C22=0,"",1000000*C8/TrAvia_act!C22)</f>
        <v>11269.935643726416</v>
      </c>
      <c r="D41" s="134">
        <f>IF(TrAvia_act!D22=0,"",1000000*D8/TrAvia_act!D22)</f>
        <v>9286.3802106789317</v>
      </c>
      <c r="E41" s="134">
        <f>IF(TrAvia_act!E22=0,"",1000000*E8/TrAvia_act!E22)</f>
        <v>9977.820008139146</v>
      </c>
      <c r="F41" s="134">
        <f>IF(TrAvia_act!F22=0,"",1000000*F8/TrAvia_act!F22)</f>
        <v>10087.4723928443</v>
      </c>
      <c r="G41" s="134">
        <f>IF(TrAvia_act!G22=0,"",1000000*G8/TrAvia_act!G22)</f>
        <v>8459.6267942669037</v>
      </c>
      <c r="H41" s="134">
        <f>IF(TrAvia_act!H22=0,"",1000000*H8/TrAvia_act!H22)</f>
        <v>8581.5636314761778</v>
      </c>
      <c r="I41" s="134">
        <f>IF(TrAvia_act!I22=0,"",1000000*I8/TrAvia_act!I22)</f>
        <v>9835.612294566854</v>
      </c>
      <c r="J41" s="134">
        <f>IF(TrAvia_act!J22=0,"",1000000*J8/TrAvia_act!J22)</f>
        <v>9229.2476677663508</v>
      </c>
      <c r="K41" s="134">
        <f>IF(TrAvia_act!K22=0,"",1000000*K8/TrAvia_act!K22)</f>
        <v>7319.5150536730998</v>
      </c>
      <c r="L41" s="134">
        <f>IF(TrAvia_act!L22=0,"",1000000*L8/TrAvia_act!L22)</f>
        <v>9821.39512408259</v>
      </c>
      <c r="M41" s="134">
        <f>IF(TrAvia_act!M22=0,"",1000000*M8/TrAvia_act!M22)</f>
        <v>7138.3044714635271</v>
      </c>
      <c r="N41" s="134">
        <f>IF(TrAvia_act!N22=0,"",1000000*N8/TrAvia_act!N22)</f>
        <v>5950.7976725047392</v>
      </c>
      <c r="O41" s="134">
        <f>IF(TrAvia_act!O22=0,"",1000000*O8/TrAvia_act!O22)</f>
        <v>7308.0161726884589</v>
      </c>
      <c r="P41" s="134">
        <f>IF(TrAvia_act!P22=0,"",1000000*P8/TrAvia_act!P22)</f>
        <v>7554.7431919556075</v>
      </c>
      <c r="Q41" s="134">
        <f>IF(TrAvia_act!Q22=0,"",1000000*Q8/TrAvia_act!Q22)</f>
        <v>8120.7042702961371</v>
      </c>
    </row>
    <row r="42" spans="1:17" ht="11.45" customHeight="1" x14ac:dyDescent="0.25">
      <c r="A42" s="116" t="s">
        <v>23</v>
      </c>
      <c r="B42" s="77">
        <f>IF(TrAvia_act!B23=0,"",1000000*B9/TrAvia_act!B23)</f>
        <v>4998.0785663087336</v>
      </c>
      <c r="C42" s="77">
        <f>IF(TrAvia_act!C23=0,"",1000000*C9/TrAvia_act!C23)</f>
        <v>6657.3083619126155</v>
      </c>
      <c r="D42" s="77">
        <f>IF(TrAvia_act!D23=0,"",1000000*D9/TrAvia_act!D23)</f>
        <v>7507.8355521429348</v>
      </c>
      <c r="E42" s="77">
        <f>IF(TrAvia_act!E23=0,"",1000000*E9/TrAvia_act!E23)</f>
        <v>8069.8674778888017</v>
      </c>
      <c r="F42" s="77">
        <f>IF(TrAvia_act!F23=0,"",1000000*F9/TrAvia_act!F23)</f>
        <v>7869.7524605787848</v>
      </c>
      <c r="G42" s="77">
        <f>IF(TrAvia_act!G23=0,"",1000000*G9/TrAvia_act!G23)</f>
        <v>7758.5464716187998</v>
      </c>
      <c r="H42" s="77">
        <f>IF(TrAvia_act!H23=0,"",1000000*H9/TrAvia_act!H23)</f>
        <v>7774.7134509666503</v>
      </c>
      <c r="I42" s="77">
        <f>IF(TrAvia_act!I23=0,"",1000000*I9/TrAvia_act!I23)</f>
        <v>7801.5806486579613</v>
      </c>
      <c r="J42" s="77">
        <f>IF(TrAvia_act!J23=0,"",1000000*J9/TrAvia_act!J23)</f>
        <v>7833.8903622120624</v>
      </c>
      <c r="K42" s="77">
        <f>IF(TrAvia_act!K23=0,"",1000000*K9/TrAvia_act!K23)</f>
        <v>7858.9092317843761</v>
      </c>
      <c r="L42" s="77">
        <f>IF(TrAvia_act!L23=0,"",1000000*L9/TrAvia_act!L23)</f>
        <v>8052.4322991704466</v>
      </c>
      <c r="M42" s="77">
        <f>IF(TrAvia_act!M23=0,"",1000000*M9/TrAvia_act!M23)</f>
        <v>7786.7678128887492</v>
      </c>
      <c r="N42" s="77">
        <f>IF(TrAvia_act!N23=0,"",1000000*N9/TrAvia_act!N23)</f>
        <v>7869.2428875848282</v>
      </c>
      <c r="O42" s="77">
        <f>IF(TrAvia_act!O23=0,"",1000000*O9/TrAvia_act!O23)</f>
        <v>7923.3699756772958</v>
      </c>
      <c r="P42" s="77">
        <f>IF(TrAvia_act!P23=0,"",1000000*P9/TrAvia_act!P23)</f>
        <v>8217.1496152719592</v>
      </c>
      <c r="Q42" s="77">
        <f>IF(TrAvia_act!Q23=0,"",1000000*Q9/TrAvia_act!Q23)</f>
        <v>8389.081816521255</v>
      </c>
    </row>
    <row r="43" spans="1:17" ht="11.45" customHeight="1" x14ac:dyDescent="0.25">
      <c r="A43" s="116" t="s">
        <v>127</v>
      </c>
      <c r="B43" s="77">
        <f>IF(TrAvia_act!B24=0,"",1000000*B10/TrAvia_act!B24)</f>
        <v>11761.173690746296</v>
      </c>
      <c r="C43" s="77">
        <f>IF(TrAvia_act!C24=0,"",1000000*C10/TrAvia_act!C24)</f>
        <v>11487.79602637395</v>
      </c>
      <c r="D43" s="77">
        <f>IF(TrAvia_act!D24=0,"",1000000*D10/TrAvia_act!D24)</f>
        <v>9232.535346490462</v>
      </c>
      <c r="E43" s="77">
        <f>IF(TrAvia_act!E24=0,"",1000000*E10/TrAvia_act!E24)</f>
        <v>9895.0385249306582</v>
      </c>
      <c r="F43" s="77">
        <f>IF(TrAvia_act!F24=0,"",1000000*F10/TrAvia_act!F24)</f>
        <v>9870.4963709037638</v>
      </c>
      <c r="G43" s="77">
        <f>IF(TrAvia_act!G24=0,"",1000000*G10/TrAvia_act!G24)</f>
        <v>8278.1708946314193</v>
      </c>
      <c r="H43" s="77">
        <f>IF(TrAvia_act!H24=0,"",1000000*H10/TrAvia_act!H24)</f>
        <v>8300.4172256576458</v>
      </c>
      <c r="I43" s="77">
        <f>IF(TrAvia_act!I24=0,"",1000000*I10/TrAvia_act!I24)</f>
        <v>9596.334920031064</v>
      </c>
      <c r="J43" s="77">
        <f>IF(TrAvia_act!J24=0,"",1000000*J10/TrAvia_act!J24)</f>
        <v>8885.231575948701</v>
      </c>
      <c r="K43" s="77">
        <f>IF(TrAvia_act!K24=0,"",1000000*K10/TrAvia_act!K24)</f>
        <v>6853.7854180801141</v>
      </c>
      <c r="L43" s="77">
        <f>IF(TrAvia_act!L24=0,"",1000000*L10/TrAvia_act!L24)</f>
        <v>9618.8820794873245</v>
      </c>
      <c r="M43" s="77">
        <f>IF(TrAvia_act!M24=0,"",1000000*M10/TrAvia_act!M24)</f>
        <v>6859.2222944014047</v>
      </c>
      <c r="N43" s="77">
        <f>IF(TrAvia_act!N24=0,"",1000000*N10/TrAvia_act!N24)</f>
        <v>5558.0984738091347</v>
      </c>
      <c r="O43" s="77">
        <f>IF(TrAvia_act!O24=0,"",1000000*O10/TrAvia_act!O24)</f>
        <v>7000.4764227406295</v>
      </c>
      <c r="P43" s="77">
        <f>IF(TrAvia_act!P24=0,"",1000000*P10/TrAvia_act!P24)</f>
        <v>7211.8371851572965</v>
      </c>
      <c r="Q43" s="77">
        <f>IF(TrAvia_act!Q24=0,"",1000000*Q10/TrAvia_act!Q24)</f>
        <v>7758.1077134310945</v>
      </c>
    </row>
    <row r="44" spans="1:17" ht="11.45" customHeight="1" x14ac:dyDescent="0.25">
      <c r="A44" s="116" t="s">
        <v>125</v>
      </c>
      <c r="B44" s="77">
        <f>IF(TrAvia_act!B25=0,"",1000000*B11/TrAvia_act!B25)</f>
        <v>15696.042581606602</v>
      </c>
      <c r="C44" s="77">
        <f>IF(TrAvia_act!C25=0,"",1000000*C11/TrAvia_act!C25)</f>
        <v>13564.333073972553</v>
      </c>
      <c r="D44" s="77">
        <f>IF(TrAvia_act!D25=0,"",1000000*D11/TrAvia_act!D25)</f>
        <v>11045.89095580558</v>
      </c>
      <c r="E44" s="77">
        <f>IF(TrAvia_act!E25=0,"",1000000*E11/TrAvia_act!E25)</f>
        <v>12122.095010781117</v>
      </c>
      <c r="F44" s="77">
        <f>IF(TrAvia_act!F25=0,"",1000000*F11/TrAvia_act!F25)</f>
        <v>12895.111377188026</v>
      </c>
      <c r="G44" s="77">
        <f>IF(TrAvia_act!G25=0,"",1000000*G11/TrAvia_act!G25)</f>
        <v>10837.069003237961</v>
      </c>
      <c r="H44" s="77">
        <f>IF(TrAvia_act!H25=0,"",1000000*H11/TrAvia_act!H25)</f>
        <v>11579.741008996189</v>
      </c>
      <c r="I44" s="77">
        <f>IF(TrAvia_act!I25=0,"",1000000*I11/TrAvia_act!I25)</f>
        <v>13358.659270066026</v>
      </c>
      <c r="J44" s="77">
        <f>IF(TrAvia_act!J25=0,"",1000000*J11/TrAvia_act!J25)</f>
        <v>12570.995277810647</v>
      </c>
      <c r="K44" s="77">
        <f>IF(TrAvia_act!K25=0,"",1000000*K11/TrAvia_act!K25)</f>
        <v>10138.293403680438</v>
      </c>
      <c r="L44" s="77">
        <f>IF(TrAvia_act!L25=0,"",1000000*L11/TrAvia_act!L25)</f>
        <v>12677.639574909646</v>
      </c>
      <c r="M44" s="77">
        <f>IF(TrAvia_act!M25=0,"",1000000*M11/TrAvia_act!M25)</f>
        <v>8755.3858976168631</v>
      </c>
      <c r="N44" s="77">
        <f>IF(TrAvia_act!N25=0,"",1000000*N11/TrAvia_act!N25)</f>
        <v>7219.7516004220306</v>
      </c>
      <c r="O44" s="77">
        <f>IF(TrAvia_act!O25=0,"",1000000*O11/TrAvia_act!O25)</f>
        <v>9231.8537158925537</v>
      </c>
      <c r="P44" s="77">
        <f>IF(TrAvia_act!P25=0,"",1000000*P11/TrAvia_act!P25)</f>
        <v>9628.3909444532601</v>
      </c>
      <c r="Q44" s="77">
        <f>IF(TrAvia_act!Q25=0,"",1000000*Q11/TrAvia_act!Q25)</f>
        <v>10578.464856725363</v>
      </c>
    </row>
    <row r="45" spans="1:17" ht="11.45" customHeight="1" x14ac:dyDescent="0.25">
      <c r="A45" s="128" t="s">
        <v>18</v>
      </c>
      <c r="B45" s="133">
        <f>IF(TrAvia_act!B26=0,"",1000000*B12/TrAvia_act!B26)</f>
        <v>15053.860707204711</v>
      </c>
      <c r="C45" s="133">
        <f>IF(TrAvia_act!C26=0,"",1000000*C12/TrAvia_act!C26)</f>
        <v>14620.395473599554</v>
      </c>
      <c r="D45" s="133">
        <f>IF(TrAvia_act!D26=0,"",1000000*D12/TrAvia_act!D26)</f>
        <v>11505.45820900024</v>
      </c>
      <c r="E45" s="133">
        <f>IF(TrAvia_act!E26=0,"",1000000*E12/TrAvia_act!E26)</f>
        <v>12252.433287491134</v>
      </c>
      <c r="F45" s="133">
        <f>IF(TrAvia_act!F26=0,"",1000000*F12/TrAvia_act!F26)</f>
        <v>12242.070569834708</v>
      </c>
      <c r="G45" s="133">
        <f>IF(TrAvia_act!G26=0,"",1000000*G12/TrAvia_act!G26)</f>
        <v>9779.1759160459969</v>
      </c>
      <c r="H45" s="133">
        <f>IF(TrAvia_act!H26=0,"",1000000*H12/TrAvia_act!H26)</f>
        <v>10033.956388721248</v>
      </c>
      <c r="I45" s="133">
        <f>IF(TrAvia_act!I26=0,"",1000000*I12/TrAvia_act!I26)</f>
        <v>11351.299582435708</v>
      </c>
      <c r="J45" s="133">
        <f>IF(TrAvia_act!J26=0,"",1000000*J12/TrAvia_act!J26)</f>
        <v>10768.102952295458</v>
      </c>
      <c r="K45" s="133">
        <f>IF(TrAvia_act!K26=0,"",1000000*K12/TrAvia_act!K26)</f>
        <v>8952.099599361316</v>
      </c>
      <c r="L45" s="133">
        <f>IF(TrAvia_act!L26=0,"",1000000*L12/TrAvia_act!L26)</f>
        <v>12396.70423202858</v>
      </c>
      <c r="M45" s="133">
        <f>IF(TrAvia_act!M26=0,"",1000000*M12/TrAvia_act!M26)</f>
        <v>8627.3102206538733</v>
      </c>
      <c r="N45" s="133">
        <f>IF(TrAvia_act!N26=0,"",1000000*N12/TrAvia_act!N26)</f>
        <v>6897.03121540552</v>
      </c>
      <c r="O45" s="133">
        <f>IF(TrAvia_act!O26=0,"",1000000*O12/TrAvia_act!O26)</f>
        <v>8534.4048727169029</v>
      </c>
      <c r="P45" s="133">
        <f>IF(TrAvia_act!P26=0,"",1000000*P12/TrAvia_act!P26)</f>
        <v>8980.0549825573835</v>
      </c>
      <c r="Q45" s="133">
        <f>IF(TrAvia_act!Q26=0,"",1000000*Q12/TrAvia_act!Q26)</f>
        <v>9620.364117417781</v>
      </c>
    </row>
    <row r="46" spans="1:17" ht="11.45" customHeight="1" x14ac:dyDescent="0.25">
      <c r="A46" s="95" t="s">
        <v>126</v>
      </c>
      <c r="B46" s="75">
        <f>IF(TrAvia_act!B27=0,"",1000000*B13/TrAvia_act!B27)</f>
        <v>14854.911768250444</v>
      </c>
      <c r="C46" s="75">
        <f>IF(TrAvia_act!C27=0,"",1000000*C13/TrAvia_act!C27)</f>
        <v>14364.285834610708</v>
      </c>
      <c r="D46" s="75">
        <f>IF(TrAvia_act!D27=0,"",1000000*D13/TrAvia_act!D27)</f>
        <v>11278.782127051538</v>
      </c>
      <c r="E46" s="75">
        <f>IF(TrAvia_act!E27=0,"",1000000*E13/TrAvia_act!E27)</f>
        <v>11994.485325930231</v>
      </c>
      <c r="F46" s="75">
        <f>IF(TrAvia_act!F27=0,"",1000000*F13/TrAvia_act!F27)</f>
        <v>12016.300301614283</v>
      </c>
      <c r="G46" s="75">
        <f>IF(TrAvia_act!G27=0,"",1000000*G13/TrAvia_act!G27)</f>
        <v>9652.9796294125954</v>
      </c>
      <c r="H46" s="75">
        <f>IF(TrAvia_act!H27=0,"",1000000*H13/TrAvia_act!H27)</f>
        <v>9893.998784305335</v>
      </c>
      <c r="I46" s="75">
        <f>IF(TrAvia_act!I27=0,"",1000000*I13/TrAvia_act!I27)</f>
        <v>11194.797906908914</v>
      </c>
      <c r="J46" s="75">
        <f>IF(TrAvia_act!J27=0,"",1000000*J13/TrAvia_act!J27)</f>
        <v>10580.841440245938</v>
      </c>
      <c r="K46" s="75">
        <f>IF(TrAvia_act!K27=0,"",1000000*K13/TrAvia_act!K27)</f>
        <v>8886.3958294233689</v>
      </c>
      <c r="L46" s="75">
        <f>IF(TrAvia_act!L27=0,"",1000000*L13/TrAvia_act!L27)</f>
        <v>12342.126049926394</v>
      </c>
      <c r="M46" s="75">
        <f>IF(TrAvia_act!M27=0,"",1000000*M13/TrAvia_act!M27)</f>
        <v>8613.0002103508086</v>
      </c>
      <c r="N46" s="75">
        <f>IF(TrAvia_act!N27=0,"",1000000*N13/TrAvia_act!N27)</f>
        <v>6873.0949387965347</v>
      </c>
      <c r="O46" s="75">
        <f>IF(TrAvia_act!O27=0,"",1000000*O13/TrAvia_act!O27)</f>
        <v>8494.1484048462462</v>
      </c>
      <c r="P46" s="75">
        <f>IF(TrAvia_act!P27=0,"",1000000*P13/TrAvia_act!P27)</f>
        <v>8649.7234914826331</v>
      </c>
      <c r="Q46" s="75">
        <f>IF(TrAvia_act!Q27=0,"",1000000*Q13/TrAvia_act!Q27)</f>
        <v>9291.8613074958903</v>
      </c>
    </row>
    <row r="47" spans="1:17" ht="11.45" customHeight="1" x14ac:dyDescent="0.25">
      <c r="A47" s="93" t="s">
        <v>125</v>
      </c>
      <c r="B47" s="74">
        <f>IF(TrAvia_act!B28=0,"",1000000*B14/TrAvia_act!B28)</f>
        <v>16665.962418731022</v>
      </c>
      <c r="C47" s="74">
        <f>IF(TrAvia_act!C28=0,"",1000000*C14/TrAvia_act!C28)</f>
        <v>16341.874696493647</v>
      </c>
      <c r="D47" s="74">
        <f>IF(TrAvia_act!D28=0,"",1000000*D14/TrAvia_act!D28)</f>
        <v>12912.73888443177</v>
      </c>
      <c r="E47" s="74">
        <f>IF(TrAvia_act!E28=0,"",1000000*E14/TrAvia_act!E28)</f>
        <v>13851.173257582139</v>
      </c>
      <c r="F47" s="74">
        <f>IF(TrAvia_act!F28=0,"",1000000*F14/TrAvia_act!F28)</f>
        <v>13781.192613401916</v>
      </c>
      <c r="G47" s="74">
        <f>IF(TrAvia_act!G28=0,"",1000000*G14/TrAvia_act!G28)</f>
        <v>11042.799259835709</v>
      </c>
      <c r="H47" s="74">
        <f>IF(TrAvia_act!H28=0,"",1000000*H14/TrAvia_act!H28)</f>
        <v>11656.281859626844</v>
      </c>
      <c r="I47" s="74">
        <f>IF(TrAvia_act!I28=0,"",1000000*I14/TrAvia_act!I28)</f>
        <v>13278.942171241313</v>
      </c>
      <c r="J47" s="74">
        <f>IF(TrAvia_act!J28=0,"",1000000*J14/TrAvia_act!J28)</f>
        <v>12475.273435931391</v>
      </c>
      <c r="K47" s="74">
        <f>IF(TrAvia_act!K28=0,"",1000000*K14/TrAvia_act!K28)</f>
        <v>9787.8515529719898</v>
      </c>
      <c r="L47" s="74">
        <f>IF(TrAvia_act!L28=0,"",1000000*L14/TrAvia_act!L28)</f>
        <v>12919.927071114869</v>
      </c>
      <c r="M47" s="74">
        <f>IF(TrAvia_act!M28=0,"",1000000*M14/TrAvia_act!M28)</f>
        <v>8735.748298728211</v>
      </c>
      <c r="N47" s="74">
        <f>IF(TrAvia_act!N28=0,"",1000000*N14/TrAvia_act!N28)</f>
        <v>7048.4900691209887</v>
      </c>
      <c r="O47" s="74">
        <f>IF(TrAvia_act!O28=0,"",1000000*O14/TrAvia_act!O28)</f>
        <v>8761.3320730840842</v>
      </c>
      <c r="P47" s="74">
        <f>IF(TrAvia_act!P28=0,"",1000000*P14/TrAvia_act!P28)</f>
        <v>11141.697897836024</v>
      </c>
      <c r="Q47" s="74">
        <f>IF(TrAvia_act!Q28=0,"",1000000*Q14/TrAvia_act!Q28)</f>
        <v>11733.294190835382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0.96666502842643032</v>
      </c>
      <c r="C50" s="129">
        <f t="shared" si="6"/>
        <v>0.96865137828644643</v>
      </c>
      <c r="D50" s="129">
        <f t="shared" si="6"/>
        <v>0.97316081324612169</v>
      </c>
      <c r="E50" s="129">
        <f t="shared" si="6"/>
        <v>0.97639413628468441</v>
      </c>
      <c r="F50" s="129">
        <f t="shared" si="6"/>
        <v>0.98018382771040102</v>
      </c>
      <c r="G50" s="129">
        <f t="shared" si="6"/>
        <v>0.9801882617104446</v>
      </c>
      <c r="H50" s="129">
        <f t="shared" si="6"/>
        <v>0.98101422427573237</v>
      </c>
      <c r="I50" s="129">
        <f t="shared" si="6"/>
        <v>0.98191625452712217</v>
      </c>
      <c r="J50" s="129">
        <f t="shared" si="6"/>
        <v>0.98580253123922335</v>
      </c>
      <c r="K50" s="129">
        <f t="shared" si="6"/>
        <v>0.98692283579344531</v>
      </c>
      <c r="L50" s="129">
        <f t="shared" si="6"/>
        <v>0.98821098767078397</v>
      </c>
      <c r="M50" s="129">
        <f t="shared" si="6"/>
        <v>0.99023185112057299</v>
      </c>
      <c r="N50" s="129">
        <f t="shared" si="6"/>
        <v>0.98877813477107956</v>
      </c>
      <c r="O50" s="129">
        <f t="shared" si="6"/>
        <v>0.98796045164074597</v>
      </c>
      <c r="P50" s="129">
        <f t="shared" si="6"/>
        <v>0.98889198211060958</v>
      </c>
      <c r="Q50" s="129">
        <f t="shared" si="6"/>
        <v>0.98908354431489454</v>
      </c>
    </row>
    <row r="51" spans="1:17" ht="11.45" customHeight="1" x14ac:dyDescent="0.25">
      <c r="A51" s="116" t="s">
        <v>23</v>
      </c>
      <c r="B51" s="52">
        <f t="shared" ref="B51:Q51" si="7">IF(B9=0,0,B9/B$7)</f>
        <v>4.7541996275869233E-2</v>
      </c>
      <c r="C51" s="52">
        <f t="shared" si="7"/>
        <v>6.9752097600579516E-2</v>
      </c>
      <c r="D51" s="52">
        <f t="shared" si="7"/>
        <v>9.7363522173320616E-2</v>
      </c>
      <c r="E51" s="52">
        <f t="shared" si="7"/>
        <v>9.3960732635322536E-2</v>
      </c>
      <c r="F51" s="52">
        <f t="shared" si="7"/>
        <v>8.4562705550200193E-2</v>
      </c>
      <c r="G51" s="52">
        <f t="shared" si="7"/>
        <v>0.10814895068209365</v>
      </c>
      <c r="H51" s="52">
        <f t="shared" si="7"/>
        <v>0.10381581966811657</v>
      </c>
      <c r="I51" s="52">
        <f t="shared" si="7"/>
        <v>8.5532614804158816E-2</v>
      </c>
      <c r="J51" s="52">
        <f t="shared" si="7"/>
        <v>9.0213307813077681E-2</v>
      </c>
      <c r="K51" s="52">
        <f t="shared" si="7"/>
        <v>0.11329624011545172</v>
      </c>
      <c r="L51" s="52">
        <f t="shared" si="7"/>
        <v>8.8700067118216194E-2</v>
      </c>
      <c r="M51" s="52">
        <f t="shared" si="7"/>
        <v>0.11097086797699118</v>
      </c>
      <c r="N51" s="52">
        <f t="shared" si="7"/>
        <v>0.12106283780830868</v>
      </c>
      <c r="O51" s="52">
        <f t="shared" si="7"/>
        <v>8.3494852976999476E-2</v>
      </c>
      <c r="P51" s="52">
        <f t="shared" si="7"/>
        <v>6.9566567589570666E-2</v>
      </c>
      <c r="Q51" s="52">
        <f t="shared" si="7"/>
        <v>5.775104494485301E-2</v>
      </c>
    </row>
    <row r="52" spans="1:17" ht="11.45" customHeight="1" x14ac:dyDescent="0.25">
      <c r="A52" s="116" t="s">
        <v>127</v>
      </c>
      <c r="B52" s="52">
        <f t="shared" ref="B52:Q52" si="8">IF(B10=0,0,B10/B$7)</f>
        <v>0.67047069968461126</v>
      </c>
      <c r="C52" s="52">
        <f t="shared" si="8"/>
        <v>0.69061105142544088</v>
      </c>
      <c r="D52" s="52">
        <f t="shared" si="8"/>
        <v>0.70518309073304053</v>
      </c>
      <c r="E52" s="52">
        <f t="shared" si="8"/>
        <v>0.72266798290047696</v>
      </c>
      <c r="F52" s="52">
        <f t="shared" si="8"/>
        <v>0.71407843505793223</v>
      </c>
      <c r="G52" s="52">
        <f t="shared" si="8"/>
        <v>0.75232327172962532</v>
      </c>
      <c r="H52" s="52">
        <f t="shared" si="8"/>
        <v>0.7389212143103594</v>
      </c>
      <c r="I52" s="52">
        <f t="shared" si="8"/>
        <v>0.74170176937145194</v>
      </c>
      <c r="J52" s="52">
        <f t="shared" si="8"/>
        <v>0.72896900534535458</v>
      </c>
      <c r="K52" s="52">
        <f t="shared" si="8"/>
        <v>0.72451963840764544</v>
      </c>
      <c r="L52" s="52">
        <f t="shared" si="8"/>
        <v>0.74353983632480958</v>
      </c>
      <c r="M52" s="52">
        <f t="shared" si="8"/>
        <v>0.76153577895156876</v>
      </c>
      <c r="N52" s="52">
        <f t="shared" si="8"/>
        <v>0.73869232835216236</v>
      </c>
      <c r="O52" s="52">
        <f t="shared" si="8"/>
        <v>0.77269043241310775</v>
      </c>
      <c r="P52" s="52">
        <f t="shared" si="8"/>
        <v>0.77439749029381166</v>
      </c>
      <c r="Q52" s="52">
        <f t="shared" si="8"/>
        <v>0.78197833247993964</v>
      </c>
    </row>
    <row r="53" spans="1:17" ht="11.45" customHeight="1" x14ac:dyDescent="0.25">
      <c r="A53" s="116" t="s">
        <v>125</v>
      </c>
      <c r="B53" s="52">
        <f t="shared" ref="B53:Q53" si="9">IF(B11=0,0,B11/B$7)</f>
        <v>0.24865233246594978</v>
      </c>
      <c r="C53" s="52">
        <f t="shared" si="9"/>
        <v>0.20828822926042592</v>
      </c>
      <c r="D53" s="52">
        <f t="shared" si="9"/>
        <v>0.17061420033976041</v>
      </c>
      <c r="E53" s="52">
        <f t="shared" si="9"/>
        <v>0.15976542074888475</v>
      </c>
      <c r="F53" s="52">
        <f t="shared" si="9"/>
        <v>0.18154268710226865</v>
      </c>
      <c r="G53" s="52">
        <f t="shared" si="9"/>
        <v>0.11971603929872567</v>
      </c>
      <c r="H53" s="52">
        <f t="shared" si="9"/>
        <v>0.13827719029725632</v>
      </c>
      <c r="I53" s="52">
        <f t="shared" si="9"/>
        <v>0.15468187035151137</v>
      </c>
      <c r="J53" s="52">
        <f t="shared" si="9"/>
        <v>0.16662021808079092</v>
      </c>
      <c r="K53" s="52">
        <f t="shared" si="9"/>
        <v>0.14910695727034812</v>
      </c>
      <c r="L53" s="52">
        <f t="shared" si="9"/>
        <v>0.15597108422775829</v>
      </c>
      <c r="M53" s="52">
        <f t="shared" si="9"/>
        <v>0.11772520419201302</v>
      </c>
      <c r="N53" s="52">
        <f t="shared" si="9"/>
        <v>0.12902296861060844</v>
      </c>
      <c r="O53" s="52">
        <f t="shared" si="9"/>
        <v>0.13177516625063873</v>
      </c>
      <c r="P53" s="52">
        <f t="shared" si="9"/>
        <v>0.14492792422722736</v>
      </c>
      <c r="Q53" s="52">
        <f t="shared" si="9"/>
        <v>0.14935416689010192</v>
      </c>
    </row>
    <row r="54" spans="1:17" ht="11.45" customHeight="1" x14ac:dyDescent="0.25">
      <c r="A54" s="128" t="s">
        <v>18</v>
      </c>
      <c r="B54" s="127">
        <f t="shared" ref="B54:Q54" si="10">IF(B12=0,0,B12/B$7)</f>
        <v>3.3334971573569752E-2</v>
      </c>
      <c r="C54" s="127">
        <f t="shared" si="10"/>
        <v>3.1348621713553584E-2</v>
      </c>
      <c r="D54" s="127">
        <f t="shared" si="10"/>
        <v>2.6839186753878346E-2</v>
      </c>
      <c r="E54" s="127">
        <f t="shared" si="10"/>
        <v>2.3605863715315582E-2</v>
      </c>
      <c r="F54" s="127">
        <f t="shared" si="10"/>
        <v>1.9816172289599029E-2</v>
      </c>
      <c r="G54" s="127">
        <f t="shared" si="10"/>
        <v>1.981173828955541E-2</v>
      </c>
      <c r="H54" s="127">
        <f t="shared" si="10"/>
        <v>1.8985775724267642E-2</v>
      </c>
      <c r="I54" s="127">
        <f t="shared" si="10"/>
        <v>1.808374547287795E-2</v>
      </c>
      <c r="J54" s="127">
        <f t="shared" si="10"/>
        <v>1.4197468760776613E-2</v>
      </c>
      <c r="K54" s="127">
        <f t="shared" si="10"/>
        <v>1.3077164206554611E-2</v>
      </c>
      <c r="L54" s="127">
        <f t="shared" si="10"/>
        <v>1.1789012329216029E-2</v>
      </c>
      <c r="M54" s="127">
        <f t="shared" si="10"/>
        <v>9.7681488794270025E-3</v>
      </c>
      <c r="N54" s="127">
        <f t="shared" si="10"/>
        <v>1.1221865228920548E-2</v>
      </c>
      <c r="O54" s="127">
        <f t="shared" si="10"/>
        <v>1.203954835925415E-2</v>
      </c>
      <c r="P54" s="127">
        <f t="shared" si="10"/>
        <v>1.1108017889390412E-2</v>
      </c>
      <c r="Q54" s="127">
        <f t="shared" si="10"/>
        <v>1.091645568510548E-2</v>
      </c>
    </row>
    <row r="55" spans="1:17" ht="11.45" customHeight="1" x14ac:dyDescent="0.25">
      <c r="A55" s="95" t="s">
        <v>126</v>
      </c>
      <c r="B55" s="48">
        <f t="shared" ref="B55:Q55" si="11">IF(B13=0,0,B13/B$7)</f>
        <v>2.92808793420479E-2</v>
      </c>
      <c r="C55" s="48">
        <f t="shared" si="11"/>
        <v>2.6810761393377215E-2</v>
      </c>
      <c r="D55" s="48">
        <f t="shared" si="11"/>
        <v>2.2660412208483159E-2</v>
      </c>
      <c r="E55" s="48">
        <f t="shared" si="11"/>
        <v>1.9898396696499721E-2</v>
      </c>
      <c r="F55" s="48">
        <f t="shared" si="11"/>
        <v>1.6962525408197513E-2</v>
      </c>
      <c r="G55" s="48">
        <f t="shared" si="11"/>
        <v>1.7780374832611381E-2</v>
      </c>
      <c r="H55" s="48">
        <f t="shared" si="11"/>
        <v>1.7234167370821559E-2</v>
      </c>
      <c r="I55" s="48">
        <f t="shared" si="11"/>
        <v>1.6495207891828532E-2</v>
      </c>
      <c r="J55" s="48">
        <f t="shared" si="11"/>
        <v>1.2571578229933338E-2</v>
      </c>
      <c r="K55" s="48">
        <f t="shared" si="11"/>
        <v>1.2035034119873831E-2</v>
      </c>
      <c r="L55" s="48">
        <f t="shared" si="11"/>
        <v>1.0628440551424005E-2</v>
      </c>
      <c r="M55" s="48">
        <f t="shared" si="11"/>
        <v>8.6150616111298865E-3</v>
      </c>
      <c r="N55" s="48">
        <f t="shared" si="11"/>
        <v>9.6567799274308082E-3</v>
      </c>
      <c r="O55" s="48">
        <f t="shared" si="11"/>
        <v>1.0177320353327938E-2</v>
      </c>
      <c r="P55" s="48">
        <f t="shared" si="11"/>
        <v>9.2811154594948757E-3</v>
      </c>
      <c r="Q55" s="48">
        <f t="shared" si="11"/>
        <v>9.1250068651753009E-3</v>
      </c>
    </row>
    <row r="56" spans="1:17" ht="11.45" customHeight="1" x14ac:dyDescent="0.25">
      <c r="A56" s="93" t="s">
        <v>125</v>
      </c>
      <c r="B56" s="46">
        <f t="shared" ref="B56:Q56" si="12">IF(B14=0,0,B14/B$7)</f>
        <v>4.054092231521856E-3</v>
      </c>
      <c r="C56" s="46">
        <f t="shared" si="12"/>
        <v>4.5378603201763675E-3</v>
      </c>
      <c r="D56" s="46">
        <f t="shared" si="12"/>
        <v>4.1787745453951862E-3</v>
      </c>
      <c r="E56" s="46">
        <f t="shared" si="12"/>
        <v>3.7074670188158611E-3</v>
      </c>
      <c r="F56" s="46">
        <f t="shared" si="12"/>
        <v>2.8536468814015165E-3</v>
      </c>
      <c r="G56" s="46">
        <f t="shared" si="12"/>
        <v>2.0313634569440278E-3</v>
      </c>
      <c r="H56" s="46">
        <f t="shared" si="12"/>
        <v>1.7516083534460816E-3</v>
      </c>
      <c r="I56" s="46">
        <f t="shared" si="12"/>
        <v>1.5885375810494168E-3</v>
      </c>
      <c r="J56" s="46">
        <f t="shared" si="12"/>
        <v>1.6258905308432752E-3</v>
      </c>
      <c r="K56" s="46">
        <f t="shared" si="12"/>
        <v>1.0421300866807796E-3</v>
      </c>
      <c r="L56" s="46">
        <f t="shared" si="12"/>
        <v>1.1605717777920235E-3</v>
      </c>
      <c r="M56" s="46">
        <f t="shared" si="12"/>
        <v>1.1530872682971151E-3</v>
      </c>
      <c r="N56" s="46">
        <f t="shared" si="12"/>
        <v>1.56508530148974E-3</v>
      </c>
      <c r="O56" s="46">
        <f t="shared" si="12"/>
        <v>1.8622280059262108E-3</v>
      </c>
      <c r="P56" s="46">
        <f t="shared" si="12"/>
        <v>1.8269024298955359E-3</v>
      </c>
      <c r="Q56" s="46">
        <f t="shared" si="12"/>
        <v>1.7914488199301782E-3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4588806.2</v>
      </c>
      <c r="C4" s="132">
        <f t="shared" si="0"/>
        <v>4169900.4</v>
      </c>
      <c r="D4" s="132">
        <f t="shared" si="0"/>
        <v>4274755.0999999996</v>
      </c>
      <c r="E4" s="132">
        <f t="shared" si="0"/>
        <v>4828698.7</v>
      </c>
      <c r="F4" s="132">
        <f t="shared" si="0"/>
        <v>6071007.5999999987</v>
      </c>
      <c r="G4" s="132">
        <f t="shared" si="0"/>
        <v>6578484.7000000002</v>
      </c>
      <c r="H4" s="132">
        <f t="shared" si="0"/>
        <v>7456219.9000000004</v>
      </c>
      <c r="I4" s="132">
        <f t="shared" si="0"/>
        <v>9587809</v>
      </c>
      <c r="J4" s="132">
        <f t="shared" si="0"/>
        <v>11916572.500000002</v>
      </c>
      <c r="K4" s="132">
        <f t="shared" si="0"/>
        <v>13515061.700000001</v>
      </c>
      <c r="L4" s="132">
        <f t="shared" si="0"/>
        <v>12194637.800000001</v>
      </c>
      <c r="M4" s="132">
        <f t="shared" si="0"/>
        <v>13706621.5</v>
      </c>
      <c r="N4" s="132">
        <f t="shared" si="0"/>
        <v>12739211.699999999</v>
      </c>
      <c r="O4" s="132">
        <f t="shared" si="0"/>
        <v>12806655.899999999</v>
      </c>
      <c r="P4" s="132">
        <f t="shared" si="0"/>
        <v>13772880.300000001</v>
      </c>
      <c r="Q4" s="132">
        <f t="shared" si="0"/>
        <v>15214239.800000001</v>
      </c>
    </row>
    <row r="5" spans="1:17" ht="11.45" customHeight="1" x14ac:dyDescent="0.25">
      <c r="A5" s="116" t="s">
        <v>23</v>
      </c>
      <c r="B5" s="42">
        <f>B13*TrAvia_act!B23</f>
        <v>448332.60000000003</v>
      </c>
      <c r="C5" s="42">
        <f>C13*TrAvia_act!C23</f>
        <v>426023.99999999994</v>
      </c>
      <c r="D5" s="42">
        <f>D13*TrAvia_act!D23</f>
        <v>450483.69999999995</v>
      </c>
      <c r="E5" s="42">
        <f>E13*TrAvia_act!E23</f>
        <v>497779.20000000001</v>
      </c>
      <c r="F5" s="42">
        <f>F13*TrAvia_act!F23</f>
        <v>574776.6</v>
      </c>
      <c r="G5" s="42">
        <f>G13*TrAvia_act!G23</f>
        <v>680713.8</v>
      </c>
      <c r="H5" s="42">
        <f>H13*TrAvia_act!H23</f>
        <v>746985.60000000009</v>
      </c>
      <c r="I5" s="42">
        <f>I13*TrAvia_act!I23</f>
        <v>901800</v>
      </c>
      <c r="J5" s="42">
        <f>J13*TrAvia_act!J23</f>
        <v>1099400.8</v>
      </c>
      <c r="K5" s="42">
        <f>K13*TrAvia_act!K23</f>
        <v>1229770.5</v>
      </c>
      <c r="L5" s="42">
        <f>L13*TrAvia_act!L23</f>
        <v>1134909.8</v>
      </c>
      <c r="M5" s="42">
        <f>M13*TrAvia_act!M23</f>
        <v>1172841.9000000001</v>
      </c>
      <c r="N5" s="42">
        <f>N13*TrAvia_act!N23</f>
        <v>985336.19999999984</v>
      </c>
      <c r="O5" s="42">
        <f>O13*TrAvia_act!O23</f>
        <v>829262.7</v>
      </c>
      <c r="P5" s="42">
        <f>P13*TrAvia_act!P23</f>
        <v>761059.8</v>
      </c>
      <c r="Q5" s="42">
        <f>Q13*TrAvia_act!Q23</f>
        <v>742824.8</v>
      </c>
    </row>
    <row r="6" spans="1:17" ht="11.45" customHeight="1" x14ac:dyDescent="0.25">
      <c r="A6" s="116" t="s">
        <v>127</v>
      </c>
      <c r="B6" s="42">
        <f>B14*TrAvia_act!B24</f>
        <v>2975618.8000000003</v>
      </c>
      <c r="C6" s="42">
        <f>C14*TrAvia_act!C24</f>
        <v>2751000</v>
      </c>
      <c r="D6" s="42">
        <f>D14*TrAvia_act!D24</f>
        <v>2995387.5999999996</v>
      </c>
      <c r="E6" s="42">
        <f>E14*TrAvia_act!E24</f>
        <v>3489040.8</v>
      </c>
      <c r="F6" s="42">
        <f>F14*TrAvia_act!F24</f>
        <v>4344180.3999999994</v>
      </c>
      <c r="G6" s="42">
        <f>G14*TrAvia_act!G24</f>
        <v>5072599.7</v>
      </c>
      <c r="H6" s="42">
        <f>H14*TrAvia_act!H24</f>
        <v>5690853.2999999998</v>
      </c>
      <c r="I6" s="42">
        <f>I14*TrAvia_act!I24</f>
        <v>7274016.7000000002</v>
      </c>
      <c r="J6" s="42">
        <f>J14*TrAvia_act!J24</f>
        <v>8934814.2000000011</v>
      </c>
      <c r="K6" s="42">
        <f>K14*TrAvia_act!K24</f>
        <v>10372835.200000001</v>
      </c>
      <c r="L6" s="42">
        <f>L14*TrAvia_act!L24</f>
        <v>9138864</v>
      </c>
      <c r="M6" s="42">
        <f>M14*TrAvia_act!M24</f>
        <v>10817530</v>
      </c>
      <c r="N6" s="42">
        <f>N14*TrAvia_act!N24</f>
        <v>9977234.6999999993</v>
      </c>
      <c r="O6" s="42">
        <f>O14*TrAvia_act!O24</f>
        <v>10221309</v>
      </c>
      <c r="P6" s="42">
        <f>P14*TrAvia_act!P24</f>
        <v>10974285</v>
      </c>
      <c r="Q6" s="42">
        <f>Q14*TrAvia_act!Q24</f>
        <v>12196603.800000001</v>
      </c>
    </row>
    <row r="7" spans="1:17" ht="11.45" customHeight="1" x14ac:dyDescent="0.25">
      <c r="A7" s="93" t="s">
        <v>125</v>
      </c>
      <c r="B7" s="36">
        <f>B15*TrAvia_act!B25</f>
        <v>1164854.8</v>
      </c>
      <c r="C7" s="36">
        <f>C15*TrAvia_act!C25</f>
        <v>992876.4</v>
      </c>
      <c r="D7" s="36">
        <f>D15*TrAvia_act!D25</f>
        <v>828883.8</v>
      </c>
      <c r="E7" s="36">
        <f>E15*TrAvia_act!E25</f>
        <v>841878.7</v>
      </c>
      <c r="F7" s="36">
        <f>F15*TrAvia_act!F25</f>
        <v>1152050.5999999999</v>
      </c>
      <c r="G7" s="36">
        <f>G15*TrAvia_act!G25</f>
        <v>825171.20000000007</v>
      </c>
      <c r="H7" s="36">
        <f>H15*TrAvia_act!H25</f>
        <v>1018381</v>
      </c>
      <c r="I7" s="36">
        <f>I15*TrAvia_act!I25</f>
        <v>1411992.3000000003</v>
      </c>
      <c r="J7" s="36">
        <f>J15*TrAvia_act!J25</f>
        <v>1882357.4999999998</v>
      </c>
      <c r="K7" s="36">
        <f>K15*TrAvia_act!K25</f>
        <v>1912455.9999999995</v>
      </c>
      <c r="L7" s="36">
        <f>L15*TrAvia_act!L25</f>
        <v>1920864</v>
      </c>
      <c r="M7" s="36">
        <f>M15*TrAvia_act!M25</f>
        <v>1716249.5999999999</v>
      </c>
      <c r="N7" s="36">
        <f>N15*TrAvia_act!N25</f>
        <v>1776640.8</v>
      </c>
      <c r="O7" s="36">
        <f>O15*TrAvia_act!O25</f>
        <v>1756084.2</v>
      </c>
      <c r="P7" s="36">
        <f>P15*TrAvia_act!P25</f>
        <v>2037535.4999999998</v>
      </c>
      <c r="Q7" s="36">
        <f>Q15*TrAvia_act!Q25</f>
        <v>2274811.2000000002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139.7237135375434</v>
      </c>
      <c r="C12" s="134">
        <f>IF(C4=0,0,C4/TrAvia_act!C22)</f>
        <v>138.88557154276577</v>
      </c>
      <c r="D12" s="134">
        <f>IF(D4=0,0,D4/TrAvia_act!D22)</f>
        <v>137.50941229452826</v>
      </c>
      <c r="E12" s="134">
        <f>IF(E4=0,0,E4/TrAvia_act!E22)</f>
        <v>137.58152263726245</v>
      </c>
      <c r="F12" s="134">
        <f>IF(F4=0,0,F4/TrAvia_act!F22)</f>
        <v>139.11247679934004</v>
      </c>
      <c r="G12" s="134">
        <f>IF(G4=0,0,G4/TrAvia_act!G22)</f>
        <v>137.42395445999583</v>
      </c>
      <c r="H12" s="134">
        <f>IF(H4=0,0,H4/TrAvia_act!H22)</f>
        <v>138.04746908094501</v>
      </c>
      <c r="I12" s="134">
        <f>IF(I4=0,0,I4/TrAvia_act!I22)</f>
        <v>140.10914643947919</v>
      </c>
      <c r="J12" s="134">
        <f>IF(J4=0,0,J4/TrAvia_act!J22)</f>
        <v>141.16652846058167</v>
      </c>
      <c r="K12" s="134">
        <f>IF(K4=0,0,K4/TrAvia_act!K22)</f>
        <v>142.29526211057183</v>
      </c>
      <c r="L12" s="134">
        <f>IF(L4=0,0,L4/TrAvia_act!L22)</f>
        <v>145.15870680522326</v>
      </c>
      <c r="M12" s="134">
        <f>IF(M4=0,0,M4/TrAvia_act!M22)</f>
        <v>144.913268488661</v>
      </c>
      <c r="N12" s="134">
        <f>IF(N4=0,0,N4/TrAvia_act!N22)</f>
        <v>146.75834869360858</v>
      </c>
      <c r="O12" s="134">
        <f>IF(O4=0,0,O4/TrAvia_act!O22)</f>
        <v>149.1504693468741</v>
      </c>
      <c r="P12" s="134">
        <f>IF(P4=0,0,P4/TrAvia_act!P22)</f>
        <v>151.34035448212205</v>
      </c>
      <c r="Q12" s="134">
        <f>IF(Q4=0,0,Q4/TrAvia_act!Q22)</f>
        <v>152.57571302499099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0.62428306516845267</v>
      </c>
      <c r="C18" s="144">
        <f>IF(TrAvia_act!C31=0,0,TrAvia_act!C31/C4)</f>
        <v>0.62155129652497221</v>
      </c>
      <c r="D18" s="144">
        <f>IF(TrAvia_act!D31=0,0,TrAvia_act!D31/D4)</f>
        <v>0.61452853755294667</v>
      </c>
      <c r="E18" s="144">
        <f>IF(TrAvia_act!E31=0,0,TrAvia_act!E31/E4)</f>
        <v>0.61169772303250147</v>
      </c>
      <c r="F18" s="144">
        <f>IF(TrAvia_act!F31=0,0,TrAvia_act!F31/F4)</f>
        <v>0.61464838225536089</v>
      </c>
      <c r="G18" s="144">
        <f>IF(TrAvia_act!G31=0,0,TrAvia_act!G31/G4)</f>
        <v>0.59640056622766024</v>
      </c>
      <c r="H18" s="144">
        <f>IF(TrAvia_act!H31=0,0,TrAvia_act!H31/H4)</f>
        <v>0.67060079598778999</v>
      </c>
      <c r="I18" s="144">
        <f>IF(TrAvia_act!I31=0,0,TrAvia_act!I31/I4)</f>
        <v>0.72888154113207715</v>
      </c>
      <c r="J18" s="144">
        <f>IF(TrAvia_act!J31=0,0,TrAvia_act!J31/J4)</f>
        <v>0.67646817069253751</v>
      </c>
      <c r="K18" s="144">
        <f>IF(TrAvia_act!K31=0,0,TrAvia_act!K31/K4)</f>
        <v>0.57323304709737277</v>
      </c>
      <c r="L18" s="144">
        <f>IF(TrAvia_act!L31=0,0,TrAvia_act!L31/L4)</f>
        <v>0.73170258488530093</v>
      </c>
      <c r="M18" s="144">
        <f>IF(TrAvia_act!M31=0,0,TrAvia_act!M31/M4)</f>
        <v>0.71263396308127425</v>
      </c>
      <c r="N18" s="144">
        <f>IF(TrAvia_act!N31=0,0,TrAvia_act!N31/N4)</f>
        <v>0.76482314835854404</v>
      </c>
      <c r="O18" s="144">
        <f>IF(TrAvia_act!O31=0,0,TrAvia_act!O31/O4)</f>
        <v>0.78902799285799508</v>
      </c>
      <c r="P18" s="144">
        <f>IF(TrAvia_act!P31=0,0,TrAvia_act!P31/P4)</f>
        <v>0.79975834829552683</v>
      </c>
      <c r="Q18" s="144">
        <f>IF(TrAvia_act!Q31=0,0,TrAvia_act!Q31/Q4)</f>
        <v>0.8321177506351648</v>
      </c>
    </row>
    <row r="19" spans="1:17" ht="11.45" customHeight="1" x14ac:dyDescent="0.25">
      <c r="A19" s="116" t="s">
        <v>23</v>
      </c>
      <c r="B19" s="143">
        <v>0.52154806498568251</v>
      </c>
      <c r="C19" s="143">
        <v>0.52145419037425123</v>
      </c>
      <c r="D19" s="143">
        <v>0.52143729062782962</v>
      </c>
      <c r="E19" s="143">
        <v>0.52150632248193574</v>
      </c>
      <c r="F19" s="143">
        <v>0.52144259178261609</v>
      </c>
      <c r="G19" s="143">
        <v>0.51536636983119777</v>
      </c>
      <c r="H19" s="143">
        <v>0.58808228699455511</v>
      </c>
      <c r="I19" s="143">
        <v>0.64636504768241287</v>
      </c>
      <c r="J19" s="143">
        <v>0.61442651306056906</v>
      </c>
      <c r="K19" s="143">
        <v>0.51237690284488047</v>
      </c>
      <c r="L19" s="143">
        <v>0.67007351597457343</v>
      </c>
      <c r="M19" s="143">
        <v>0.64060978721855</v>
      </c>
      <c r="N19" s="143">
        <v>0.68365497989417223</v>
      </c>
      <c r="O19" s="143">
        <v>0.69692993547159421</v>
      </c>
      <c r="P19" s="143">
        <v>0.69661937209139146</v>
      </c>
      <c r="Q19" s="143">
        <v>0.71969729605150501</v>
      </c>
    </row>
    <row r="20" spans="1:17" ht="11.45" customHeight="1" x14ac:dyDescent="0.25">
      <c r="A20" s="116" t="s">
        <v>127</v>
      </c>
      <c r="B20" s="143">
        <v>0.5921319626021988</v>
      </c>
      <c r="C20" s="143">
        <v>0.59213813158851325</v>
      </c>
      <c r="D20" s="143">
        <v>0.59214607151341625</v>
      </c>
      <c r="E20" s="143">
        <v>0.59215329324896404</v>
      </c>
      <c r="F20" s="143">
        <v>0.59215036281642452</v>
      </c>
      <c r="G20" s="143">
        <v>0.58293442709465126</v>
      </c>
      <c r="H20" s="143">
        <v>0.66795079746652408</v>
      </c>
      <c r="I20" s="143">
        <v>0.73578962225918443</v>
      </c>
      <c r="J20" s="143">
        <v>0.69959339501430251</v>
      </c>
      <c r="K20" s="143">
        <v>0.58527277093923169</v>
      </c>
      <c r="L20" s="143">
        <v>0.7626696272096839</v>
      </c>
      <c r="M20" s="143">
        <v>0.73304358758422672</v>
      </c>
      <c r="N20" s="143">
        <v>0.78518189012833395</v>
      </c>
      <c r="O20" s="143">
        <v>0.80692756671381316</v>
      </c>
      <c r="P20" s="143">
        <v>0.81203313017659007</v>
      </c>
      <c r="Q20" s="143">
        <v>0.84361148141911435</v>
      </c>
    </row>
    <row r="21" spans="1:17" ht="11.45" customHeight="1" x14ac:dyDescent="0.25">
      <c r="A21" s="93" t="s">
        <v>125</v>
      </c>
      <c r="B21" s="142">
        <v>0.74595391631643704</v>
      </c>
      <c r="C21" s="142">
        <v>0.74599718555099104</v>
      </c>
      <c r="D21" s="142">
        <v>0.74600685886248475</v>
      </c>
      <c r="E21" s="142">
        <v>0.74602433818553682</v>
      </c>
      <c r="F21" s="142">
        <v>0.74598633080873367</v>
      </c>
      <c r="G21" s="142">
        <v>0.74602943001403821</v>
      </c>
      <c r="H21" s="142">
        <v>0.74593693323029386</v>
      </c>
      <c r="I21" s="142">
        <v>0.74599486130342207</v>
      </c>
      <c r="J21" s="142">
        <v>0.6029375397606459</v>
      </c>
      <c r="K21" s="142">
        <v>0.54706408931761052</v>
      </c>
      <c r="L21" s="142">
        <v>0.62078366818265118</v>
      </c>
      <c r="M21" s="142">
        <v>0.63321150956131333</v>
      </c>
      <c r="N21" s="142">
        <v>0.69550918790112215</v>
      </c>
      <c r="O21" s="142">
        <v>0.72833409696414331</v>
      </c>
      <c r="P21" s="142">
        <v>0.77217010452087842</v>
      </c>
      <c r="Q21" s="142">
        <v>0.80720325273587534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3.507572985015868E-2</v>
      </c>
      <c r="C24" s="137">
        <f>IF(TrAvia_ene!C8=0,0,TrAvia_ene!C8/(C12*TrAvia_act!C13))</f>
        <v>3.3578652527091413E-2</v>
      </c>
      <c r="D24" s="137">
        <f>IF(TrAvia_ene!D8=0,0,TrAvia_ene!D8/(D12*TrAvia_act!D13))</f>
        <v>2.7536822730927998E-2</v>
      </c>
      <c r="E24" s="137">
        <f>IF(TrAvia_ene!E8=0,0,TrAvia_ene!E8/(E12*TrAvia_act!E13))</f>
        <v>2.918366443447825E-2</v>
      </c>
      <c r="F24" s="137">
        <f>IF(TrAvia_ene!F8=0,0,TrAvia_ene!F8/(F12*TrAvia_act!F13))</f>
        <v>2.8794520660889614E-2</v>
      </c>
      <c r="G24" s="137">
        <f>IF(TrAvia_ene!G8=0,0,TrAvia_ene!G8/(G12*TrAvia_act!G13))</f>
        <v>2.3220878198957261E-2</v>
      </c>
      <c r="H24" s="137">
        <f>IF(TrAvia_ene!H8=0,0,TrAvia_ene!H8/(H12*TrAvia_act!H13))</f>
        <v>2.4103704062504054E-2</v>
      </c>
      <c r="I24" s="137">
        <f>IF(TrAvia_ene!I8=0,0,TrAvia_ene!I8/(I12*TrAvia_act!I13))</f>
        <v>2.6468155457448763E-2</v>
      </c>
      <c r="J24" s="137">
        <f>IF(TrAvia_ene!J8=0,0,TrAvia_ene!J8/(J12*TrAvia_act!J13))</f>
        <v>2.4287114920588045E-2</v>
      </c>
      <c r="K24" s="137">
        <f>IF(TrAvia_ene!K8=0,0,TrAvia_ene!K8/(K12*TrAvia_act!K13))</f>
        <v>1.9963974912763745E-2</v>
      </c>
      <c r="L24" s="137">
        <f>IF(TrAvia_ene!L8=0,0,TrAvia_ene!L8/(L12*TrAvia_act!L13))</f>
        <v>2.6091052764064773E-2</v>
      </c>
      <c r="M24" s="137">
        <f>IF(TrAvia_ene!M8=0,0,TrAvia_ene!M8/(M12*TrAvia_act!M13))</f>
        <v>1.8936483073459787E-2</v>
      </c>
      <c r="N24" s="137">
        <f>IF(TrAvia_ene!N8=0,0,TrAvia_ene!N8/(N12*TrAvia_act!N13))</f>
        <v>1.5627733119234381E-2</v>
      </c>
      <c r="O24" s="137">
        <f>IF(TrAvia_ene!O8=0,0,TrAvia_ene!O8/(O12*TrAvia_act!O13))</f>
        <v>1.8728164280973469E-2</v>
      </c>
      <c r="P24" s="137">
        <f>IF(TrAvia_ene!P8=0,0,TrAvia_ene!P8/(P12*TrAvia_act!P13))</f>
        <v>1.9116377783450416E-2</v>
      </c>
      <c r="Q24" s="137">
        <f>IF(TrAvia_ene!Q8=0,0,TrAvia_ene!Q8/(Q12*TrAvia_act!Q13))</f>
        <v>2.046153077969097E-2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5.7612158255207373E-2</v>
      </c>
      <c r="C25" s="108">
        <f>IF(TrAvia_ene!C9=0,0,TrAvia_ene!C9/(C13*TrAvia_act!C14))</f>
        <v>6.674809069866916E-2</v>
      </c>
      <c r="D25" s="108">
        <f>IF(TrAvia_ene!D9=0,0,TrAvia_ene!D9/(D13*TrAvia_act!D14))</f>
        <v>6.5535532454164436E-2</v>
      </c>
      <c r="E25" s="108">
        <f>IF(TrAvia_ene!E9=0,0,TrAvia_ene!E9/(E13*TrAvia_act!E14))</f>
        <v>6.4823869713840535E-2</v>
      </c>
      <c r="F25" s="108">
        <f>IF(TrAvia_ene!F9=0,0,TrAvia_ene!F9/(F13*TrAvia_act!F14))</f>
        <v>6.4283190457678219E-2</v>
      </c>
      <c r="G25" s="108">
        <f>IF(TrAvia_ene!G9=0,0,TrAvia_ene!G9/(G13*TrAvia_act!G14))</f>
        <v>6.3783401891844477E-2</v>
      </c>
      <c r="H25" s="108">
        <f>IF(TrAvia_ene!H9=0,0,TrAvia_ene!H9/(H13*TrAvia_act!H14))</f>
        <v>6.3486723320274371E-2</v>
      </c>
      <c r="I25" s="108">
        <f>IF(TrAvia_ene!I9=0,0,TrAvia_ene!I9/(I13*TrAvia_act!I14))</f>
        <v>6.2758099306934031E-2</v>
      </c>
      <c r="J25" s="108">
        <f>IF(TrAvia_ene!J9=0,0,TrAvia_ene!J9/(J13*TrAvia_act!J14))</f>
        <v>6.2452989363224978E-2</v>
      </c>
      <c r="K25" s="108">
        <f>IF(TrAvia_ene!K9=0,0,TrAvia_ene!K9/(K13*TrAvia_act!K14))</f>
        <v>6.1879879867742939E-2</v>
      </c>
      <c r="L25" s="108">
        <f>IF(TrAvia_ene!L9=0,0,TrAvia_ene!L9/(L13*TrAvia_act!L14))</f>
        <v>6.196550213899809E-2</v>
      </c>
      <c r="M25" s="108">
        <f>IF(TrAvia_ene!M9=0,0,TrAvia_ene!M9/(M13*TrAvia_act!M14))</f>
        <v>6.1531979253565093E-2</v>
      </c>
      <c r="N25" s="108">
        <f>IF(TrAvia_ene!N9=0,0,TrAvia_ene!N9/(N13*TrAvia_act!N14))</f>
        <v>6.1459441267149507E-2</v>
      </c>
      <c r="O25" s="108">
        <f>IF(TrAvia_ene!O9=0,0,TrAvia_ene!O9/(O13*TrAvia_act!O14))</f>
        <v>6.1497721775457426E-2</v>
      </c>
      <c r="P25" s="108">
        <f>IF(TrAvia_ene!P9=0,0,TrAvia_ene!P9/(P13*TrAvia_act!P14))</f>
        <v>6.1384815684749724E-2</v>
      </c>
      <c r="Q25" s="108">
        <f>IF(TrAvia_ene!Q9=0,0,TrAvia_ene!Q9/(Q13*TrAvia_act!Q14))</f>
        <v>6.1753533890172296E-2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3.2421677365064204E-2</v>
      </c>
      <c r="C26" s="106">
        <f>IF(TrAvia_ene!C10=0,0,TrAvia_ene!C10/(C14*TrAvia_act!C15))</f>
        <v>3.1801328423200041E-2</v>
      </c>
      <c r="D26" s="106">
        <f>IF(TrAvia_ene!D10=0,0,TrAvia_ene!D10/(D14*TrAvia_act!D15))</f>
        <v>2.5471538574184348E-2</v>
      </c>
      <c r="E26" s="106">
        <f>IF(TrAvia_ene!E10=0,0,TrAvia_ene!E10/(E14*TrAvia_act!E15))</f>
        <v>2.7171873614798843E-2</v>
      </c>
      <c r="F26" s="106">
        <f>IF(TrAvia_ene!F10=0,0,TrAvia_ene!F10/(F14*TrAvia_act!F15))</f>
        <v>2.6927583552809501E-2</v>
      </c>
      <c r="G26" s="106">
        <f>IF(TrAvia_ene!G10=0,0,TrAvia_ene!G10/(G14*TrAvia_act!G15))</f>
        <v>2.1113817138638743E-2</v>
      </c>
      <c r="H26" s="106">
        <f>IF(TrAvia_ene!H10=0,0,TrAvia_ene!H10/(H14*TrAvia_act!H15))</f>
        <v>2.2032015989396341E-2</v>
      </c>
      <c r="I26" s="106">
        <f>IF(TrAvia_ene!I10=0,0,TrAvia_ene!I10/(I14*TrAvia_act!I15))</f>
        <v>2.4588868820680593E-2</v>
      </c>
      <c r="J26" s="106">
        <f>IF(TrAvia_ene!J10=0,0,TrAvia_ene!J10/(J14*TrAvia_act!J15))</f>
        <v>2.2315567175091949E-2</v>
      </c>
      <c r="K26" s="106">
        <f>IF(TrAvia_ene!K10=0,0,TrAvia_ene!K10/(K14*TrAvia_act!K15))</f>
        <v>1.797583834651717E-2</v>
      </c>
      <c r="L26" s="106">
        <f>IF(TrAvia_ene!L10=0,0,TrAvia_ene!L10/(L14*TrAvia_act!L15))</f>
        <v>2.4077638097528099E-2</v>
      </c>
      <c r="M26" s="106">
        <f>IF(TrAvia_ene!M10=0,0,TrAvia_ene!M10/(M14*TrAvia_act!M15))</f>
        <v>1.7097175090372986E-2</v>
      </c>
      <c r="N26" s="106">
        <f>IF(TrAvia_ene!N10=0,0,TrAvia_ene!N10/(N14*TrAvia_act!N15))</f>
        <v>1.3912636199531165E-2</v>
      </c>
      <c r="O26" s="106">
        <f>IF(TrAvia_ene!O10=0,0,TrAvia_ene!O10/(O14*TrAvia_act!O15))</f>
        <v>1.7302927677061243E-2</v>
      </c>
      <c r="P26" s="106">
        <f>IF(TrAvia_ene!P10=0,0,TrAvia_ene!P10/(P14*TrAvia_act!P15))</f>
        <v>1.7882442305560985E-2</v>
      </c>
      <c r="Q26" s="106">
        <f>IF(TrAvia_ene!Q10=0,0,TrAvia_ene!Q10/(Q14*TrAvia_act!Q15))</f>
        <v>1.9334684201677291E-2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4.1773867094217688E-2</v>
      </c>
      <c r="C27" s="105">
        <f>IF(TrAvia_ene!C11=0,0,TrAvia_ene!C11/(C15*TrAvia_act!C16))</f>
        <v>3.4147686261785243E-2</v>
      </c>
      <c r="D27" s="105">
        <f>IF(TrAvia_ene!D11=0,0,TrAvia_ene!D11/(D15*TrAvia_act!D16))</f>
        <v>2.7026117369444155E-2</v>
      </c>
      <c r="E27" s="105">
        <f>IF(TrAvia_ene!E11=0,0,TrAvia_ene!E11/(E15*TrAvia_act!E16))</f>
        <v>2.8616481777296927E-2</v>
      </c>
      <c r="F27" s="105">
        <f>IF(TrAvia_ene!F11=0,0,TrAvia_ene!F11/(F15*TrAvia_act!F16))</f>
        <v>2.8218060619830797E-2</v>
      </c>
      <c r="G27" s="105">
        <f>IF(TrAvia_ene!G11=0,0,TrAvia_ene!G11/(G15*TrAvia_act!G16))</f>
        <v>2.2774601572395473E-2</v>
      </c>
      <c r="H27" s="105">
        <f>IF(TrAvia_ene!H11=0,0,TrAvia_ene!H11/(H15*TrAvia_act!H16))</f>
        <v>2.3123128110272766E-2</v>
      </c>
      <c r="I27" s="105">
        <f>IF(TrAvia_ene!I11=0,0,TrAvia_ene!I11/(I15*TrAvia_act!I16))</f>
        <v>2.5780183112007828E-2</v>
      </c>
      <c r="J27" s="105">
        <f>IF(TrAvia_ene!J11=0,0,TrAvia_ene!J11/(J15*TrAvia_act!J16))</f>
        <v>2.4074017080251191E-2</v>
      </c>
      <c r="K27" s="105">
        <f>IF(TrAvia_ene!K11=0,0,TrAvia_ene!K11/(K15*TrAvia_act!K16))</f>
        <v>1.8805042685479251E-2</v>
      </c>
      <c r="L27" s="105">
        <f>IF(TrAvia_ene!L11=0,0,TrAvia_ene!L11/(L15*TrAvia_act!L16))</f>
        <v>2.6699726939064711E-2</v>
      </c>
      <c r="M27" s="105">
        <f>IF(TrAvia_ene!M11=0,0,TrAvia_ene!M11/(M15*TrAvia_act!M16))</f>
        <v>1.8381285799542443E-2</v>
      </c>
      <c r="N27" s="105">
        <f>IF(TrAvia_ene!N11=0,0,TrAvia_ene!N11/(N15*TrAvia_act!N16))</f>
        <v>1.4878327426149232E-2</v>
      </c>
      <c r="O27" s="105">
        <f>IF(TrAvia_ene!O11=0,0,TrAvia_ene!O11/(O15*TrAvia_act!O16))</f>
        <v>1.8667830479401019E-2</v>
      </c>
      <c r="P27" s="105">
        <f>IF(TrAvia_ene!P11=0,0,TrAvia_ene!P11/(P15*TrAvia_act!P16))</f>
        <v>1.9355800971987455E-2</v>
      </c>
      <c r="Q27" s="105">
        <f>IF(TrAvia_ene!Q11=0,0,TrAvia_ene!Q11/(Q15*TrAvia_act!Q16))</f>
        <v>2.1034225969361893E-2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2634</v>
      </c>
      <c r="C3" s="68">
        <f t="shared" si="0"/>
        <v>2746</v>
      </c>
      <c r="D3" s="68">
        <f t="shared" si="0"/>
        <v>3641</v>
      </c>
      <c r="E3" s="68">
        <f t="shared" si="0"/>
        <v>3557.5509920654899</v>
      </c>
      <c r="F3" s="68">
        <f t="shared" si="0"/>
        <v>6955.805411860455</v>
      </c>
      <c r="G3" s="68">
        <f t="shared" si="0"/>
        <v>8441.5353339948851</v>
      </c>
      <c r="H3" s="68">
        <f t="shared" si="0"/>
        <v>8174.4766092315731</v>
      </c>
      <c r="I3" s="68">
        <f t="shared" si="0"/>
        <v>8212.4766092315731</v>
      </c>
      <c r="J3" s="68">
        <f t="shared" si="0"/>
        <v>8704.4766092315731</v>
      </c>
      <c r="K3" s="68">
        <f t="shared" si="0"/>
        <v>11779.670060275221</v>
      </c>
      <c r="L3" s="68">
        <f t="shared" si="0"/>
        <v>14317.879920630945</v>
      </c>
      <c r="M3" s="68">
        <f t="shared" si="0"/>
        <v>11409.896439229184</v>
      </c>
      <c r="N3" s="68">
        <f t="shared" si="0"/>
        <v>12520.908909480593</v>
      </c>
      <c r="O3" s="68">
        <f t="shared" si="0"/>
        <v>12242.99246908328</v>
      </c>
      <c r="P3" s="68">
        <f t="shared" si="0"/>
        <v>11760.99607592641</v>
      </c>
      <c r="Q3" s="68">
        <f t="shared" si="0"/>
        <v>13169.012043426977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36.550992065490092</v>
      </c>
      <c r="F4" s="77">
        <v>0.80541186045485824</v>
      </c>
      <c r="G4" s="77">
        <v>6.5353339948853391</v>
      </c>
      <c r="H4" s="77">
        <v>17.476609231573107</v>
      </c>
      <c r="I4" s="77">
        <v>17.476609231573107</v>
      </c>
      <c r="J4" s="77">
        <v>17.476609231573107</v>
      </c>
      <c r="K4" s="77">
        <v>14.670060275220555</v>
      </c>
      <c r="L4" s="77">
        <v>0.87992063094559547</v>
      </c>
      <c r="M4" s="77">
        <v>0.89643922918403418</v>
      </c>
      <c r="N4" s="77">
        <v>0.9089094805928436</v>
      </c>
      <c r="O4" s="77">
        <v>0.99246908327970362</v>
      </c>
      <c r="P4" s="77">
        <v>0.99607592640990361</v>
      </c>
      <c r="Q4" s="77">
        <v>1.0120434269777472</v>
      </c>
    </row>
    <row r="5" spans="1:17" ht="11.45" customHeight="1" x14ac:dyDescent="0.25">
      <c r="A5" s="147" t="s">
        <v>146</v>
      </c>
      <c r="B5" s="74">
        <v>2634</v>
      </c>
      <c r="C5" s="74">
        <v>2746</v>
      </c>
      <c r="D5" s="74">
        <v>3641</v>
      </c>
      <c r="E5" s="74">
        <v>3521</v>
      </c>
      <c r="F5" s="74">
        <v>6955</v>
      </c>
      <c r="G5" s="74">
        <v>8435</v>
      </c>
      <c r="H5" s="74">
        <v>8157</v>
      </c>
      <c r="I5" s="74">
        <v>8195</v>
      </c>
      <c r="J5" s="74">
        <v>8687</v>
      </c>
      <c r="K5" s="74">
        <v>11765</v>
      </c>
      <c r="L5" s="74">
        <v>14317</v>
      </c>
      <c r="M5" s="74">
        <v>11409</v>
      </c>
      <c r="N5" s="74">
        <v>12520</v>
      </c>
      <c r="O5" s="74">
        <v>12242</v>
      </c>
      <c r="P5" s="74">
        <v>11760</v>
      </c>
      <c r="Q5" s="74">
        <v>13168</v>
      </c>
    </row>
    <row r="7" spans="1:17" ht="11.45" customHeight="1" x14ac:dyDescent="0.25">
      <c r="A7" s="27" t="s">
        <v>115</v>
      </c>
      <c r="B7" s="26">
        <f t="shared" ref="B7:Q7" si="1">SUM(B8:B9)</f>
        <v>19.386648899890154</v>
      </c>
      <c r="C7" s="26">
        <f t="shared" si="1"/>
        <v>17.770306897652848</v>
      </c>
      <c r="D7" s="26">
        <f t="shared" si="1"/>
        <v>17.970110458433755</v>
      </c>
      <c r="E7" s="26">
        <f t="shared" si="1"/>
        <v>11.692820332269036</v>
      </c>
      <c r="F7" s="26">
        <f t="shared" si="1"/>
        <v>7.42206975471285</v>
      </c>
      <c r="G7" s="26">
        <f t="shared" si="1"/>
        <v>7.5594668238184699</v>
      </c>
      <c r="H7" s="26">
        <f t="shared" si="1"/>
        <v>7.4161502898128457</v>
      </c>
      <c r="I7" s="26">
        <f t="shared" si="1"/>
        <v>15.596092317991097</v>
      </c>
      <c r="J7" s="26">
        <f t="shared" si="1"/>
        <v>14.531177580866229</v>
      </c>
      <c r="K7" s="26">
        <f t="shared" si="1"/>
        <v>10.3433127347006</v>
      </c>
      <c r="L7" s="26">
        <f t="shared" si="1"/>
        <v>11.255806565561311</v>
      </c>
      <c r="M7" s="26">
        <f t="shared" si="1"/>
        <v>9.993022968131493</v>
      </c>
      <c r="N7" s="26">
        <f t="shared" si="1"/>
        <v>8.2171249181407653</v>
      </c>
      <c r="O7" s="26">
        <f t="shared" si="1"/>
        <v>8.1002360974401739</v>
      </c>
      <c r="P7" s="26">
        <f t="shared" si="1"/>
        <v>7.3789093572328026</v>
      </c>
      <c r="Q7" s="26">
        <f t="shared" si="1"/>
        <v>8.6598223326630599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5.3017077145138286E-2</v>
      </c>
      <c r="F8" s="108">
        <v>3.7708540550075134E-4</v>
      </c>
      <c r="G8" s="108">
        <v>2.5687450980895876E-3</v>
      </c>
      <c r="H8" s="108">
        <v>6.9641935914188857E-3</v>
      </c>
      <c r="I8" s="108">
        <v>1.4577075362142826E-2</v>
      </c>
      <c r="J8" s="108">
        <v>1.2812575308094598E-2</v>
      </c>
      <c r="K8" s="108">
        <v>5.6542159138673236E-3</v>
      </c>
      <c r="L8" s="108">
        <v>3.0342090722261912E-4</v>
      </c>
      <c r="M8" s="108">
        <v>3.4436831026989957E-4</v>
      </c>
      <c r="N8" s="108">
        <v>2.61618967412268E-4</v>
      </c>
      <c r="O8" s="108">
        <v>2.8798680046498401E-4</v>
      </c>
      <c r="P8" s="108">
        <v>2.7407269779714541E-4</v>
      </c>
      <c r="Q8" s="108">
        <v>2.9184829330025359E-4</v>
      </c>
    </row>
    <row r="9" spans="1:17" ht="11.45" customHeight="1" x14ac:dyDescent="0.25">
      <c r="A9" s="147" t="s">
        <v>146</v>
      </c>
      <c r="B9" s="105">
        <v>19.386648899890154</v>
      </c>
      <c r="C9" s="105">
        <v>17.770306897652848</v>
      </c>
      <c r="D9" s="105">
        <v>17.970110458433755</v>
      </c>
      <c r="E9" s="105">
        <v>11.639803255123898</v>
      </c>
      <c r="F9" s="105">
        <v>7.4216926693073493</v>
      </c>
      <c r="G9" s="105">
        <v>7.5568980787203799</v>
      </c>
      <c r="H9" s="105">
        <v>7.4091860962214264</v>
      </c>
      <c r="I9" s="105">
        <v>15.581515242628955</v>
      </c>
      <c r="J9" s="105">
        <v>14.518365005558135</v>
      </c>
      <c r="K9" s="105">
        <v>10.337658518786732</v>
      </c>
      <c r="L9" s="105">
        <v>11.255503144654089</v>
      </c>
      <c r="M9" s="105">
        <v>9.9926785998212235</v>
      </c>
      <c r="N9" s="105">
        <v>8.2168632991733528</v>
      </c>
      <c r="O9" s="105">
        <v>8.0999481106397084</v>
      </c>
      <c r="P9" s="105">
        <v>7.3786352845350054</v>
      </c>
      <c r="Q9" s="105">
        <v>8.6595304843697605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135.86669947970864</v>
      </c>
      <c r="C13" s="68">
        <f t="shared" si="2"/>
        <v>154.52743814811097</v>
      </c>
      <c r="D13" s="68">
        <f t="shared" si="2"/>
        <v>202.61422479410533</v>
      </c>
      <c r="E13" s="68">
        <f t="shared" si="2"/>
        <v>304.25088994548275</v>
      </c>
      <c r="F13" s="68">
        <f t="shared" si="2"/>
        <v>937.17866332954804</v>
      </c>
      <c r="G13" s="68">
        <f t="shared" si="2"/>
        <v>1116.683958106302</v>
      </c>
      <c r="H13" s="68">
        <f t="shared" si="2"/>
        <v>1102.2533645873382</v>
      </c>
      <c r="I13" s="68">
        <f t="shared" si="2"/>
        <v>526.57271076537245</v>
      </c>
      <c r="J13" s="68">
        <f t="shared" si="2"/>
        <v>599.02073048044633</v>
      </c>
      <c r="K13" s="68">
        <f t="shared" si="2"/>
        <v>1138.8682100615415</v>
      </c>
      <c r="L13" s="68">
        <f t="shared" si="2"/>
        <v>1272.0438857254769</v>
      </c>
      <c r="M13" s="68">
        <f t="shared" si="2"/>
        <v>1141.786271843486</v>
      </c>
      <c r="N13" s="68">
        <f t="shared" si="2"/>
        <v>1523.7578878518032</v>
      </c>
      <c r="O13" s="68">
        <f t="shared" si="2"/>
        <v>1511.4364966414121</v>
      </c>
      <c r="P13" s="68">
        <f t="shared" si="2"/>
        <v>1593.8664518758844</v>
      </c>
      <c r="Q13" s="68">
        <f t="shared" si="2"/>
        <v>1520.7023351687235</v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>
        <f t="shared" si="3"/>
        <v>689.41922176186677</v>
      </c>
      <c r="F14" s="77">
        <f t="shared" si="3"/>
        <v>2135.8871192198753</v>
      </c>
      <c r="G14" s="77">
        <f t="shared" si="3"/>
        <v>2544.1738067921806</v>
      </c>
      <c r="H14" s="77">
        <f t="shared" si="3"/>
        <v>2509.4950337261403</v>
      </c>
      <c r="I14" s="77">
        <f t="shared" si="3"/>
        <v>1198.9105357142128</v>
      </c>
      <c r="J14" s="77">
        <f t="shared" si="3"/>
        <v>1364.0200202789765</v>
      </c>
      <c r="K14" s="77">
        <f t="shared" si="3"/>
        <v>2594.534856591044</v>
      </c>
      <c r="L14" s="77">
        <f t="shared" si="3"/>
        <v>2900</v>
      </c>
      <c r="M14" s="77">
        <f t="shared" si="3"/>
        <v>2603.1408885487972</v>
      </c>
      <c r="N14" s="77">
        <f t="shared" si="3"/>
        <v>3474.1727237251625</v>
      </c>
      <c r="O14" s="77">
        <f t="shared" si="3"/>
        <v>3446.2311525294258</v>
      </c>
      <c r="P14" s="77">
        <f t="shared" si="3"/>
        <v>3634.3493329173125</v>
      </c>
      <c r="Q14" s="77">
        <f t="shared" si="3"/>
        <v>3467.7037701109894</v>
      </c>
    </row>
    <row r="15" spans="1:17" ht="11.45" customHeight="1" x14ac:dyDescent="0.25">
      <c r="A15" s="147" t="s">
        <v>146</v>
      </c>
      <c r="B15" s="74">
        <f t="shared" ref="B15:Q15" si="4">IF(B5=0,"",B5/B9)</f>
        <v>135.86669947970864</v>
      </c>
      <c r="C15" s="74">
        <f t="shared" si="4"/>
        <v>154.52743814811097</v>
      </c>
      <c r="D15" s="74">
        <f t="shared" si="4"/>
        <v>202.61422479410533</v>
      </c>
      <c r="E15" s="74">
        <f t="shared" si="4"/>
        <v>302.49652187635036</v>
      </c>
      <c r="F15" s="74">
        <f t="shared" si="4"/>
        <v>937.11775869709993</v>
      </c>
      <c r="G15" s="74">
        <f t="shared" si="4"/>
        <v>1116.1987249440726</v>
      </c>
      <c r="H15" s="74">
        <f t="shared" si="4"/>
        <v>1100.9306412427604</v>
      </c>
      <c r="I15" s="74">
        <f t="shared" si="4"/>
        <v>525.94371422745644</v>
      </c>
      <c r="J15" s="74">
        <f t="shared" si="4"/>
        <v>598.34561237951482</v>
      </c>
      <c r="K15" s="74">
        <f t="shared" si="4"/>
        <v>1138.0720284597664</v>
      </c>
      <c r="L15" s="74">
        <f t="shared" si="4"/>
        <v>1272</v>
      </c>
      <c r="M15" s="74">
        <f t="shared" si="4"/>
        <v>1141.7359105499615</v>
      </c>
      <c r="N15" s="74">
        <f t="shared" si="4"/>
        <v>1523.695788058146</v>
      </c>
      <c r="O15" s="74">
        <f t="shared" si="4"/>
        <v>1511.3677066547486</v>
      </c>
      <c r="P15" s="74">
        <f t="shared" si="4"/>
        <v>1593.7906599948046</v>
      </c>
      <c r="Q15" s="74">
        <f t="shared" si="4"/>
        <v>1520.6367162478284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1.0274200467403233E-2</v>
      </c>
      <c r="F18" s="115">
        <f t="shared" si="6"/>
        <v>1.1578987806092701E-4</v>
      </c>
      <c r="G18" s="115">
        <f t="shared" si="6"/>
        <v>7.7418783862301832E-4</v>
      </c>
      <c r="H18" s="115">
        <f t="shared" si="6"/>
        <v>2.1379484053861602E-3</v>
      </c>
      <c r="I18" s="115">
        <f t="shared" si="6"/>
        <v>2.1280558914381327E-3</v>
      </c>
      <c r="J18" s="115">
        <f t="shared" si="6"/>
        <v>2.0077725538418024E-3</v>
      </c>
      <c r="K18" s="115">
        <f t="shared" si="6"/>
        <v>1.2453710672841887E-3</v>
      </c>
      <c r="L18" s="115">
        <f t="shared" si="6"/>
        <v>6.1456070020373521E-5</v>
      </c>
      <c r="M18" s="115">
        <f t="shared" si="6"/>
        <v>7.8566815567398331E-5</v>
      </c>
      <c r="N18" s="115">
        <f t="shared" si="6"/>
        <v>7.2591333996898156E-5</v>
      </c>
      <c r="O18" s="115">
        <f t="shared" si="6"/>
        <v>8.1064256617485028E-5</v>
      </c>
      <c r="P18" s="115">
        <f t="shared" si="6"/>
        <v>8.4693160339435194E-5</v>
      </c>
      <c r="Q18" s="115">
        <f t="shared" si="6"/>
        <v>7.6850368398203908E-5</v>
      </c>
    </row>
    <row r="19" spans="1:17" ht="11.45" customHeight="1" x14ac:dyDescent="0.25">
      <c r="A19" s="147" t="s">
        <v>146</v>
      </c>
      <c r="B19" s="28">
        <f t="shared" ref="B19:Q19" si="7">IF(B5=0,0,B5/B$3)</f>
        <v>1</v>
      </c>
      <c r="C19" s="28">
        <f t="shared" si="7"/>
        <v>1</v>
      </c>
      <c r="D19" s="28">
        <f t="shared" si="7"/>
        <v>1</v>
      </c>
      <c r="E19" s="28">
        <f t="shared" si="7"/>
        <v>0.98972579953259676</v>
      </c>
      <c r="F19" s="28">
        <f t="shared" si="7"/>
        <v>0.99988421012193907</v>
      </c>
      <c r="G19" s="28">
        <f t="shared" si="7"/>
        <v>0.99922581216137696</v>
      </c>
      <c r="H19" s="28">
        <f t="shared" si="7"/>
        <v>0.99786205159461383</v>
      </c>
      <c r="I19" s="28">
        <f t="shared" si="7"/>
        <v>0.99787194410856184</v>
      </c>
      <c r="J19" s="28">
        <f t="shared" si="7"/>
        <v>0.99799222744615823</v>
      </c>
      <c r="K19" s="28">
        <f t="shared" si="7"/>
        <v>0.99875462893271583</v>
      </c>
      <c r="L19" s="28">
        <f t="shared" si="7"/>
        <v>0.99993854392997972</v>
      </c>
      <c r="M19" s="28">
        <f t="shared" si="7"/>
        <v>0.99992143318443261</v>
      </c>
      <c r="N19" s="28">
        <f t="shared" si="7"/>
        <v>0.99992740866600305</v>
      </c>
      <c r="O19" s="28">
        <f t="shared" si="7"/>
        <v>0.99991893574338253</v>
      </c>
      <c r="P19" s="28">
        <f t="shared" si="7"/>
        <v>0.99991530683966057</v>
      </c>
      <c r="Q19" s="28">
        <f t="shared" si="7"/>
        <v>0.99992314963160178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4.5341564856534594E-3</v>
      </c>
      <c r="F22" s="115">
        <f t="shared" si="9"/>
        <v>5.0805963560408531E-5</v>
      </c>
      <c r="G22" s="115">
        <f t="shared" si="9"/>
        <v>3.3980506270573881E-4</v>
      </c>
      <c r="H22" s="115">
        <f t="shared" si="9"/>
        <v>9.3905777516202873E-4</v>
      </c>
      <c r="I22" s="115">
        <f t="shared" si="9"/>
        <v>9.3466203359973904E-4</v>
      </c>
      <c r="J22" s="115">
        <f t="shared" si="9"/>
        <v>8.8173000686230809E-4</v>
      </c>
      <c r="K22" s="115">
        <f t="shared" si="9"/>
        <v>5.4665425467588285E-4</v>
      </c>
      <c r="L22" s="115">
        <f t="shared" si="9"/>
        <v>2.6956833831080318E-5</v>
      </c>
      <c r="M22" s="115">
        <f t="shared" si="9"/>
        <v>3.4460874488942555E-5</v>
      </c>
      <c r="N22" s="115">
        <f t="shared" si="9"/>
        <v>3.1838260951187148E-5</v>
      </c>
      <c r="O22" s="115">
        <f t="shared" si="9"/>
        <v>3.5552889693671181E-5</v>
      </c>
      <c r="P22" s="115">
        <f t="shared" si="9"/>
        <v>3.7142711006268087E-5</v>
      </c>
      <c r="Q22" s="115">
        <f t="shared" si="9"/>
        <v>3.3701418122570734E-5</v>
      </c>
    </row>
    <row r="23" spans="1:17" ht="11.45" customHeight="1" x14ac:dyDescent="0.25">
      <c r="A23" s="147" t="s">
        <v>146</v>
      </c>
      <c r="B23" s="28">
        <f t="shared" ref="B23:Q23" si="10">IF(B9=0,0,B9/B$7)</f>
        <v>1</v>
      </c>
      <c r="C23" s="28">
        <f t="shared" si="10"/>
        <v>1</v>
      </c>
      <c r="D23" s="28">
        <f t="shared" si="10"/>
        <v>1</v>
      </c>
      <c r="E23" s="28">
        <f t="shared" si="10"/>
        <v>0.99546584351434653</v>
      </c>
      <c r="F23" s="28">
        <f t="shared" si="10"/>
        <v>0.99994919403643956</v>
      </c>
      <c r="G23" s="28">
        <f t="shared" si="10"/>
        <v>0.99966019493729419</v>
      </c>
      <c r="H23" s="28">
        <f t="shared" si="10"/>
        <v>0.99906094222483788</v>
      </c>
      <c r="I23" s="28">
        <f t="shared" si="10"/>
        <v>0.99906533796640029</v>
      </c>
      <c r="J23" s="28">
        <f t="shared" si="10"/>
        <v>0.99911826999313769</v>
      </c>
      <c r="K23" s="28">
        <f t="shared" si="10"/>
        <v>0.99945334574532407</v>
      </c>
      <c r="L23" s="28">
        <f t="shared" si="10"/>
        <v>0.99997304316616897</v>
      </c>
      <c r="M23" s="28">
        <f t="shared" si="10"/>
        <v>0.99996553912551112</v>
      </c>
      <c r="N23" s="28">
        <f t="shared" si="10"/>
        <v>0.99996816173904879</v>
      </c>
      <c r="O23" s="28">
        <f t="shared" si="10"/>
        <v>0.9999644471103063</v>
      </c>
      <c r="P23" s="28">
        <f t="shared" si="10"/>
        <v>0.9999628572889937</v>
      </c>
      <c r="Q23" s="28">
        <f t="shared" si="10"/>
        <v>0.99996629858187758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112.59281918294944</v>
      </c>
      <c r="C4" s="100">
        <v>102.22435</v>
      </c>
      <c r="D4" s="100">
        <v>102.39097000000001</v>
      </c>
      <c r="E4" s="100">
        <v>67.791650000000004</v>
      </c>
      <c r="F4" s="100">
        <v>41.502250000000004</v>
      </c>
      <c r="G4" s="100">
        <v>41.941419459460448</v>
      </c>
      <c r="H4" s="100">
        <v>40.90157</v>
      </c>
      <c r="I4" s="100">
        <v>85.195409999999995</v>
      </c>
      <c r="J4" s="100">
        <v>78.598500000000001</v>
      </c>
      <c r="K4" s="100">
        <v>55.303640000000001</v>
      </c>
      <c r="L4" s="100">
        <v>59.42505858746236</v>
      </c>
      <c r="M4" s="100">
        <v>52.258973260961966</v>
      </c>
      <c r="N4" s="100">
        <v>42.562633334720104</v>
      </c>
      <c r="O4" s="100">
        <v>41.559219686595199</v>
      </c>
      <c r="P4" s="100">
        <v>37.498807337560407</v>
      </c>
      <c r="Q4" s="100">
        <v>43.588984708406343</v>
      </c>
    </row>
    <row r="5" spans="1:17" ht="11.45" customHeight="1" x14ac:dyDescent="0.25">
      <c r="A5" s="95" t="s">
        <v>120</v>
      </c>
      <c r="B5" s="20">
        <v>112.59281918294944</v>
      </c>
      <c r="C5" s="20">
        <v>102.22435</v>
      </c>
      <c r="D5" s="20">
        <v>102.39097000000001</v>
      </c>
      <c r="E5" s="20">
        <v>67.791650000000004</v>
      </c>
      <c r="F5" s="20">
        <v>41.502250000000004</v>
      </c>
      <c r="G5" s="20">
        <v>41.941419459460448</v>
      </c>
      <c r="H5" s="20">
        <v>40.90157</v>
      </c>
      <c r="I5" s="20">
        <v>85.195409999999995</v>
      </c>
      <c r="J5" s="20">
        <v>78.598500000000001</v>
      </c>
      <c r="K5" s="20">
        <v>55.303640000000001</v>
      </c>
      <c r="L5" s="20">
        <v>59.42505858746236</v>
      </c>
      <c r="M5" s="20">
        <v>52.258973260961966</v>
      </c>
      <c r="N5" s="20">
        <v>42.562633334720104</v>
      </c>
      <c r="O5" s="20">
        <v>41.559219686595199</v>
      </c>
      <c r="P5" s="20">
        <v>37.498807337560407</v>
      </c>
      <c r="Q5" s="20">
        <v>43.588984708406343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1.1012299999999999</v>
      </c>
      <c r="J6" s="20">
        <v>6.9002100000000004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54.313934362941296</v>
      </c>
      <c r="C9" s="20">
        <v>15.31419</v>
      </c>
      <c r="D9" s="20">
        <v>30.70158</v>
      </c>
      <c r="E9" s="20">
        <v>13.300560000000001</v>
      </c>
      <c r="F9" s="20">
        <v>20.499559999999999</v>
      </c>
      <c r="G9" s="20">
        <v>40.986006453731591</v>
      </c>
      <c r="H9" s="20">
        <v>39.903239999999997</v>
      </c>
      <c r="I9" s="20">
        <v>84.094179999999994</v>
      </c>
      <c r="J9" s="20">
        <v>71.69829</v>
      </c>
      <c r="K9" s="20">
        <v>55.303640000000001</v>
      </c>
      <c r="L9" s="20">
        <v>59.42505858746236</v>
      </c>
      <c r="M9" s="20">
        <v>52.258973260961966</v>
      </c>
      <c r="N9" s="20">
        <v>42.562633334720104</v>
      </c>
      <c r="O9" s="20">
        <v>41.559219686595199</v>
      </c>
      <c r="P9" s="20">
        <v>37.498807337560407</v>
      </c>
      <c r="Q9" s="20">
        <v>43.588984708406343</v>
      </c>
    </row>
    <row r="10" spans="1:17" ht="11.45" customHeight="1" x14ac:dyDescent="0.25">
      <c r="A10" s="17" t="s">
        <v>153</v>
      </c>
      <c r="B10" s="20">
        <v>58.278884820008145</v>
      </c>
      <c r="C10" s="20">
        <v>86.910160000000005</v>
      </c>
      <c r="D10" s="20">
        <v>71.689390000000003</v>
      </c>
      <c r="E10" s="20">
        <v>54.49109</v>
      </c>
      <c r="F10" s="20">
        <v>21.002690000000001</v>
      </c>
      <c r="G10" s="20">
        <v>0.9554130057288569</v>
      </c>
      <c r="H10" s="20">
        <v>0.99833000000000005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112.59281918294944</v>
      </c>
      <c r="C19" s="71">
        <f t="shared" si="0"/>
        <v>102.22435</v>
      </c>
      <c r="D19" s="71">
        <f t="shared" si="0"/>
        <v>102.39097000000001</v>
      </c>
      <c r="E19" s="71">
        <f t="shared" si="0"/>
        <v>67.791650000000018</v>
      </c>
      <c r="F19" s="71">
        <f t="shared" si="0"/>
        <v>41.502250000000004</v>
      </c>
      <c r="G19" s="71">
        <f t="shared" si="0"/>
        <v>41.941419459460455</v>
      </c>
      <c r="H19" s="71">
        <f t="shared" si="0"/>
        <v>40.901569999999992</v>
      </c>
      <c r="I19" s="71">
        <f t="shared" si="0"/>
        <v>85.195409999999981</v>
      </c>
      <c r="J19" s="71">
        <f t="shared" si="0"/>
        <v>78.598500000000001</v>
      </c>
      <c r="K19" s="71">
        <f t="shared" si="0"/>
        <v>55.303640000000001</v>
      </c>
      <c r="L19" s="71">
        <f t="shared" si="0"/>
        <v>59.425058587462367</v>
      </c>
      <c r="M19" s="71">
        <f t="shared" si="0"/>
        <v>52.258973260961959</v>
      </c>
      <c r="N19" s="71">
        <f t="shared" si="0"/>
        <v>42.562633334720104</v>
      </c>
      <c r="O19" s="71">
        <f t="shared" si="0"/>
        <v>41.559219686595199</v>
      </c>
      <c r="P19" s="71">
        <f t="shared" si="0"/>
        <v>37.4988073375604</v>
      </c>
      <c r="Q19" s="71">
        <f t="shared" si="0"/>
        <v>43.588984708406343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2.1003235295519658</v>
      </c>
      <c r="F20" s="70">
        <v>1.4790701308451362E-2</v>
      </c>
      <c r="G20" s="70">
        <v>9.9758217254216561E-2</v>
      </c>
      <c r="H20" s="70">
        <v>0.26777937917179362</v>
      </c>
      <c r="I20" s="70">
        <v>0.55495187162772197</v>
      </c>
      <c r="J20" s="70">
        <v>0.4829475626988266</v>
      </c>
      <c r="K20" s="70">
        <v>0.21101559967007569</v>
      </c>
      <c r="L20" s="70">
        <v>1.121156663817794E-2</v>
      </c>
      <c r="M20" s="70">
        <v>1.2598609236313337E-2</v>
      </c>
      <c r="N20" s="70">
        <v>9.4764850035059973E-3</v>
      </c>
      <c r="O20" s="70">
        <v>1.0328309926304867E-2</v>
      </c>
      <c r="P20" s="70">
        <v>9.7319771291805267E-3</v>
      </c>
      <c r="Q20" s="70">
        <v>1.0260560584790515E-2</v>
      </c>
    </row>
    <row r="21" spans="1:17" ht="11.45" customHeight="1" x14ac:dyDescent="0.25">
      <c r="A21" s="147" t="s">
        <v>146</v>
      </c>
      <c r="B21" s="69">
        <v>112.59281918294944</v>
      </c>
      <c r="C21" s="69">
        <v>102.22435</v>
      </c>
      <c r="D21" s="69">
        <v>102.39097000000001</v>
      </c>
      <c r="E21" s="69">
        <v>65.691326470448047</v>
      </c>
      <c r="F21" s="69">
        <v>41.487459298691554</v>
      </c>
      <c r="G21" s="69">
        <v>41.841661242206236</v>
      </c>
      <c r="H21" s="69">
        <v>40.633790620828201</v>
      </c>
      <c r="I21" s="69">
        <v>84.640458128372259</v>
      </c>
      <c r="J21" s="69">
        <v>78.115552437301176</v>
      </c>
      <c r="K21" s="69">
        <v>55.092624400329925</v>
      </c>
      <c r="L21" s="69">
        <v>59.413847020824186</v>
      </c>
      <c r="M21" s="69">
        <v>52.246374651725645</v>
      </c>
      <c r="N21" s="69">
        <v>42.553156849716601</v>
      </c>
      <c r="O21" s="69">
        <v>41.548891376668891</v>
      </c>
      <c r="P21" s="69">
        <v>37.489075360431222</v>
      </c>
      <c r="Q21" s="69">
        <v>43.578724147821553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580.77504660223872</v>
      </c>
      <c r="C25" s="68">
        <f>IF(C19=0,"",C19/TrNavi_act!C7*100)</f>
        <v>575.25371164806427</v>
      </c>
      <c r="D25" s="68">
        <f>IF(D19=0,"",D19/TrNavi_act!D7*100)</f>
        <v>569.78486713722873</v>
      </c>
      <c r="E25" s="68">
        <f>IF(E19=0,"",E19/TrNavi_act!E7*100)</f>
        <v>579.77158695334867</v>
      </c>
      <c r="F25" s="68">
        <f>IF(F19=0,"",F19/TrNavi_act!F7*100)</f>
        <v>559.1735374576208</v>
      </c>
      <c r="G25" s="68">
        <f>IF(G19=0,"",G19/TrNavi_act!G7*100)</f>
        <v>554.81980987482962</v>
      </c>
      <c r="H25" s="68">
        <f>IF(H19=0,"",H19/TrNavi_act!H7*100)</f>
        <v>551.52024165670173</v>
      </c>
      <c r="I25" s="68">
        <f>IF(I19=0,"",I19/TrNavi_act!I7*100)</f>
        <v>546.26125739023473</v>
      </c>
      <c r="J25" s="68">
        <f>IF(J19=0,"",J19/TrNavi_act!J7*100)</f>
        <v>540.89559887764165</v>
      </c>
      <c r="K25" s="68">
        <f>IF(K19=0,"",K19/TrNavi_act!K7*100)</f>
        <v>534.68014956622915</v>
      </c>
      <c r="L25" s="68">
        <f>IF(L19=0,"",L19/TrNavi_act!L7*100)</f>
        <v>527.95024720202207</v>
      </c>
      <c r="M25" s="68">
        <f>IF(M19=0,"",M19/TrNavi_act!M7*100)</f>
        <v>522.95459970040883</v>
      </c>
      <c r="N25" s="68">
        <f>IF(N19=0,"",N19/TrNavi_act!N7*100)</f>
        <v>517.97476317727046</v>
      </c>
      <c r="O25" s="68">
        <f>IF(O19=0,"",O19/TrNavi_act!O7*100)</f>
        <v>513.0618316141265</v>
      </c>
      <c r="P25" s="68">
        <f>IF(P19=0,"",P19/TrNavi_act!P7*100)</f>
        <v>508.189022552555</v>
      </c>
      <c r="Q25" s="68">
        <f>IF(Q19=0,"",Q19/TrNavi_act!Q7*100)</f>
        <v>503.34733247352779</v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>
        <f>IF(E20=0,"",E20/TrNavi_act!E8*100)</f>
        <v>3961.5981163996844</v>
      </c>
      <c r="F26" s="77">
        <f>IF(F20=0,"",F20/TrNavi_act!F8*100)</f>
        <v>3922.3743726729545</v>
      </c>
      <c r="G26" s="77">
        <f>IF(G20=0,"",G20/TrNavi_act!G8*100)</f>
        <v>3883.5389828445095</v>
      </c>
      <c r="H26" s="77">
        <f>IF(H20=0,"",H20/TrNavi_act!H8*100)</f>
        <v>3845.088101826248</v>
      </c>
      <c r="I26" s="77">
        <f>IF(I20=0,"",I20/TrNavi_act!I8*100)</f>
        <v>3807.0179226002451</v>
      </c>
      <c r="J26" s="77">
        <f>IF(J20=0,"",J20/TrNavi_act!J8*100)</f>
        <v>3769.3246758418263</v>
      </c>
      <c r="K26" s="77">
        <f>IF(K20=0,"",K20/TrNavi_act!K8*100)</f>
        <v>3732.0046295463626</v>
      </c>
      <c r="L26" s="77">
        <f>IF(L20=0,"",L20/TrNavi_act!L8*100)</f>
        <v>3695.0540886597651</v>
      </c>
      <c r="M26" s="77">
        <f>IF(M20=0,"",M20/TrNavi_act!M8*100)</f>
        <v>3658.4693947126389</v>
      </c>
      <c r="N26" s="77">
        <f>IF(N20=0,"",N20/TrNavi_act!N8*100)</f>
        <v>3622.2469254580583</v>
      </c>
      <c r="O26" s="77">
        <f>IF(O20=0,"",O20/TrNavi_act!O8*100)</f>
        <v>3586.3830945129289</v>
      </c>
      <c r="P26" s="77">
        <f>IF(P20=0,"",P20/TrNavi_act!P8*100)</f>
        <v>3550.8743510028999</v>
      </c>
      <c r="Q26" s="77">
        <f>IF(Q20=0,"",Q20/TrNavi_act!Q8*100)</f>
        <v>3515.7171792107924</v>
      </c>
    </row>
    <row r="27" spans="1:17" ht="11.45" customHeight="1" x14ac:dyDescent="0.25">
      <c r="A27" s="147" t="s">
        <v>146</v>
      </c>
      <c r="B27" s="74">
        <f>IF(B21=0,"",B21/TrNavi_act!B9*100)</f>
        <v>580.77504660223872</v>
      </c>
      <c r="C27" s="74">
        <f>IF(C21=0,"",C21/TrNavi_act!C9*100)</f>
        <v>575.25371164806427</v>
      </c>
      <c r="D27" s="74">
        <f>IF(D21=0,"",D21/TrNavi_act!D9*100)</f>
        <v>569.78486713722873</v>
      </c>
      <c r="E27" s="74">
        <f>IF(E21=0,"",E21/TrNavi_act!E9*100)</f>
        <v>564.36801405152971</v>
      </c>
      <c r="F27" s="74">
        <f>IF(F21=0,"",F21/TrNavi_act!F9*100)</f>
        <v>559.00265811685097</v>
      </c>
      <c r="G27" s="74">
        <f>IF(G21=0,"",G21/TrNavi_act!G9*100)</f>
        <v>553.68830975806077</v>
      </c>
      <c r="H27" s="74">
        <f>IF(H21=0,"",H21/TrNavi_act!H9*100)</f>
        <v>548.42448405433925</v>
      </c>
      <c r="I27" s="74">
        <f>IF(I21=0,"",I21/TrNavi_act!I9*100)</f>
        <v>543.21070069493123</v>
      </c>
      <c r="J27" s="74">
        <f>IF(J21=0,"",J21/TrNavi_act!J9*100)</f>
        <v>538.04648393531795</v>
      </c>
      <c r="K27" s="74">
        <f>IF(K21=0,"",K21/TrNavi_act!K9*100)</f>
        <v>532.93136255380796</v>
      </c>
      <c r="L27" s="74">
        <f>IF(L21=0,"",L21/TrNavi_act!L9*100)</f>
        <v>527.86486980853783</v>
      </c>
      <c r="M27" s="74">
        <f>IF(M21=0,"",M21/TrNavi_act!M9*100)</f>
        <v>522.84654339488486</v>
      </c>
      <c r="N27" s="74">
        <f>IF(N21=0,"",N21/TrNavi_act!N9*100)</f>
        <v>517.87592540328137</v>
      </c>
      <c r="O27" s="74">
        <f>IF(O21=0,"",O21/TrNavi_act!O9*100)</f>
        <v>512.95256227743278</v>
      </c>
      <c r="P27" s="74">
        <f>IF(P21=0,"",P21/TrNavi_act!P9*100)</f>
        <v>508.07600477293073</v>
      </c>
      <c r="Q27" s="74">
        <f>IF(Q21=0,"",Q21/TrNavi_act!Q9*100)</f>
        <v>503.24580791626153</v>
      </c>
    </row>
    <row r="29" spans="1:17" ht="11.45" customHeight="1" x14ac:dyDescent="0.25">
      <c r="A29" s="27" t="s">
        <v>151</v>
      </c>
      <c r="B29" s="68">
        <f>IF(B19=0,"",B19/TrNavi_act!B3*1000)</f>
        <v>42.745945020102297</v>
      </c>
      <c r="C29" s="68">
        <f>IF(C19=0,"",C19/TrNavi_act!C3*1000)</f>
        <v>37.226638747268751</v>
      </c>
      <c r="D29" s="68">
        <f>IF(D19=0,"",D19/TrNavi_act!D3*1000)</f>
        <v>28.121661631419943</v>
      </c>
      <c r="E29" s="68">
        <f>IF(E19=0,"",E19/TrNavi_act!E3*1000)</f>
        <v>19.055707184857706</v>
      </c>
      <c r="F29" s="68">
        <f>IF(F19=0,"",F19/TrNavi_act!F3*1000)</f>
        <v>5.9665628266762392</v>
      </c>
      <c r="G29" s="68">
        <f>IF(G19=0,"",G19/TrNavi_act!G3*1000)</f>
        <v>4.9684586748761532</v>
      </c>
      <c r="H29" s="68">
        <f>IF(H19=0,"",H19/TrNavi_act!H3*1000)</f>
        <v>5.0035704981783375</v>
      </c>
      <c r="I29" s="68">
        <f>IF(I19=0,"",I19/TrNavi_act!I3*1000)</f>
        <v>10.373899866482734</v>
      </c>
      <c r="J29" s="68">
        <f>IF(J19=0,"",J19/TrNavi_act!J3*1000)</f>
        <v>9.0296641060120724</v>
      </c>
      <c r="K29" s="68">
        <f>IF(K19=0,"",K19/TrNavi_act!K3*1000)</f>
        <v>4.694837777035997</v>
      </c>
      <c r="L29" s="68">
        <f>IF(L19=0,"",L19/TrNavi_act!L3*1000)</f>
        <v>4.1504090631347941</v>
      </c>
      <c r="M29" s="68">
        <f>IF(M19=0,"",M19/TrNavi_act!M3*1000)</f>
        <v>4.5801443982687369</v>
      </c>
      <c r="N29" s="68">
        <f>IF(N19=0,"",N19/TrNavi_act!N3*1000)</f>
        <v>3.399324573193923</v>
      </c>
      <c r="O29" s="68">
        <f>IF(O19=0,"",O19/TrNavi_act!O3*1000)</f>
        <v>3.3945311811260992</v>
      </c>
      <c r="P29" s="68">
        <f>IF(P19=0,"",P19/TrNavi_act!P3*1000)</f>
        <v>3.1884040344437095</v>
      </c>
      <c r="Q29" s="68">
        <f>IF(Q19=0,"",Q19/TrNavi_act!Q3*1000)</f>
        <v>3.30996619675527</v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>
        <f>IF(E20=0,"",E20/TrNavi_act!E4*1000)</f>
        <v>57.462832357291958</v>
      </c>
      <c r="F30" s="77">
        <f>IF(F20=0,"",F20/TrNavi_act!F4*1000)</f>
        <v>18.36414638853006</v>
      </c>
      <c r="G30" s="77">
        <f>IF(G20=0,"",G20/TrNavi_act!G4*1000)</f>
        <v>15.264440552279195</v>
      </c>
      <c r="H30" s="77">
        <f>IF(H20=0,"",H20/TrNavi_act!H4*1000)</f>
        <v>15.322158642079463</v>
      </c>
      <c r="I30" s="77">
        <f>IF(I20=0,"",I20/TrNavi_act!I4*1000)</f>
        <v>31.753978376145771</v>
      </c>
      <c r="J30" s="77">
        <f>IF(J20=0,"",J20/TrNavi_act!J4*1000)</f>
        <v>27.633939530234347</v>
      </c>
      <c r="K30" s="77">
        <f>IF(K20=0,"",K20/TrNavi_act!K4*1000)</f>
        <v>14.384099022858527</v>
      </c>
      <c r="L30" s="77">
        <f>IF(L20=0,"",L20/TrNavi_act!L4*1000)</f>
        <v>12.741565822964706</v>
      </c>
      <c r="M30" s="77">
        <f>IF(M20=0,"",M20/TrNavi_act!M4*1000)</f>
        <v>14.054058352378185</v>
      </c>
      <c r="N30" s="77">
        <f>IF(N20=0,"",N20/TrNavi_act!N4*1000)</f>
        <v>10.426214277493159</v>
      </c>
      <c r="O30" s="77">
        <f>IF(O20=0,"",O20/TrNavi_act!O4*1000)</f>
        <v>10.406681780125618</v>
      </c>
      <c r="P30" s="77">
        <f>IF(P20=0,"",P20/TrNavi_act!P4*1000)</f>
        <v>9.7703165704013202</v>
      </c>
      <c r="Q30" s="77">
        <f>IF(Q20=0,"",Q20/TrNavi_act!Q4*1000)</f>
        <v>10.138458796606683</v>
      </c>
    </row>
    <row r="31" spans="1:17" ht="11.45" customHeight="1" x14ac:dyDescent="0.25">
      <c r="A31" s="147" t="s">
        <v>146</v>
      </c>
      <c r="B31" s="74">
        <f>IF(B21=0,"",B21/TrNavi_act!B5*1000)</f>
        <v>42.745945020102297</v>
      </c>
      <c r="C31" s="74">
        <f>IF(C21=0,"",C21/TrNavi_act!C5*1000)</f>
        <v>37.226638747268751</v>
      </c>
      <c r="D31" s="74">
        <f>IF(D21=0,"",D21/TrNavi_act!D5*1000)</f>
        <v>28.121661631419943</v>
      </c>
      <c r="E31" s="74">
        <f>IF(E21=0,"",E21/TrNavi_act!E5*1000)</f>
        <v>18.65700836990856</v>
      </c>
      <c r="F31" s="74">
        <f>IF(F21=0,"",F21/TrNavi_act!F5*1000)</f>
        <v>5.9651271457500439</v>
      </c>
      <c r="G31" s="74">
        <f>IF(G21=0,"",G21/TrNavi_act!G5*1000)</f>
        <v>4.9604814750689084</v>
      </c>
      <c r="H31" s="74">
        <f>IF(H21=0,"",H21/TrNavi_act!H5*1000)</f>
        <v>4.9814626236150792</v>
      </c>
      <c r="I31" s="74">
        <f>IF(I21=0,"",I21/TrNavi_act!I5*1000)</f>
        <v>10.328304835676908</v>
      </c>
      <c r="J31" s="74">
        <f>IF(J21=0,"",J21/TrNavi_act!J5*1000)</f>
        <v>8.9922358049155253</v>
      </c>
      <c r="K31" s="74">
        <f>IF(K21=0,"",K21/TrNavi_act!K5*1000)</f>
        <v>4.6827560051279153</v>
      </c>
      <c r="L31" s="74">
        <f>IF(L21=0,"",L21/TrNavi_act!L5*1000)</f>
        <v>4.1498810519539138</v>
      </c>
      <c r="M31" s="74">
        <f>IF(M21=0,"",M21/TrNavi_act!M5*1000)</f>
        <v>4.579400004533758</v>
      </c>
      <c r="N31" s="74">
        <f>IF(N21=0,"",N21/TrNavi_act!N5*1000)</f>
        <v>3.3988144448655433</v>
      </c>
      <c r="O31" s="74">
        <f>IF(O21=0,"",O21/TrNavi_act!O5*1000)</f>
        <v>3.3939627002670227</v>
      </c>
      <c r="P31" s="74">
        <f>IF(P21=0,"",P21/TrNavi_act!P5*1000)</f>
        <v>3.1878465442543558</v>
      </c>
      <c r="Q31" s="74">
        <f>IF(Q21=0,"",Q21/TrNavi_act!Q5*1000)</f>
        <v>3.3094413842513331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3.0982038784304042E-2</v>
      </c>
      <c r="F34" s="52">
        <f t="shared" si="2"/>
        <v>3.5638311919116095E-4</v>
      </c>
      <c r="G34" s="52">
        <f t="shared" si="2"/>
        <v>2.3785131390376617E-3</v>
      </c>
      <c r="H34" s="52">
        <f t="shared" si="2"/>
        <v>6.5469217727288625E-3</v>
      </c>
      <c r="I34" s="52">
        <f t="shared" si="2"/>
        <v>6.5138705433511277E-3</v>
      </c>
      <c r="J34" s="52">
        <f t="shared" si="2"/>
        <v>6.1444882879294971E-3</v>
      </c>
      <c r="K34" s="52">
        <f t="shared" si="2"/>
        <v>3.8155824764893537E-3</v>
      </c>
      <c r="L34" s="52">
        <f t="shared" si="2"/>
        <v>1.8866732157573981E-4</v>
      </c>
      <c r="M34" s="52">
        <f t="shared" si="2"/>
        <v>2.4108030545109542E-4</v>
      </c>
      <c r="N34" s="52">
        <f t="shared" si="2"/>
        <v>2.2264799569569009E-4</v>
      </c>
      <c r="O34" s="52">
        <f t="shared" si="2"/>
        <v>2.4852030437992639E-4</v>
      </c>
      <c r="P34" s="52">
        <f t="shared" si="2"/>
        <v>2.5952764421476851E-4</v>
      </c>
      <c r="Q34" s="52">
        <f t="shared" si="2"/>
        <v>2.353934291755072E-4</v>
      </c>
    </row>
    <row r="35" spans="1:17" ht="11.45" customHeight="1" x14ac:dyDescent="0.25">
      <c r="A35" s="147" t="s">
        <v>146</v>
      </c>
      <c r="B35" s="46">
        <f t="shared" ref="B35:Q35" si="3">IF(B21=0,0,B21/B$19)</f>
        <v>1</v>
      </c>
      <c r="C35" s="46">
        <f t="shared" si="3"/>
        <v>1</v>
      </c>
      <c r="D35" s="46">
        <f t="shared" si="3"/>
        <v>1</v>
      </c>
      <c r="E35" s="46">
        <f t="shared" si="3"/>
        <v>0.96901796121569583</v>
      </c>
      <c r="F35" s="46">
        <f t="shared" si="3"/>
        <v>0.99964361688080894</v>
      </c>
      <c r="G35" s="46">
        <f t="shared" si="3"/>
        <v>0.9976214868609623</v>
      </c>
      <c r="H35" s="46">
        <f t="shared" si="3"/>
        <v>0.99345307822727114</v>
      </c>
      <c r="I35" s="46">
        <f t="shared" si="3"/>
        <v>0.99348612945664883</v>
      </c>
      <c r="J35" s="46">
        <f t="shared" si="3"/>
        <v>0.99385551171207054</v>
      </c>
      <c r="K35" s="46">
        <f t="shared" si="3"/>
        <v>0.99618441752351061</v>
      </c>
      <c r="L35" s="46">
        <f t="shared" si="3"/>
        <v>0.99981133267842426</v>
      </c>
      <c r="M35" s="46">
        <f t="shared" si="3"/>
        <v>0.99975891969454889</v>
      </c>
      <c r="N35" s="46">
        <f t="shared" si="3"/>
        <v>0.9997773520043044</v>
      </c>
      <c r="O35" s="46">
        <f t="shared" si="3"/>
        <v>0.99975147969561995</v>
      </c>
      <c r="P35" s="46">
        <f t="shared" si="3"/>
        <v>0.99974047235578534</v>
      </c>
      <c r="Q35" s="46">
        <f t="shared" si="3"/>
        <v>0.99976460657082455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357.36214613200855</v>
      </c>
      <c r="C4" s="100">
        <v>329.15063536808407</v>
      </c>
      <c r="D4" s="100">
        <v>327.56459183395202</v>
      </c>
      <c r="E4" s="100">
        <v>217.84681819821606</v>
      </c>
      <c r="F4" s="100">
        <v>131.65918470453602</v>
      </c>
      <c r="G4" s="100">
        <v>130.25185229440464</v>
      </c>
      <c r="H4" s="100">
        <v>127.031733382968</v>
      </c>
      <c r="I4" s="100">
        <v>263.80467238366799</v>
      </c>
      <c r="J4" s="100">
        <v>240.66758613672002</v>
      </c>
      <c r="K4" s="100">
        <v>171.575052444432</v>
      </c>
      <c r="L4" s="100">
        <v>184.36141895284467</v>
      </c>
      <c r="M4" s="100">
        <v>162.12922111350571</v>
      </c>
      <c r="N4" s="100">
        <v>132.04711383514234</v>
      </c>
      <c r="O4" s="100">
        <v>128.93410446902305</v>
      </c>
      <c r="P4" s="100">
        <v>116.33700486162536</v>
      </c>
      <c r="Q4" s="100">
        <v>135.23128563227237</v>
      </c>
    </row>
    <row r="5" spans="1:17" ht="11.45" customHeight="1" x14ac:dyDescent="0.25">
      <c r="A5" s="141" t="s">
        <v>91</v>
      </c>
      <c r="B5" s="140">
        <f t="shared" ref="B5:Q5" si="0">B4</f>
        <v>357.36214613200855</v>
      </c>
      <c r="C5" s="140">
        <f t="shared" si="0"/>
        <v>329.15063536808407</v>
      </c>
      <c r="D5" s="140">
        <f t="shared" si="0"/>
        <v>327.56459183395202</v>
      </c>
      <c r="E5" s="140">
        <f t="shared" si="0"/>
        <v>217.84681819821606</v>
      </c>
      <c r="F5" s="140">
        <f t="shared" si="0"/>
        <v>131.65918470453602</v>
      </c>
      <c r="G5" s="140">
        <f t="shared" si="0"/>
        <v>130.25185229440464</v>
      </c>
      <c r="H5" s="140">
        <f t="shared" si="0"/>
        <v>127.031733382968</v>
      </c>
      <c r="I5" s="140">
        <f t="shared" si="0"/>
        <v>263.80467238366799</v>
      </c>
      <c r="J5" s="140">
        <f t="shared" si="0"/>
        <v>240.66758613672002</v>
      </c>
      <c r="K5" s="140">
        <f t="shared" si="0"/>
        <v>171.575052444432</v>
      </c>
      <c r="L5" s="140">
        <f t="shared" si="0"/>
        <v>184.36141895284467</v>
      </c>
      <c r="M5" s="140">
        <f t="shared" si="0"/>
        <v>162.12922111350571</v>
      </c>
      <c r="N5" s="140">
        <f t="shared" si="0"/>
        <v>132.04711383514234</v>
      </c>
      <c r="O5" s="140">
        <f t="shared" si="0"/>
        <v>128.93410446902305</v>
      </c>
      <c r="P5" s="140">
        <f t="shared" si="0"/>
        <v>116.33700486162536</v>
      </c>
      <c r="Q5" s="140">
        <f t="shared" si="0"/>
        <v>135.23128563227237</v>
      </c>
    </row>
    <row r="7" spans="1:17" ht="11.45" customHeight="1" x14ac:dyDescent="0.25">
      <c r="A7" s="27" t="s">
        <v>100</v>
      </c>
      <c r="B7" s="71">
        <f t="shared" ref="B7:Q7" si="1">SUM(B8:B9)</f>
        <v>357.36214613200855</v>
      </c>
      <c r="C7" s="71">
        <f t="shared" si="1"/>
        <v>329.15063536808407</v>
      </c>
      <c r="D7" s="71">
        <f t="shared" si="1"/>
        <v>327.56459183395202</v>
      </c>
      <c r="E7" s="71">
        <f t="shared" si="1"/>
        <v>217.84681819821608</v>
      </c>
      <c r="F7" s="71">
        <f t="shared" si="1"/>
        <v>131.65918470453605</v>
      </c>
      <c r="G7" s="71">
        <f t="shared" si="1"/>
        <v>130.25185229440464</v>
      </c>
      <c r="H7" s="71">
        <f t="shared" si="1"/>
        <v>127.03173338296797</v>
      </c>
      <c r="I7" s="71">
        <f t="shared" si="1"/>
        <v>263.80467238366793</v>
      </c>
      <c r="J7" s="71">
        <f t="shared" si="1"/>
        <v>240.66758613672002</v>
      </c>
      <c r="K7" s="71">
        <f t="shared" si="1"/>
        <v>171.57505244443203</v>
      </c>
      <c r="L7" s="71">
        <f t="shared" si="1"/>
        <v>184.3614189528447</v>
      </c>
      <c r="M7" s="71">
        <f t="shared" si="1"/>
        <v>162.12922111350568</v>
      </c>
      <c r="N7" s="71">
        <f t="shared" si="1"/>
        <v>132.04711383514237</v>
      </c>
      <c r="O7" s="71">
        <f t="shared" si="1"/>
        <v>128.93410446902305</v>
      </c>
      <c r="P7" s="71">
        <f t="shared" si="1"/>
        <v>116.33700486162535</v>
      </c>
      <c r="Q7" s="71">
        <f t="shared" si="1"/>
        <v>135.2312856322724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6.7493385704543636</v>
      </c>
      <c r="F8" s="70">
        <v>4.6921110915167742E-2</v>
      </c>
      <c r="G8" s="70">
        <v>0.30980574206623435</v>
      </c>
      <c r="H8" s="70">
        <v>0.83166682111244095</v>
      </c>
      <c r="I8" s="70">
        <v>1.7183894846383694</v>
      </c>
      <c r="J8" s="70">
        <v>1.4787791643013397</v>
      </c>
      <c r="K8" s="70">
        <v>0.65465876350971663</v>
      </c>
      <c r="L8" s="70">
        <v>3.4782975115736046E-2</v>
      </c>
      <c r="M8" s="70">
        <v>3.9086162148592153E-2</v>
      </c>
      <c r="N8" s="70">
        <v>2.9400025232795085E-2</v>
      </c>
      <c r="O8" s="70">
        <v>3.2042742887594844E-2</v>
      </c>
      <c r="P8" s="70">
        <v>3.0192668806739702E-2</v>
      </c>
      <c r="Q8" s="70">
        <v>3.1832556056793096E-2</v>
      </c>
    </row>
    <row r="9" spans="1:17" ht="11.45" customHeight="1" x14ac:dyDescent="0.25">
      <c r="A9" s="147" t="s">
        <v>146</v>
      </c>
      <c r="B9" s="69">
        <v>357.36214613200855</v>
      </c>
      <c r="C9" s="69">
        <v>329.15063536808407</v>
      </c>
      <c r="D9" s="69">
        <v>327.56459183395202</v>
      </c>
      <c r="E9" s="69">
        <v>211.09747962776171</v>
      </c>
      <c r="F9" s="69">
        <v>131.61226359362087</v>
      </c>
      <c r="G9" s="69">
        <v>129.94204655233841</v>
      </c>
      <c r="H9" s="69">
        <v>126.20006656185554</v>
      </c>
      <c r="I9" s="69">
        <v>262.08628289902958</v>
      </c>
      <c r="J9" s="69">
        <v>239.18880697241869</v>
      </c>
      <c r="K9" s="69">
        <v>170.9203936809223</v>
      </c>
      <c r="L9" s="69">
        <v>184.32663597772896</v>
      </c>
      <c r="M9" s="69">
        <v>162.0901349513571</v>
      </c>
      <c r="N9" s="69">
        <v>132.01771380990957</v>
      </c>
      <c r="O9" s="69">
        <v>128.90206172613546</v>
      </c>
      <c r="P9" s="69">
        <v>116.30681219281861</v>
      </c>
      <c r="Q9" s="69">
        <v>135.1994530762156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3.173933726193845</v>
      </c>
      <c r="C14" s="100">
        <f>IF(C4=0,0,C4/TrNavi_ene!C4)</f>
        <v>3.2198848451282309</v>
      </c>
      <c r="D14" s="100">
        <f>IF(D4=0,0,D4/TrNavi_ene!D4)</f>
        <v>3.1991550801203661</v>
      </c>
      <c r="E14" s="100">
        <f>IF(E4=0,0,E4/TrNavi_ene!E4)</f>
        <v>3.2134756743377104</v>
      </c>
      <c r="F14" s="100">
        <f>IF(F4=0,0,F4/TrNavi_ene!F4)</f>
        <v>3.1723384805531269</v>
      </c>
      <c r="G14" s="100">
        <f>IF(G4=0,0,G4/TrNavi_ene!G4)</f>
        <v>3.1055661437568394</v>
      </c>
      <c r="H14" s="100">
        <f>IF(H4=0,0,H4/TrNavi_ene!H4)</f>
        <v>3.1057911318066274</v>
      </c>
      <c r="I14" s="100">
        <f>IF(I4=0,0,I4/TrNavi_ene!I4)</f>
        <v>3.0964657882821154</v>
      </c>
      <c r="J14" s="100">
        <f>IF(J4=0,0,J4/TrNavi_ene!J4)</f>
        <v>3.0619870116696886</v>
      </c>
      <c r="K14" s="100">
        <f>IF(K4=0,0,K4/TrNavi_ene!K4)</f>
        <v>3.1024188000000001</v>
      </c>
      <c r="L14" s="100">
        <f>IF(L4=0,0,L4/TrNavi_ene!L4)</f>
        <v>3.1024188000000001</v>
      </c>
      <c r="M14" s="100">
        <f>IF(M4=0,0,M4/TrNavi_ene!M4)</f>
        <v>3.1024188000000001</v>
      </c>
      <c r="N14" s="100">
        <f>IF(N4=0,0,N4/TrNavi_ene!N4)</f>
        <v>3.1024188000000001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3.1024188000000006</v>
      </c>
    </row>
    <row r="15" spans="1:17" ht="11.45" customHeight="1" x14ac:dyDescent="0.25">
      <c r="A15" s="141" t="s">
        <v>91</v>
      </c>
      <c r="B15" s="140">
        <f t="shared" ref="B15:Q15" si="2">B14</f>
        <v>3.173933726193845</v>
      </c>
      <c r="C15" s="140">
        <f t="shared" si="2"/>
        <v>3.2198848451282309</v>
      </c>
      <c r="D15" s="140">
        <f t="shared" si="2"/>
        <v>3.1991550801203661</v>
      </c>
      <c r="E15" s="140">
        <f t="shared" si="2"/>
        <v>3.2134756743377104</v>
      </c>
      <c r="F15" s="140">
        <f t="shared" si="2"/>
        <v>3.1723384805531269</v>
      </c>
      <c r="G15" s="140">
        <f t="shared" si="2"/>
        <v>3.1055661437568394</v>
      </c>
      <c r="H15" s="140">
        <f t="shared" si="2"/>
        <v>3.1057911318066274</v>
      </c>
      <c r="I15" s="140">
        <f t="shared" si="2"/>
        <v>3.0964657882821154</v>
      </c>
      <c r="J15" s="140">
        <f t="shared" si="2"/>
        <v>3.0619870116696886</v>
      </c>
      <c r="K15" s="140">
        <f t="shared" si="2"/>
        <v>3.1024188000000001</v>
      </c>
      <c r="L15" s="140">
        <f t="shared" si="2"/>
        <v>3.1024188000000001</v>
      </c>
      <c r="M15" s="140">
        <f t="shared" si="2"/>
        <v>3.1024188000000001</v>
      </c>
      <c r="N15" s="140">
        <f t="shared" si="2"/>
        <v>3.1024188000000001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3.1024188000000006</v>
      </c>
    </row>
    <row r="17" spans="1:17" ht="11.45" customHeight="1" x14ac:dyDescent="0.25">
      <c r="A17" s="27" t="s">
        <v>123</v>
      </c>
      <c r="B17" s="68">
        <f>IF(B7=0,"",B7/TrNavi_act!B7*100)</f>
        <v>1843.3415077426475</v>
      </c>
      <c r="C17" s="68">
        <f>IF(C7=0,"",C7/TrNavi_act!C7*100)</f>
        <v>1852.2507082393677</v>
      </c>
      <c r="D17" s="68">
        <f>IF(D7=0,"",D7/TrNavi_act!D7*100)</f>
        <v>1822.8301522777731</v>
      </c>
      <c r="E17" s="68">
        <f>IF(E7=0,"",E7/TrNavi_act!E7*100)</f>
        <v>1863.0818913467567</v>
      </c>
      <c r="F17" s="68">
        <f>IF(F7=0,"",F7/TrNavi_act!F7*100)</f>
        <v>1773.8877301838261</v>
      </c>
      <c r="G17" s="68">
        <f>IF(G7=0,"",G7/TrNavi_act!G7*100)</f>
        <v>1723.0296174328771</v>
      </c>
      <c r="H17" s="68">
        <f>IF(H7=0,"",H7/TrNavi_act!H7*100)</f>
        <v>1712.9066755492322</v>
      </c>
      <c r="I17" s="68">
        <f>IF(I7=0,"",I7/TrNavi_act!I7*100)</f>
        <v>1691.4792949728326</v>
      </c>
      <c r="J17" s="68">
        <f>IF(J7=0,"",J7/TrNavi_act!J7*100)</f>
        <v>1656.2152984326367</v>
      </c>
      <c r="K17" s="68">
        <f>IF(K7=0,"",K7/TrNavi_act!K7*100)</f>
        <v>1658.8017480010815</v>
      </c>
      <c r="L17" s="68">
        <f>IF(L7=0,"",L7/TrNavi_act!L7*100)</f>
        <v>1637.9227723842007</v>
      </c>
      <c r="M17" s="68">
        <f>IF(M7=0,"",M7/TrNavi_act!M7*100)</f>
        <v>1622.4241816570225</v>
      </c>
      <c r="N17" s="68">
        <f>IF(N7=0,"",N7/TrNavi_act!N7*100)</f>
        <v>1606.9746432067116</v>
      </c>
      <c r="O17" s="68">
        <f>IF(O7=0,"",O7/TrNavi_act!O7*100)</f>
        <v>1591.7326719621005</v>
      </c>
      <c r="P17" s="68">
        <f>IF(P7=0,"",P7/TrNavi_act!P7*100)</f>
        <v>1576.6151775206708</v>
      </c>
      <c r="Q17" s="68">
        <f>IF(Q7=0,"",Q7/TrNavi_act!Q7*100)</f>
        <v>1561.5942271957238</v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>
        <f>IF(E8=0,"",E8/TrNavi_act!E8*100)</f>
        <v>12730.49917855248</v>
      </c>
      <c r="F18" s="77">
        <f>IF(F8=0,"",F8/TrNavi_act!F8*100)</f>
        <v>12443.099157565845</v>
      </c>
      <c r="G18" s="77">
        <f>IF(G8=0,"",G8/TrNavi_act!G8*100)</f>
        <v>12060.587183081781</v>
      </c>
      <c r="H18" s="77">
        <f>IF(H8=0,"",H8/TrNavi_act!H8*100)</f>
        <v>11942.040527667139</v>
      </c>
      <c r="I18" s="77">
        <f>IF(I8=0,"",I8/TrNavi_act!I8*100)</f>
        <v>11788.300752708508</v>
      </c>
      <c r="J18" s="77">
        <f>IF(J8=0,"",J8/TrNavi_act!J8*100)</f>
        <v>11541.623200193731</v>
      </c>
      <c r="K18" s="77">
        <f>IF(K8=0,"",K8/TrNavi_act!K8*100)</f>
        <v>11578.241324391671</v>
      </c>
      <c r="L18" s="77">
        <f>IF(L8=0,"",L8/TrNavi_act!L8*100)</f>
        <v>11463.605271674925</v>
      </c>
      <c r="M18" s="77">
        <f>IF(M8=0,"",M8/TrNavi_act!M8*100)</f>
        <v>11350.104229381115</v>
      </c>
      <c r="N18" s="77">
        <f>IF(N8=0,"",N8/TrNavi_act!N8*100)</f>
        <v>11237.726959783284</v>
      </c>
      <c r="O18" s="77">
        <f>IF(O8=0,"",O8/TrNavi_act!O8*100)</f>
        <v>11126.46233641909</v>
      </c>
      <c r="P18" s="77">
        <f>IF(P8=0,"",P8/TrNavi_act!P8*100)</f>
        <v>11016.299342989198</v>
      </c>
      <c r="Q18" s="77">
        <f>IF(Q8=0,"",Q8/TrNavi_act!Q8*100)</f>
        <v>10907.227072266534</v>
      </c>
    </row>
    <row r="19" spans="1:17" ht="11.45" customHeight="1" x14ac:dyDescent="0.25">
      <c r="A19" s="147" t="s">
        <v>146</v>
      </c>
      <c r="B19" s="74">
        <f>IF(B9=0,"",B9/TrNavi_act!B9*100)</f>
        <v>1843.3415077426475</v>
      </c>
      <c r="C19" s="74">
        <f>IF(C9=0,"",C9/TrNavi_act!C9*100)</f>
        <v>1852.2507082393677</v>
      </c>
      <c r="D19" s="74">
        <f>IF(D9=0,"",D9/TrNavi_act!D9*100)</f>
        <v>1822.8301522777731</v>
      </c>
      <c r="E19" s="74">
        <f>IF(E9=0,"",E9/TrNavi_act!E9*100)</f>
        <v>1813.5828845288736</v>
      </c>
      <c r="F19" s="74">
        <f>IF(F9=0,"",F9/TrNavi_act!F9*100)</f>
        <v>1773.3456430755703</v>
      </c>
      <c r="G19" s="74">
        <f>IF(G9=0,"",G9/TrNavi_act!G9*100)</f>
        <v>1719.5156689785829</v>
      </c>
      <c r="H19" s="74">
        <f>IF(H9=0,"",H9/TrNavi_act!H9*100)</f>
        <v>1703.2918990415922</v>
      </c>
      <c r="I19" s="74">
        <f>IF(I9=0,"",I9/TrNavi_act!I9*100)</f>
        <v>1682.0333505306105</v>
      </c>
      <c r="J19" s="74">
        <f>IF(J9=0,"",J9/TrNavi_act!J9*100)</f>
        <v>1647.4913454844873</v>
      </c>
      <c r="K19" s="74">
        <f>IF(K9=0,"",K9/TrNavi_act!K9*100)</f>
        <v>1653.3762782965496</v>
      </c>
      <c r="L19" s="74">
        <f>IF(L9=0,"",L9/TrNavi_act!L9*100)</f>
        <v>1637.6578959535602</v>
      </c>
      <c r="M19" s="74">
        <f>IF(M9=0,"",M9/TrNavi_act!M9*100)</f>
        <v>1622.0889457433068</v>
      </c>
      <c r="N19" s="74">
        <f>IF(N9=0,"",N9/TrNavi_act!N9*100)</f>
        <v>1606.668007038538</v>
      </c>
      <c r="O19" s="74">
        <f>IF(O9=0,"",O9/TrNavi_act!O9*100)</f>
        <v>1591.3936727176783</v>
      </c>
      <c r="P19" s="74">
        <f>IF(P9=0,"",P9/TrNavi_act!P9*100)</f>
        <v>1576.26454903643</v>
      </c>
      <c r="Q19" s="74">
        <f>IF(Q9=0,"",Q9/TrNavi_act!Q9*100)</f>
        <v>1561.2792555005988</v>
      </c>
    </row>
    <row r="21" spans="1:17" ht="11.45" customHeight="1" x14ac:dyDescent="0.25">
      <c r="A21" s="27" t="s">
        <v>155</v>
      </c>
      <c r="B21" s="68">
        <f>IF(B7=0,"",B7/TrNavi_act!B3*1000)</f>
        <v>135.67279655733049</v>
      </c>
      <c r="C21" s="68">
        <f>IF(C7=0,"",C7/TrNavi_act!C3*1000)</f>
        <v>119.86548993739406</v>
      </c>
      <c r="D21" s="68">
        <f>IF(D7=0,"",D7/TrNavi_act!D3*1000)</f>
        <v>89.96555666958308</v>
      </c>
      <c r="E21" s="68">
        <f>IF(E7=0,"",E7/TrNavi_act!E3*1000)</f>
        <v>61.235051495842569</v>
      </c>
      <c r="F21" s="68">
        <f>IF(F7=0,"",F7/TrNavi_act!F3*1000)</f>
        <v>18.927956851702877</v>
      </c>
      <c r="G21" s="68">
        <f>IF(G7=0,"",G7/TrNavi_act!G3*1000)</f>
        <v>15.429877047350349</v>
      </c>
      <c r="H21" s="68">
        <f>IF(H7=0,"",H7/TrNavi_act!H3*1000)</f>
        <v>15.54004488061155</v>
      </c>
      <c r="I21" s="68">
        <f>IF(I7=0,"",I7/TrNavi_act!I3*1000)</f>
        <v>32.122426027628187</v>
      </c>
      <c r="J21" s="68">
        <f>IF(J7=0,"",J7/TrNavi_act!J3*1000)</f>
        <v>27.648714212348953</v>
      </c>
      <c r="K21" s="68">
        <f>IF(K7=0,"",K7/TrNavi_act!K3*1000)</f>
        <v>14.565352982426687</v>
      </c>
      <c r="L21" s="68">
        <f>IF(L7=0,"",L7/TrNavi_act!L3*1000)</f>
        <v>12.876307105159775</v>
      </c>
      <c r="M21" s="68">
        <f>IF(M7=0,"",M7/TrNavi_act!M3*1000)</f>
        <v>14.209526087903617</v>
      </c>
      <c r="N21" s="68">
        <f>IF(N7=0,"",N7/TrNavi_act!N3*1000)</f>
        <v>10.546128463178805</v>
      </c>
      <c r="O21" s="68">
        <f>IF(O7=0,"",O7/TrNavi_act!O3*1000)</f>
        <v>10.531257353511814</v>
      </c>
      <c r="P21" s="68">
        <f>IF(P7=0,"",P7/TrNavi_act!P3*1000)</f>
        <v>9.8917646184540136</v>
      </c>
      <c r="Q21" s="68">
        <f>IF(Q7=0,"",Q7/TrNavi_act!Q3*1000)</f>
        <v>10.268901356178052</v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>
        <f>IF(E8=0,"",E8/TrNavi_act!E4*1000)</f>
        <v>184.6554139587036</v>
      </c>
      <c r="F22" s="77">
        <f>IF(F8=0,"",F8/TrNavi_act!F4*1000)</f>
        <v>58.257288250844645</v>
      </c>
      <c r="G22" s="77">
        <f>IF(G8=0,"",G8/TrNavi_act!G4*1000)</f>
        <v>47.404729782547221</v>
      </c>
      <c r="H22" s="77">
        <f>IF(H8=0,"",H8/TrNavi_act!H4*1000)</f>
        <v>47.587424430704679</v>
      </c>
      <c r="I22" s="77">
        <f>IF(I8=0,"",I8/TrNavi_act!I4*1000)</f>
        <v>98.325107683585443</v>
      </c>
      <c r="J22" s="77">
        <f>IF(J8=0,"",J8/TrNavi_act!J4*1000)</f>
        <v>84.614763922843139</v>
      </c>
      <c r="K22" s="77">
        <f>IF(K8=0,"",K8/TrNavi_act!K4*1000)</f>
        <v>44.625499229577926</v>
      </c>
      <c r="L22" s="77">
        <f>IF(L8=0,"",L8/TrNavi_act!L4*1000)</f>
        <v>39.52967335060319</v>
      </c>
      <c r="M22" s="77">
        <f>IF(M8=0,"",M8/TrNavi_act!M4*1000)</f>
        <v>43.601574848715117</v>
      </c>
      <c r="N22" s="77">
        <f>IF(N8=0,"",N8/TrNavi_act!N4*1000)</f>
        <v>32.346483187323209</v>
      </c>
      <c r="O22" s="77">
        <f>IF(O8=0,"",O8/TrNavi_act!O4*1000)</f>
        <v>32.285885200279196</v>
      </c>
      <c r="P22" s="77">
        <f>IF(P8=0,"",P8/TrNavi_act!P4*1000)</f>
        <v>30.311613809964587</v>
      </c>
      <c r="Q22" s="77">
        <f>IF(Q8=0,"",Q8/TrNavi_act!Q4*1000)</f>
        <v>31.453745173617957</v>
      </c>
    </row>
    <row r="23" spans="1:17" ht="11.45" customHeight="1" x14ac:dyDescent="0.25">
      <c r="A23" s="147" t="s">
        <v>146</v>
      </c>
      <c r="B23" s="74">
        <f>IF(B9=0,"",B9/TrNavi_act!B5*1000)</f>
        <v>135.67279655733049</v>
      </c>
      <c r="C23" s="74">
        <f>IF(C9=0,"",C9/TrNavi_act!C5*1000)</f>
        <v>119.86548993739406</v>
      </c>
      <c r="D23" s="74">
        <f>IF(D9=0,"",D9/TrNavi_act!D5*1000)</f>
        <v>89.96555666958308</v>
      </c>
      <c r="E23" s="74">
        <f>IF(E9=0,"",E9/TrNavi_act!E5*1000)</f>
        <v>59.953842552616223</v>
      </c>
      <c r="F23" s="74">
        <f>IF(F9=0,"",F9/TrNavi_act!F5*1000)</f>
        <v>18.923402385854907</v>
      </c>
      <c r="G23" s="74">
        <f>IF(G9=0,"",G9/TrNavi_act!G5*1000)</f>
        <v>15.405103325706984</v>
      </c>
      <c r="H23" s="74">
        <f>IF(H9=0,"",H9/TrNavi_act!H5*1000)</f>
        <v>15.471382439849888</v>
      </c>
      <c r="I23" s="74">
        <f>IF(I9=0,"",I9/TrNavi_act!I5*1000)</f>
        <v>31.981242574622279</v>
      </c>
      <c r="J23" s="74">
        <f>IF(J9=0,"",J9/TrNavi_act!J5*1000)</f>
        <v>27.534109240522469</v>
      </c>
      <c r="K23" s="74">
        <f>IF(K9=0,"",K9/TrNavi_act!K5*1000)</f>
        <v>14.527870266121743</v>
      </c>
      <c r="L23" s="74">
        <f>IF(L9=0,"",L9/TrNavi_act!L5*1000)</f>
        <v>12.874668993345601</v>
      </c>
      <c r="M23" s="74">
        <f>IF(M9=0,"",M9/TrNavi_act!M5*1000)</f>
        <v>14.207216666785616</v>
      </c>
      <c r="N23" s="74">
        <f>IF(N9=0,"",N9/TrNavi_act!N5*1000)</f>
        <v>10.544545831462425</v>
      </c>
      <c r="O23" s="74">
        <f>IF(O9=0,"",O9/TrNavi_act!O5*1000)</f>
        <v>10.529493687807177</v>
      </c>
      <c r="P23" s="74">
        <f>IF(P9=0,"",P9/TrNavi_act!P5*1000)</f>
        <v>9.8900350504097467</v>
      </c>
      <c r="Q23" s="74">
        <f>IF(Q9=0,"",Q9/TrNavi_act!Q5*1000)</f>
        <v>10.267273167999363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3.0982038784304049E-2</v>
      </c>
      <c r="F26" s="52">
        <f t="shared" si="4"/>
        <v>3.5638311919116095E-4</v>
      </c>
      <c r="G26" s="52">
        <f t="shared" si="4"/>
        <v>2.3785131390376625E-3</v>
      </c>
      <c r="H26" s="52">
        <f t="shared" si="4"/>
        <v>6.5469217727288634E-3</v>
      </c>
      <c r="I26" s="52">
        <f t="shared" si="4"/>
        <v>6.5138705433511277E-3</v>
      </c>
      <c r="J26" s="52">
        <f t="shared" si="4"/>
        <v>6.144488287929498E-3</v>
      </c>
      <c r="K26" s="52">
        <f t="shared" si="4"/>
        <v>3.8155824764893533E-3</v>
      </c>
      <c r="L26" s="52">
        <f t="shared" si="4"/>
        <v>1.8866732157573983E-4</v>
      </c>
      <c r="M26" s="52">
        <f t="shared" si="4"/>
        <v>2.410803054510955E-4</v>
      </c>
      <c r="N26" s="52">
        <f t="shared" si="4"/>
        <v>2.2264799569569015E-4</v>
      </c>
      <c r="O26" s="52">
        <f t="shared" si="4"/>
        <v>2.4852030437992644E-4</v>
      </c>
      <c r="P26" s="52">
        <f t="shared" si="4"/>
        <v>2.5952764421476856E-4</v>
      </c>
      <c r="Q26" s="52">
        <f t="shared" si="4"/>
        <v>2.3539342917550717E-4</v>
      </c>
    </row>
    <row r="27" spans="1:17" ht="11.45" customHeight="1" x14ac:dyDescent="0.25">
      <c r="A27" s="147" t="s">
        <v>146</v>
      </c>
      <c r="B27" s="46">
        <f t="shared" ref="B27:Q27" si="5">IF(B9=0,0,B9/B$7)</f>
        <v>1</v>
      </c>
      <c r="C27" s="46">
        <f t="shared" si="5"/>
        <v>1</v>
      </c>
      <c r="D27" s="46">
        <f t="shared" si="5"/>
        <v>1</v>
      </c>
      <c r="E27" s="46">
        <f t="shared" si="5"/>
        <v>0.96901796121569594</v>
      </c>
      <c r="F27" s="46">
        <f t="shared" si="5"/>
        <v>0.99964361688080872</v>
      </c>
      <c r="G27" s="46">
        <f t="shared" si="5"/>
        <v>0.99762148686096241</v>
      </c>
      <c r="H27" s="46">
        <f t="shared" si="5"/>
        <v>0.99345307822727114</v>
      </c>
      <c r="I27" s="46">
        <f t="shared" si="5"/>
        <v>0.99348612945664894</v>
      </c>
      <c r="J27" s="46">
        <f t="shared" si="5"/>
        <v>0.99385551171207054</v>
      </c>
      <c r="K27" s="46">
        <f t="shared" si="5"/>
        <v>0.99618441752351061</v>
      </c>
      <c r="L27" s="46">
        <f t="shared" si="5"/>
        <v>0.99981133267842426</v>
      </c>
      <c r="M27" s="46">
        <f t="shared" si="5"/>
        <v>0.999758919694549</v>
      </c>
      <c r="N27" s="46">
        <f t="shared" si="5"/>
        <v>0.99977735200430429</v>
      </c>
      <c r="O27" s="46">
        <f t="shared" si="5"/>
        <v>0.99975147969562006</v>
      </c>
      <c r="P27" s="46">
        <f t="shared" si="5"/>
        <v>0.99974047235578523</v>
      </c>
      <c r="Q27" s="46">
        <f t="shared" si="5"/>
        <v>0.99976460657082444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RO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78879.367660109405</v>
      </c>
      <c r="C4" s="40">
        <f t="shared" si="0"/>
        <v>78899.02303800256</v>
      </c>
      <c r="D4" s="40">
        <f t="shared" si="0"/>
        <v>77920.916926039921</v>
      </c>
      <c r="E4" s="40">
        <f t="shared" si="0"/>
        <v>82470.06142388811</v>
      </c>
      <c r="F4" s="40">
        <f t="shared" si="0"/>
        <v>85705.406373791207</v>
      </c>
      <c r="G4" s="40">
        <f t="shared" si="0"/>
        <v>91191.440655120939</v>
      </c>
      <c r="H4" s="40">
        <f t="shared" si="0"/>
        <v>95405.191926730942</v>
      </c>
      <c r="I4" s="40">
        <f t="shared" si="0"/>
        <v>100658.57144317441</v>
      </c>
      <c r="J4" s="40">
        <f t="shared" si="0"/>
        <v>112434.86614314007</v>
      </c>
      <c r="K4" s="40">
        <f t="shared" si="0"/>
        <v>112993.87646532933</v>
      </c>
      <c r="L4" s="40">
        <f t="shared" si="0"/>
        <v>112174.67180172959</v>
      </c>
      <c r="M4" s="40">
        <f t="shared" si="0"/>
        <v>111721.34310325612</v>
      </c>
      <c r="N4" s="40">
        <f t="shared" si="0"/>
        <v>115094.4364526867</v>
      </c>
      <c r="O4" s="40">
        <f t="shared" si="0"/>
        <v>119039.79095118305</v>
      </c>
      <c r="P4" s="40">
        <f t="shared" si="0"/>
        <v>126746.06508677345</v>
      </c>
      <c r="Q4" s="40">
        <f t="shared" si="0"/>
        <v>131767.73782418654</v>
      </c>
    </row>
    <row r="5" spans="1:17" ht="11.45" customHeight="1" x14ac:dyDescent="0.25">
      <c r="A5" s="23" t="s">
        <v>50</v>
      </c>
      <c r="B5" s="39">
        <f t="shared" ref="B5:Q5" si="1">B6+B7+B8</f>
        <v>58977.307773178742</v>
      </c>
      <c r="C5" s="39">
        <f t="shared" si="1"/>
        <v>59849.064464163435</v>
      </c>
      <c r="D5" s="39">
        <f t="shared" si="1"/>
        <v>61261.778102206976</v>
      </c>
      <c r="E5" s="39">
        <f t="shared" si="1"/>
        <v>65732.01231725156</v>
      </c>
      <c r="F5" s="39">
        <f t="shared" si="1"/>
        <v>67718.327757605177</v>
      </c>
      <c r="G5" s="39">
        <f t="shared" si="1"/>
        <v>73094.307151195244</v>
      </c>
      <c r="H5" s="39">
        <f t="shared" si="1"/>
        <v>76144.50778428388</v>
      </c>
      <c r="I5" s="39">
        <f t="shared" si="1"/>
        <v>79990.173250215186</v>
      </c>
      <c r="J5" s="39">
        <f t="shared" si="1"/>
        <v>91109.107745909816</v>
      </c>
      <c r="K5" s="39">
        <f t="shared" si="1"/>
        <v>93062.107590179454</v>
      </c>
      <c r="L5" s="39">
        <f t="shared" si="1"/>
        <v>91790.929005354992</v>
      </c>
      <c r="M5" s="39">
        <f t="shared" si="1"/>
        <v>91015.475080704913</v>
      </c>
      <c r="N5" s="39">
        <f t="shared" si="1"/>
        <v>94479.453917220366</v>
      </c>
      <c r="O5" s="39">
        <f t="shared" si="1"/>
        <v>98017.589998608964</v>
      </c>
      <c r="P5" s="39">
        <f t="shared" si="1"/>
        <v>104134.67651096819</v>
      </c>
      <c r="Q5" s="39">
        <f t="shared" si="1"/>
        <v>107973.48709462374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277.30777317873964</v>
      </c>
      <c r="C6" s="37">
        <f>TrRoad_act!C$5</f>
        <v>276.06446416343567</v>
      </c>
      <c r="D6" s="37">
        <f>TrRoad_act!D$5</f>
        <v>274.77810220697341</v>
      </c>
      <c r="E6" s="37">
        <f>TrRoad_act!E$5</f>
        <v>277.01231725156714</v>
      </c>
      <c r="F6" s="37">
        <f>TrRoad_act!F$5</f>
        <v>280.32775760516785</v>
      </c>
      <c r="G6" s="37">
        <f>TrRoad_act!G$5</f>
        <v>283.30715119524132</v>
      </c>
      <c r="H6" s="37">
        <f>TrRoad_act!H$5</f>
        <v>309.50778428388929</v>
      </c>
      <c r="I6" s="37">
        <f>TrRoad_act!I$5</f>
        <v>334.17325021518144</v>
      </c>
      <c r="J6" s="37">
        <f>TrRoad_act!J$5</f>
        <v>415.10774590981322</v>
      </c>
      <c r="K6" s="37">
        <f>TrRoad_act!K$5</f>
        <v>454.10759017945543</v>
      </c>
      <c r="L6" s="37">
        <f>TrRoad_act!L$5</f>
        <v>478.9290053549866</v>
      </c>
      <c r="M6" s="37">
        <f>TrRoad_act!M$5</f>
        <v>508.13692738445485</v>
      </c>
      <c r="N6" s="37">
        <f>TrRoad_act!N$5</f>
        <v>533.39431022030237</v>
      </c>
      <c r="O6" s="37">
        <f>TrRoad_act!O$5</f>
        <v>572.1716725528787</v>
      </c>
      <c r="P6" s="37">
        <f>TrRoad_act!P$5</f>
        <v>601.81663872669606</v>
      </c>
      <c r="Q6" s="37">
        <f>TrRoad_act!Q$5</f>
        <v>636.12501409023901</v>
      </c>
    </row>
    <row r="7" spans="1:17" ht="11.45" customHeight="1" x14ac:dyDescent="0.25">
      <c r="A7" s="17" t="str">
        <f>TrRoad_act!$A$6</f>
        <v>Passenger cars</v>
      </c>
      <c r="B7" s="37">
        <f>TrRoad_act!B$6</f>
        <v>51000</v>
      </c>
      <c r="C7" s="37">
        <f>TrRoad_act!C$6</f>
        <v>52500</v>
      </c>
      <c r="D7" s="37">
        <f>TrRoad_act!D$6</f>
        <v>54000</v>
      </c>
      <c r="E7" s="37">
        <f>TrRoad_act!E$6</f>
        <v>56000</v>
      </c>
      <c r="F7" s="37">
        <f>TrRoad_act!F$6</f>
        <v>58000</v>
      </c>
      <c r="G7" s="37">
        <f>TrRoad_act!G$6</f>
        <v>61000</v>
      </c>
      <c r="H7" s="37">
        <f>TrRoad_act!H$6</f>
        <v>64099.999999999993</v>
      </c>
      <c r="I7" s="37">
        <f>TrRoad_act!I$6</f>
        <v>67500</v>
      </c>
      <c r="J7" s="37">
        <f>TrRoad_act!J$6</f>
        <v>70500</v>
      </c>
      <c r="K7" s="37">
        <f>TrRoad_act!K$6</f>
        <v>75500</v>
      </c>
      <c r="L7" s="37">
        <f>TrRoad_act!L$6</f>
        <v>75500</v>
      </c>
      <c r="M7" s="37">
        <f>TrRoad_act!M$6</f>
        <v>74978.338153320452</v>
      </c>
      <c r="N7" s="37">
        <f>TrRoad_act!N$6</f>
        <v>77045.059607000061</v>
      </c>
      <c r="O7" s="37">
        <f>TrRoad_act!O$6</f>
        <v>80363.418326056082</v>
      </c>
      <c r="P7" s="37">
        <f>TrRoad_act!P$6</f>
        <v>85193.85987224149</v>
      </c>
      <c r="Q7" s="37">
        <f>TrRoad_act!Q$6</f>
        <v>89866.362080533494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7700</v>
      </c>
      <c r="C8" s="37">
        <f>TrRoad_act!C$13</f>
        <v>7073</v>
      </c>
      <c r="D8" s="37">
        <f>TrRoad_act!D$13</f>
        <v>6987</v>
      </c>
      <c r="E8" s="37">
        <f>TrRoad_act!E$13</f>
        <v>9455</v>
      </c>
      <c r="F8" s="37">
        <f>TrRoad_act!F$13</f>
        <v>9438</v>
      </c>
      <c r="G8" s="37">
        <f>TrRoad_act!G$13</f>
        <v>11811</v>
      </c>
      <c r="H8" s="37">
        <f>TrRoad_act!H$13</f>
        <v>11735</v>
      </c>
      <c r="I8" s="37">
        <f>TrRoad_act!I$13</f>
        <v>12156</v>
      </c>
      <c r="J8" s="37">
        <f>TrRoad_act!J$13</f>
        <v>20194</v>
      </c>
      <c r="K8" s="37">
        <f>TrRoad_act!K$13</f>
        <v>17108</v>
      </c>
      <c r="L8" s="37">
        <f>TrRoad_act!L$13</f>
        <v>15812</v>
      </c>
      <c r="M8" s="37">
        <f>TrRoad_act!M$13</f>
        <v>15529</v>
      </c>
      <c r="N8" s="37">
        <f>TrRoad_act!N$13</f>
        <v>16901</v>
      </c>
      <c r="O8" s="37">
        <f>TrRoad_act!O$13</f>
        <v>17082</v>
      </c>
      <c r="P8" s="37">
        <f>TrRoad_act!P$13</f>
        <v>18339</v>
      </c>
      <c r="Q8" s="37">
        <f>TrRoad_act!Q$13</f>
        <v>17471</v>
      </c>
    </row>
    <row r="9" spans="1:17" ht="11.45" customHeight="1" x14ac:dyDescent="0.25">
      <c r="A9" s="19" t="s">
        <v>52</v>
      </c>
      <c r="B9" s="38">
        <f t="shared" ref="B9:Q9" si="2">B10+B11+B12</f>
        <v>17632</v>
      </c>
      <c r="C9" s="38">
        <f t="shared" si="2"/>
        <v>16965</v>
      </c>
      <c r="D9" s="38">
        <f t="shared" si="2"/>
        <v>14502</v>
      </c>
      <c r="E9" s="38">
        <f t="shared" si="2"/>
        <v>14274.215</v>
      </c>
      <c r="F9" s="38">
        <f t="shared" si="2"/>
        <v>14830.045</v>
      </c>
      <c r="G9" s="38">
        <f t="shared" si="2"/>
        <v>14581.908000000001</v>
      </c>
      <c r="H9" s="38">
        <f t="shared" si="2"/>
        <v>14892</v>
      </c>
      <c r="I9" s="38">
        <f t="shared" si="2"/>
        <v>14376</v>
      </c>
      <c r="J9" s="38">
        <f t="shared" si="2"/>
        <v>13958</v>
      </c>
      <c r="K9" s="38">
        <f t="shared" si="2"/>
        <v>13175</v>
      </c>
      <c r="L9" s="38">
        <f t="shared" si="2"/>
        <v>12575.710097776035</v>
      </c>
      <c r="M9" s="38">
        <f t="shared" si="2"/>
        <v>12124.903365925345</v>
      </c>
      <c r="N9" s="38">
        <f t="shared" si="2"/>
        <v>12098.372713565321</v>
      </c>
      <c r="O9" s="38">
        <f t="shared" si="2"/>
        <v>12133.718100556631</v>
      </c>
      <c r="P9" s="38">
        <f t="shared" si="2"/>
        <v>12971</v>
      </c>
      <c r="Q9" s="38">
        <f t="shared" si="2"/>
        <v>12772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6000</v>
      </c>
      <c r="C10" s="37">
        <f>TrRail_act!C$5</f>
        <v>6000</v>
      </c>
      <c r="D10" s="37">
        <f>TrRail_act!D$5</f>
        <v>6000</v>
      </c>
      <c r="E10" s="37">
        <f>TrRail_act!E$5</f>
        <v>5777.2150000000001</v>
      </c>
      <c r="F10" s="37">
        <f>TrRail_act!F$5</f>
        <v>6192.0450000000001</v>
      </c>
      <c r="G10" s="37">
        <f>TrRail_act!G$5</f>
        <v>6596.9080000000013</v>
      </c>
      <c r="H10" s="37">
        <f>TrRail_act!H$5</f>
        <v>6800</v>
      </c>
      <c r="I10" s="37">
        <f>TrRail_act!I$5</f>
        <v>6900</v>
      </c>
      <c r="J10" s="37">
        <f>TrRail_act!J$5</f>
        <v>7000</v>
      </c>
      <c r="K10" s="37">
        <f>TrRail_act!K$5</f>
        <v>7047</v>
      </c>
      <c r="L10" s="37">
        <f>TrRail_act!L$5</f>
        <v>7138.7100977760347</v>
      </c>
      <c r="M10" s="37">
        <f>TrRail_act!M$5</f>
        <v>7061.9033659253455</v>
      </c>
      <c r="N10" s="37">
        <f>TrRail_act!N$5</f>
        <v>7548.3727135653216</v>
      </c>
      <c r="O10" s="37">
        <f>TrRail_act!O$5</f>
        <v>7751.7181005566317</v>
      </c>
      <c r="P10" s="37">
        <f>TrRail_act!P$5</f>
        <v>8000</v>
      </c>
      <c r="Q10" s="37">
        <f>TrRail_act!Q$5</f>
        <v>7624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11632</v>
      </c>
      <c r="C11" s="37">
        <f>TrRail_act!C$6</f>
        <v>10965</v>
      </c>
      <c r="D11" s="37">
        <f>TrRail_act!D$6</f>
        <v>8502</v>
      </c>
      <c r="E11" s="37">
        <f>TrRail_act!E$6</f>
        <v>8497</v>
      </c>
      <c r="F11" s="37">
        <f>TrRail_act!F$6</f>
        <v>8638</v>
      </c>
      <c r="G11" s="37">
        <f>TrRail_act!G$6</f>
        <v>7985</v>
      </c>
      <c r="H11" s="37">
        <f>TrRail_act!H$6</f>
        <v>8092.0000000000009</v>
      </c>
      <c r="I11" s="37">
        <f>TrRail_act!I$6</f>
        <v>7476</v>
      </c>
      <c r="J11" s="37">
        <f>TrRail_act!J$6</f>
        <v>6958</v>
      </c>
      <c r="K11" s="37">
        <f>TrRail_act!K$6</f>
        <v>6128</v>
      </c>
      <c r="L11" s="37">
        <f>TrRail_act!L$6</f>
        <v>5437</v>
      </c>
      <c r="M11" s="37">
        <f>TrRail_act!M$6</f>
        <v>5063</v>
      </c>
      <c r="N11" s="37">
        <f>TrRail_act!N$6</f>
        <v>4550</v>
      </c>
      <c r="O11" s="37">
        <f>TrRail_act!O$6</f>
        <v>4382</v>
      </c>
      <c r="P11" s="37">
        <f>TrRail_act!P$6</f>
        <v>4971</v>
      </c>
      <c r="Q11" s="37">
        <f>TrRail_act!Q$6</f>
        <v>5148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2270.0598869306696</v>
      </c>
      <c r="C13" s="38">
        <f t="shared" si="3"/>
        <v>2084.9585738391202</v>
      </c>
      <c r="D13" s="38">
        <f t="shared" si="3"/>
        <v>2157.1388238329505</v>
      </c>
      <c r="E13" s="38">
        <f t="shared" si="3"/>
        <v>2463.8341066365515</v>
      </c>
      <c r="F13" s="38">
        <f t="shared" si="3"/>
        <v>3157.0336161860328</v>
      </c>
      <c r="G13" s="38">
        <f t="shared" si="3"/>
        <v>3515.2255039257034</v>
      </c>
      <c r="H13" s="38">
        <f t="shared" si="3"/>
        <v>4368.6841424470567</v>
      </c>
      <c r="I13" s="38">
        <f t="shared" si="3"/>
        <v>6292.3981929592255</v>
      </c>
      <c r="J13" s="38">
        <f t="shared" si="3"/>
        <v>7367.7583972302573</v>
      </c>
      <c r="K13" s="38">
        <f t="shared" si="3"/>
        <v>6756.7688751498745</v>
      </c>
      <c r="L13" s="38">
        <f t="shared" si="3"/>
        <v>7808.0326985985685</v>
      </c>
      <c r="M13" s="38">
        <f t="shared" si="3"/>
        <v>8580.964656625858</v>
      </c>
      <c r="N13" s="38">
        <f t="shared" si="3"/>
        <v>8516.6098219010182</v>
      </c>
      <c r="O13" s="38">
        <f t="shared" si="3"/>
        <v>8888.4828520174669</v>
      </c>
      <c r="P13" s="38">
        <f t="shared" si="3"/>
        <v>9640.3885758052584</v>
      </c>
      <c r="Q13" s="38">
        <f t="shared" si="3"/>
        <v>11022.250729562798</v>
      </c>
    </row>
    <row r="14" spans="1:17" ht="11.45" customHeight="1" x14ac:dyDescent="0.25">
      <c r="A14" s="17" t="str">
        <f>TrAvia_act!$A$5</f>
        <v>Domestic</v>
      </c>
      <c r="B14" s="37">
        <f>TrAvia_act!B$5</f>
        <v>57.082234733567084</v>
      </c>
      <c r="C14" s="37">
        <f>TrAvia_act!C$5</f>
        <v>63.279397175560689</v>
      </c>
      <c r="D14" s="37">
        <f>TrAvia_act!D$5</f>
        <v>76.382801418183362</v>
      </c>
      <c r="E14" s="37">
        <f>TrAvia_act!E$5</f>
        <v>90.103704662830339</v>
      </c>
      <c r="F14" s="37">
        <f>TrAvia_act!F$5</f>
        <v>102.20513825100369</v>
      </c>
      <c r="G14" s="37">
        <f>TrAvia_act!G$5</f>
        <v>120.14744362704006</v>
      </c>
      <c r="H14" s="37">
        <f>TrAvia_act!H$5</f>
        <v>150.98803176265343</v>
      </c>
      <c r="I14" s="37">
        <f>TrAvia_act!I$5</f>
        <v>201.1929816796135</v>
      </c>
      <c r="J14" s="37">
        <f>TrAvia_act!J$5</f>
        <v>234.26336811480834</v>
      </c>
      <c r="K14" s="37">
        <f>TrAvia_act!K$5</f>
        <v>219.59251477128865</v>
      </c>
      <c r="L14" s="37">
        <f>TrAvia_act!L$5</f>
        <v>266.1656572</v>
      </c>
      <c r="M14" s="37">
        <f>TrAvia_act!M$5</f>
        <v>261.84070733770574</v>
      </c>
      <c r="N14" s="37">
        <f>TrAvia_act!N$5</f>
        <v>233.7403444152111</v>
      </c>
      <c r="O14" s="37">
        <f>TrAvia_act!O$5</f>
        <v>199.66728211161478</v>
      </c>
      <c r="P14" s="37">
        <f>TrAvia_act!P$5</f>
        <v>182.35478177474292</v>
      </c>
      <c r="Q14" s="37">
        <f>TrAvia_act!Q$5</f>
        <v>183.06558544749726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1624.0754001384107</v>
      </c>
      <c r="C15" s="37">
        <f>TrAvia_act!C$6</f>
        <v>1493.272397403593</v>
      </c>
      <c r="D15" s="37">
        <f>TrAvia_act!D$6</f>
        <v>1616.4028800451445</v>
      </c>
      <c r="E15" s="37">
        <f>TrAvia_act!E$6</f>
        <v>1877.2625027978931</v>
      </c>
      <c r="F15" s="37">
        <f>TrAvia_act!F$6</f>
        <v>2339.7277027313585</v>
      </c>
      <c r="G15" s="37">
        <f>TrAvia_act!G$6</f>
        <v>2855.888666877021</v>
      </c>
      <c r="H15" s="37">
        <f>TrAvia_act!H$6</f>
        <v>3517.3223411551253</v>
      </c>
      <c r="I15" s="37">
        <f>TrAvia_act!I$6</f>
        <v>5068.9431364969032</v>
      </c>
      <c r="J15" s="37">
        <f>TrAvia_act!J$6</f>
        <v>6032.0355671547823</v>
      </c>
      <c r="K15" s="37">
        <f>TrAvia_act!K$6</f>
        <v>5521.8077240019184</v>
      </c>
      <c r="L15" s="37">
        <f>TrAvia_act!L$6</f>
        <v>6535.5538992065003</v>
      </c>
      <c r="M15" s="37">
        <f>TrAvia_act!M$6</f>
        <v>7399.9919993149997</v>
      </c>
      <c r="N15" s="37">
        <f>TrAvia_act!N$6</f>
        <v>7236.0055253920127</v>
      </c>
      <c r="O15" s="37">
        <f>TrAvia_act!O$6</f>
        <v>7603.9211478156722</v>
      </c>
      <c r="P15" s="37">
        <f>TrAvia_act!P$6</f>
        <v>8122.5583820296661</v>
      </c>
      <c r="Q15" s="37">
        <f>TrAvia_act!Q$6</f>
        <v>9280.2339526541473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588.90225205869172</v>
      </c>
      <c r="C16" s="37">
        <f>TrAvia_act!C$7</f>
        <v>528.40677925996647</v>
      </c>
      <c r="D16" s="37">
        <f>TrAvia_act!D$7</f>
        <v>464.35314236962256</v>
      </c>
      <c r="E16" s="37">
        <f>TrAvia_act!E$7</f>
        <v>496.46789917582822</v>
      </c>
      <c r="F16" s="37">
        <f>TrAvia_act!F$7</f>
        <v>715.10077520367088</v>
      </c>
      <c r="G16" s="37">
        <f>TrAvia_act!G$7</f>
        <v>539.18939342164231</v>
      </c>
      <c r="H16" s="37">
        <f>TrAvia_act!H$7</f>
        <v>700.37376952927775</v>
      </c>
      <c r="I16" s="37">
        <f>TrAvia_act!I$7</f>
        <v>1022.2620747827089</v>
      </c>
      <c r="J16" s="37">
        <f>TrAvia_act!J$7</f>
        <v>1101.4594619606667</v>
      </c>
      <c r="K16" s="37">
        <f>TrAvia_act!K$7</f>
        <v>1015.3686363766672</v>
      </c>
      <c r="L16" s="37">
        <f>TrAvia_act!L$7</f>
        <v>1006.313142192068</v>
      </c>
      <c r="M16" s="37">
        <f>TrAvia_act!M$7</f>
        <v>919.13194997315304</v>
      </c>
      <c r="N16" s="37">
        <f>TrAvia_act!N$7</f>
        <v>1046.8639520937948</v>
      </c>
      <c r="O16" s="37">
        <f>TrAvia_act!O$7</f>
        <v>1084.8944220901806</v>
      </c>
      <c r="P16" s="37">
        <f>TrAvia_act!P$7</f>
        <v>1335.4754120008486</v>
      </c>
      <c r="Q16" s="37">
        <f>TrAvia_act!Q$7</f>
        <v>1558.9511914611542</v>
      </c>
    </row>
    <row r="17" spans="1:17" ht="11.45" customHeight="1" x14ac:dyDescent="0.25">
      <c r="A17" s="25" t="s">
        <v>51</v>
      </c>
      <c r="B17" s="40">
        <f t="shared" ref="B17:Q17" si="4">B18+B21+B22+B25</f>
        <v>39795.645397980596</v>
      </c>
      <c r="C17" s="40">
        <f t="shared" si="4"/>
        <v>41079.714921393403</v>
      </c>
      <c r="D17" s="40">
        <f t="shared" si="4"/>
        <v>42038.211461818792</v>
      </c>
      <c r="E17" s="40">
        <f t="shared" si="4"/>
        <v>44659.800103256988</v>
      </c>
      <c r="F17" s="40">
        <f t="shared" si="4"/>
        <v>52806.526381461183</v>
      </c>
      <c r="G17" s="40">
        <f t="shared" si="4"/>
        <v>59057.42389524835</v>
      </c>
      <c r="H17" s="40">
        <f t="shared" si="4"/>
        <v>58227.99107594628</v>
      </c>
      <c r="I17" s="40">
        <f t="shared" si="4"/>
        <v>59666.493417205667</v>
      </c>
      <c r="J17" s="40">
        <f t="shared" si="4"/>
        <v>56945.078634187012</v>
      </c>
      <c r="K17" s="40">
        <f t="shared" si="4"/>
        <v>50117.668051110086</v>
      </c>
      <c r="L17" s="40">
        <f t="shared" si="4"/>
        <v>44426.99116965507</v>
      </c>
      <c r="M17" s="40">
        <f t="shared" si="4"/>
        <v>43822.845032256795</v>
      </c>
      <c r="N17" s="40">
        <f t="shared" si="4"/>
        <v>45215.727357524091</v>
      </c>
      <c r="O17" s="40">
        <f t="shared" si="4"/>
        <v>44702.797833052136</v>
      </c>
      <c r="P17" s="40">
        <f t="shared" si="4"/>
        <v>43300.515716642331</v>
      </c>
      <c r="Q17" s="40">
        <f t="shared" si="4"/>
        <v>46194.309237181893</v>
      </c>
    </row>
    <row r="18" spans="1:17" ht="11.45" customHeight="1" x14ac:dyDescent="0.25">
      <c r="A18" s="23" t="s">
        <v>50</v>
      </c>
      <c r="B18" s="39">
        <f t="shared" ref="B18:Q18" si="5">B19+B20</f>
        <v>20792.63642386585</v>
      </c>
      <c r="C18" s="39">
        <f t="shared" si="5"/>
        <v>22218.450660350773</v>
      </c>
      <c r="D18" s="39">
        <f t="shared" si="5"/>
        <v>23166.653862991108</v>
      </c>
      <c r="E18" s="39">
        <f t="shared" si="5"/>
        <v>26050.596283876836</v>
      </c>
      <c r="F18" s="39">
        <f t="shared" si="5"/>
        <v>28815.385237657956</v>
      </c>
      <c r="G18" s="39">
        <f t="shared" si="5"/>
        <v>34019.260834924571</v>
      </c>
      <c r="H18" s="39">
        <f t="shared" si="5"/>
        <v>34247.514650639532</v>
      </c>
      <c r="I18" s="39">
        <f t="shared" si="5"/>
        <v>35678.886387928644</v>
      </c>
      <c r="J18" s="39">
        <f t="shared" si="5"/>
        <v>32986.294999946884</v>
      </c>
      <c r="K18" s="39">
        <f t="shared" si="5"/>
        <v>27230.648350590189</v>
      </c>
      <c r="L18" s="39">
        <f t="shared" si="5"/>
        <v>17717.505432640704</v>
      </c>
      <c r="M18" s="39">
        <f t="shared" si="5"/>
        <v>17677.448522536462</v>
      </c>
      <c r="N18" s="39">
        <f t="shared" si="5"/>
        <v>19204.73448771752</v>
      </c>
      <c r="O18" s="39">
        <f t="shared" si="5"/>
        <v>19499.69117184385</v>
      </c>
      <c r="P18" s="39">
        <f t="shared" si="5"/>
        <v>19254.624625233926</v>
      </c>
      <c r="Q18" s="39">
        <f t="shared" si="5"/>
        <v>19330.548301018531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1255.8714851009292</v>
      </c>
      <c r="C19" s="37">
        <f>TrRoad_act!C$20</f>
        <v>1299.6119361155752</v>
      </c>
      <c r="D19" s="37">
        <f>TrRoad_act!D$20</f>
        <v>1336.2771149525338</v>
      </c>
      <c r="E19" s="37">
        <f>TrRoad_act!E$20</f>
        <v>1394.4262605624356</v>
      </c>
      <c r="F19" s="37">
        <f>TrRoad_act!F$20</f>
        <v>1464.8664732670027</v>
      </c>
      <c r="G19" s="37">
        <f>TrRoad_act!G$20</f>
        <v>1510.0032937440651</v>
      </c>
      <c r="H19" s="37">
        <f>TrRoad_act!H$20</f>
        <v>1675.1179212927073</v>
      </c>
      <c r="I19" s="37">
        <f>TrRoad_act!I$20</f>
        <v>1764.2543438555024</v>
      </c>
      <c r="J19" s="37">
        <f>TrRoad_act!J$20</f>
        <v>2027.3610765730409</v>
      </c>
      <c r="K19" s="37">
        <f>TrRoad_act!K$20</f>
        <v>2082.3064127024982</v>
      </c>
      <c r="L19" s="37">
        <f>TrRoad_act!L$20</f>
        <v>2102.468762561899</v>
      </c>
      <c r="M19" s="37">
        <f>TrRoad_act!M$20</f>
        <v>2229.9986566954749</v>
      </c>
      <c r="N19" s="37">
        <f>TrRoad_act!N$20</f>
        <v>2335.758884682029</v>
      </c>
      <c r="O19" s="37">
        <f>TrRoad_act!O$20</f>
        <v>2488.166065489102</v>
      </c>
      <c r="P19" s="37">
        <f>TrRoad_act!P$20</f>
        <v>2709.0543420531344</v>
      </c>
      <c r="Q19" s="37">
        <f>TrRoad_act!Q$20</f>
        <v>2872.7284950737712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19536.764938764922</v>
      </c>
      <c r="C20" s="37">
        <f>TrRoad_act!C$26</f>
        <v>20918.838724235196</v>
      </c>
      <c r="D20" s="37">
        <f>TrRoad_act!D$26</f>
        <v>21830.376748038576</v>
      </c>
      <c r="E20" s="37">
        <f>TrRoad_act!E$26</f>
        <v>24656.1700233144</v>
      </c>
      <c r="F20" s="37">
        <f>TrRoad_act!F$26</f>
        <v>27350.518764390952</v>
      </c>
      <c r="G20" s="37">
        <f>TrRoad_act!G$26</f>
        <v>32509.257541180508</v>
      </c>
      <c r="H20" s="37">
        <f>TrRoad_act!H$26</f>
        <v>32572.396729346827</v>
      </c>
      <c r="I20" s="37">
        <f>TrRoad_act!I$26</f>
        <v>33914.632044073143</v>
      </c>
      <c r="J20" s="37">
        <f>TrRoad_act!J$26</f>
        <v>30958.933923373846</v>
      </c>
      <c r="K20" s="37">
        <f>TrRoad_act!K$26</f>
        <v>25148.34193788769</v>
      </c>
      <c r="L20" s="37">
        <f>TrRoad_act!L$26</f>
        <v>15615.036670078807</v>
      </c>
      <c r="M20" s="37">
        <f>TrRoad_act!M$26</f>
        <v>15447.449865840988</v>
      </c>
      <c r="N20" s="37">
        <f>TrRoad_act!N$26</f>
        <v>16868.975603035491</v>
      </c>
      <c r="O20" s="37">
        <f>TrRoad_act!O$26</f>
        <v>17011.525106354748</v>
      </c>
      <c r="P20" s="37">
        <f>TrRoad_act!P$26</f>
        <v>16545.57028318079</v>
      </c>
      <c r="Q20" s="37">
        <f>TrRoad_act!Q$26</f>
        <v>16457.81980594476</v>
      </c>
    </row>
    <row r="21" spans="1:17" ht="11.45" customHeight="1" x14ac:dyDescent="0.25">
      <c r="A21" s="19" t="s">
        <v>49</v>
      </c>
      <c r="B21" s="38">
        <f>TrRail_act!B$10</f>
        <v>16354</v>
      </c>
      <c r="C21" s="38">
        <f>TrRail_act!C$10</f>
        <v>16102</v>
      </c>
      <c r="D21" s="38">
        <f>TrRail_act!D$10</f>
        <v>15218</v>
      </c>
      <c r="E21" s="38">
        <f>TrRail_act!E$10</f>
        <v>15039</v>
      </c>
      <c r="F21" s="38">
        <f>TrRail_act!F$10</f>
        <v>17022</v>
      </c>
      <c r="G21" s="38">
        <f>TrRail_act!G$10</f>
        <v>16582</v>
      </c>
      <c r="H21" s="38">
        <f>TrRail_act!H$10</f>
        <v>15791</v>
      </c>
      <c r="I21" s="38">
        <f>TrRail_act!I$10</f>
        <v>15757</v>
      </c>
      <c r="J21" s="38">
        <f>TrRail_act!J$10</f>
        <v>15236</v>
      </c>
      <c r="K21" s="38">
        <f>TrRail_act!K$10</f>
        <v>11088</v>
      </c>
      <c r="L21" s="38">
        <f>TrRail_act!L$10</f>
        <v>12375</v>
      </c>
      <c r="M21" s="38">
        <f>TrRail_act!M$10</f>
        <v>14719</v>
      </c>
      <c r="N21" s="38">
        <f>TrRail_act!N$10</f>
        <v>13472</v>
      </c>
      <c r="O21" s="38">
        <f>TrRail_act!O$10</f>
        <v>12941</v>
      </c>
      <c r="P21" s="38">
        <f>TrRail_act!P$10</f>
        <v>12264</v>
      </c>
      <c r="Q21" s="38">
        <f>TrRail_act!Q$10</f>
        <v>13673</v>
      </c>
    </row>
    <row r="22" spans="1:17" ht="11.45" customHeight="1" x14ac:dyDescent="0.25">
      <c r="A22" s="19" t="s">
        <v>48</v>
      </c>
      <c r="B22" s="38">
        <f t="shared" ref="B22:Q22" si="6">B23+B24</f>
        <v>15.008974114746716</v>
      </c>
      <c r="C22" s="38">
        <f t="shared" si="6"/>
        <v>13.264261042628563</v>
      </c>
      <c r="D22" s="38">
        <f t="shared" si="6"/>
        <v>12.557598827685139</v>
      </c>
      <c r="E22" s="38">
        <f t="shared" si="6"/>
        <v>12.652827314665311</v>
      </c>
      <c r="F22" s="38">
        <f t="shared" si="6"/>
        <v>13.335731942764491</v>
      </c>
      <c r="G22" s="38">
        <f t="shared" si="6"/>
        <v>14.627726328892795</v>
      </c>
      <c r="H22" s="38">
        <f t="shared" si="6"/>
        <v>14.999816075179309</v>
      </c>
      <c r="I22" s="38">
        <f t="shared" si="6"/>
        <v>18.130420045446698</v>
      </c>
      <c r="J22" s="38">
        <f t="shared" si="6"/>
        <v>18.307025008560039</v>
      </c>
      <c r="K22" s="38">
        <f t="shared" si="6"/>
        <v>19.349640244679751</v>
      </c>
      <c r="L22" s="38">
        <f t="shared" si="6"/>
        <v>16.605816383417718</v>
      </c>
      <c r="M22" s="38">
        <f t="shared" si="6"/>
        <v>16.500070491150385</v>
      </c>
      <c r="N22" s="38">
        <f t="shared" si="6"/>
        <v>18.083960325978502</v>
      </c>
      <c r="O22" s="38">
        <f t="shared" si="6"/>
        <v>19.114192125006063</v>
      </c>
      <c r="P22" s="38">
        <f t="shared" si="6"/>
        <v>20.895015481989159</v>
      </c>
      <c r="Q22" s="38">
        <f t="shared" si="6"/>
        <v>21.748892736388626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11.672563126611012</v>
      </c>
      <c r="C23" s="37">
        <f>TrAvia_act!C$9</f>
        <v>9.9278500544928594</v>
      </c>
      <c r="D23" s="37">
        <f>TrAvia_act!D$9</f>
        <v>9.2218315615228352</v>
      </c>
      <c r="E23" s="37">
        <f>TrAvia_act!E$9</f>
        <v>9.3234972682370145</v>
      </c>
      <c r="F23" s="37">
        <f>TrAvia_act!F$9</f>
        <v>10.072061537623064</v>
      </c>
      <c r="G23" s="37">
        <f>TrAvia_act!G$9</f>
        <v>11.952417807439586</v>
      </c>
      <c r="H23" s="37">
        <f>TrAvia_act!H$9</f>
        <v>12.413646456269582</v>
      </c>
      <c r="I23" s="37">
        <f>TrAvia_act!I$9</f>
        <v>15.074981281276841</v>
      </c>
      <c r="J23" s="37">
        <f>TrAvia_act!J$9</f>
        <v>14.367135318149369</v>
      </c>
      <c r="K23" s="37">
        <f>TrAvia_act!K$9</f>
        <v>16.560188497118158</v>
      </c>
      <c r="L23" s="37">
        <f>TrAvia_act!L$9</f>
        <v>13.805300870868274</v>
      </c>
      <c r="M23" s="37">
        <f>TrAvia_act!M$9</f>
        <v>13.417189144986907</v>
      </c>
      <c r="N23" s="37">
        <f>TrAvia_act!N$9</f>
        <v>14.204433164226147</v>
      </c>
      <c r="O23" s="37">
        <f>TrAvia_act!O$9</f>
        <v>14.84542874730907</v>
      </c>
      <c r="P23" s="37">
        <f>TrAvia_act!P$9</f>
        <v>15.529434356434699</v>
      </c>
      <c r="Q23" s="37">
        <f>TrAvia_act!Q$9</f>
        <v>16.343473977279896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3.3364109881357038</v>
      </c>
      <c r="C24" s="37">
        <f>TrAvia_act!C$10</f>
        <v>3.3364109881357038</v>
      </c>
      <c r="D24" s="37">
        <f>TrAvia_act!D$10</f>
        <v>3.3357672661623035</v>
      </c>
      <c r="E24" s="37">
        <f>TrAvia_act!E$10</f>
        <v>3.3293300464282964</v>
      </c>
      <c r="F24" s="37">
        <f>TrAvia_act!F$10</f>
        <v>3.2636704051414274</v>
      </c>
      <c r="G24" s="37">
        <f>TrAvia_act!G$10</f>
        <v>2.6753085214532097</v>
      </c>
      <c r="H24" s="37">
        <f>TrAvia_act!H$10</f>
        <v>2.5861696189097265</v>
      </c>
      <c r="I24" s="37">
        <f>TrAvia_act!I$10</f>
        <v>3.0554387641698577</v>
      </c>
      <c r="J24" s="37">
        <f>TrAvia_act!J$10</f>
        <v>3.9398896904106691</v>
      </c>
      <c r="K24" s="37">
        <f>TrAvia_act!K$10</f>
        <v>2.7894517475615928</v>
      </c>
      <c r="L24" s="37">
        <f>TrAvia_act!L$10</f>
        <v>2.8005155125494423</v>
      </c>
      <c r="M24" s="37">
        <f>TrAvia_act!M$10</f>
        <v>3.0828813461634779</v>
      </c>
      <c r="N24" s="37">
        <f>TrAvia_act!N$10</f>
        <v>3.8795271617523568</v>
      </c>
      <c r="O24" s="37">
        <f>TrAvia_act!O$10</f>
        <v>4.2687633776969918</v>
      </c>
      <c r="P24" s="37">
        <f>TrAvia_act!P$10</f>
        <v>5.3655811255544599</v>
      </c>
      <c r="Q24" s="37">
        <f>TrAvia_act!Q$10</f>
        <v>5.4054187591087315</v>
      </c>
    </row>
    <row r="25" spans="1:17" ht="11.45" customHeight="1" x14ac:dyDescent="0.25">
      <c r="A25" s="19" t="s">
        <v>32</v>
      </c>
      <c r="B25" s="38">
        <f t="shared" ref="B25:Q25" si="7">B26+B27</f>
        <v>2634</v>
      </c>
      <c r="C25" s="38">
        <f t="shared" si="7"/>
        <v>2746</v>
      </c>
      <c r="D25" s="38">
        <f t="shared" si="7"/>
        <v>3641</v>
      </c>
      <c r="E25" s="38">
        <f t="shared" si="7"/>
        <v>3557.5509920654899</v>
      </c>
      <c r="F25" s="38">
        <f t="shared" si="7"/>
        <v>6955.805411860455</v>
      </c>
      <c r="G25" s="38">
        <f t="shared" si="7"/>
        <v>8441.5353339948851</v>
      </c>
      <c r="H25" s="38">
        <f t="shared" si="7"/>
        <v>8174.4766092315731</v>
      </c>
      <c r="I25" s="38">
        <f t="shared" si="7"/>
        <v>8212.4766092315731</v>
      </c>
      <c r="J25" s="38">
        <f t="shared" si="7"/>
        <v>8704.4766092315731</v>
      </c>
      <c r="K25" s="38">
        <f t="shared" si="7"/>
        <v>11779.670060275221</v>
      </c>
      <c r="L25" s="38">
        <f t="shared" si="7"/>
        <v>14317.879920630945</v>
      </c>
      <c r="M25" s="38">
        <f t="shared" si="7"/>
        <v>11409.896439229184</v>
      </c>
      <c r="N25" s="38">
        <f t="shared" si="7"/>
        <v>12520.908909480593</v>
      </c>
      <c r="O25" s="38">
        <f t="shared" si="7"/>
        <v>12242.99246908328</v>
      </c>
      <c r="P25" s="38">
        <f t="shared" si="7"/>
        <v>11760.99607592641</v>
      </c>
      <c r="Q25" s="38">
        <f t="shared" si="7"/>
        <v>13169.012043426977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36.550992065490092</v>
      </c>
      <c r="F26" s="37">
        <f>TrNavi_act!F4</f>
        <v>0.80541186045485824</v>
      </c>
      <c r="G26" s="37">
        <f>TrNavi_act!G4</f>
        <v>6.5353339948853391</v>
      </c>
      <c r="H26" s="37">
        <f>TrNavi_act!H4</f>
        <v>17.476609231573107</v>
      </c>
      <c r="I26" s="37">
        <f>TrNavi_act!I4</f>
        <v>17.476609231573107</v>
      </c>
      <c r="J26" s="37">
        <f>TrNavi_act!J4</f>
        <v>17.476609231573107</v>
      </c>
      <c r="K26" s="37">
        <f>TrNavi_act!K4</f>
        <v>14.670060275220555</v>
      </c>
      <c r="L26" s="37">
        <f>TrNavi_act!L4</f>
        <v>0.87992063094559547</v>
      </c>
      <c r="M26" s="37">
        <f>TrNavi_act!M4</f>
        <v>0.89643922918403418</v>
      </c>
      <c r="N26" s="37">
        <f>TrNavi_act!N4</f>
        <v>0.9089094805928436</v>
      </c>
      <c r="O26" s="37">
        <f>TrNavi_act!O4</f>
        <v>0.99246908327970362</v>
      </c>
      <c r="P26" s="37">
        <f>TrNavi_act!P4</f>
        <v>0.99607592640990361</v>
      </c>
      <c r="Q26" s="37">
        <f>TrNavi_act!Q4</f>
        <v>1.0120434269777472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2634</v>
      </c>
      <c r="C27" s="36">
        <f>TrNavi_act!C5</f>
        <v>2746</v>
      </c>
      <c r="D27" s="36">
        <f>TrNavi_act!D5</f>
        <v>3641</v>
      </c>
      <c r="E27" s="36">
        <f>TrNavi_act!E5</f>
        <v>3521</v>
      </c>
      <c r="F27" s="36">
        <f>TrNavi_act!F5</f>
        <v>6955</v>
      </c>
      <c r="G27" s="36">
        <f>TrNavi_act!G5</f>
        <v>8435</v>
      </c>
      <c r="H27" s="36">
        <f>TrNavi_act!H5</f>
        <v>8157</v>
      </c>
      <c r="I27" s="36">
        <f>TrNavi_act!I5</f>
        <v>8195</v>
      </c>
      <c r="J27" s="36">
        <f>TrNavi_act!J5</f>
        <v>8687</v>
      </c>
      <c r="K27" s="36">
        <f>TrNavi_act!K5</f>
        <v>11765</v>
      </c>
      <c r="L27" s="36">
        <f>TrNavi_act!L5</f>
        <v>14317</v>
      </c>
      <c r="M27" s="36">
        <f>TrNavi_act!M5</f>
        <v>11409</v>
      </c>
      <c r="N27" s="36">
        <f>TrNavi_act!N5</f>
        <v>12520</v>
      </c>
      <c r="O27" s="36">
        <f>TrNavi_act!O5</f>
        <v>12242</v>
      </c>
      <c r="P27" s="36">
        <f>TrNavi_act!P5</f>
        <v>11760</v>
      </c>
      <c r="Q27" s="36">
        <f>TrNavi_act!Q5</f>
        <v>13168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3431.1315538674999</v>
      </c>
      <c r="C29" s="41">
        <f t="shared" si="8"/>
        <v>4034.1276499999999</v>
      </c>
      <c r="D29" s="41">
        <f t="shared" si="8"/>
        <v>4175.8125899999995</v>
      </c>
      <c r="E29" s="41">
        <f t="shared" si="8"/>
        <v>4414.8716300000006</v>
      </c>
      <c r="F29" s="41">
        <f t="shared" si="8"/>
        <v>4588.9790499999999</v>
      </c>
      <c r="G29" s="41">
        <f t="shared" si="8"/>
        <v>4238.2154079335669</v>
      </c>
      <c r="H29" s="41">
        <f t="shared" si="8"/>
        <v>4382.8429899999992</v>
      </c>
      <c r="I29" s="41">
        <f t="shared" si="8"/>
        <v>4721.5736199999992</v>
      </c>
      <c r="J29" s="41">
        <f t="shared" si="8"/>
        <v>5339.4136900000012</v>
      </c>
      <c r="K29" s="41">
        <f t="shared" si="8"/>
        <v>5352.3967610225191</v>
      </c>
      <c r="L29" s="41">
        <f t="shared" si="8"/>
        <v>5110.5148979102732</v>
      </c>
      <c r="M29" s="41">
        <f t="shared" si="8"/>
        <v>5332.7900185178587</v>
      </c>
      <c r="N29" s="41">
        <f t="shared" si="8"/>
        <v>5431.7599242801498</v>
      </c>
      <c r="O29" s="41">
        <f t="shared" si="8"/>
        <v>5346.2773763453133</v>
      </c>
      <c r="P29" s="41">
        <f t="shared" si="8"/>
        <v>5464.4806246949247</v>
      </c>
      <c r="Q29" s="41">
        <f t="shared" si="8"/>
        <v>5571.2115589195919</v>
      </c>
    </row>
    <row r="30" spans="1:17" ht="11.45" customHeight="1" x14ac:dyDescent="0.25">
      <c r="A30" s="25" t="s">
        <v>39</v>
      </c>
      <c r="B30" s="40">
        <f t="shared" ref="B30:Q30" si="9">B31+B35+B39</f>
        <v>2287.3374634270485</v>
      </c>
      <c r="C30" s="40">
        <f t="shared" si="9"/>
        <v>2692.7903856898429</v>
      </c>
      <c r="D30" s="40">
        <f t="shared" si="9"/>
        <v>2688.4111721751478</v>
      </c>
      <c r="E30" s="40">
        <f t="shared" si="9"/>
        <v>2830.8943177499091</v>
      </c>
      <c r="F30" s="40">
        <f t="shared" si="9"/>
        <v>3113.1088249306458</v>
      </c>
      <c r="G30" s="40">
        <f t="shared" si="9"/>
        <v>2935.7088130379593</v>
      </c>
      <c r="H30" s="40">
        <f t="shared" si="9"/>
        <v>2874.099892853772</v>
      </c>
      <c r="I30" s="40">
        <f t="shared" si="9"/>
        <v>3238.1059556183827</v>
      </c>
      <c r="J30" s="40">
        <f t="shared" si="9"/>
        <v>3836.3785862206505</v>
      </c>
      <c r="K30" s="40">
        <f t="shared" si="9"/>
        <v>3966.8387547256293</v>
      </c>
      <c r="L30" s="40">
        <f t="shared" si="9"/>
        <v>3890.3499781702099</v>
      </c>
      <c r="M30" s="40">
        <f t="shared" si="9"/>
        <v>4111.3475085878563</v>
      </c>
      <c r="N30" s="40">
        <f t="shared" si="9"/>
        <v>4170.0119519779637</v>
      </c>
      <c r="O30" s="40">
        <f t="shared" si="9"/>
        <v>4049.2112650975846</v>
      </c>
      <c r="P30" s="40">
        <f t="shared" si="9"/>
        <v>4143.5589830593663</v>
      </c>
      <c r="Q30" s="40">
        <f t="shared" si="9"/>
        <v>4231.3630276003532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1825.1913748860393</v>
      </c>
      <c r="C31" s="39">
        <f t="shared" si="10"/>
        <v>2346.9882114847774</v>
      </c>
      <c r="D31" s="39">
        <f t="shared" si="10"/>
        <v>2346.37204393106</v>
      </c>
      <c r="E31" s="39">
        <f t="shared" si="10"/>
        <v>2494.7499066402734</v>
      </c>
      <c r="F31" s="39">
        <f t="shared" si="10"/>
        <v>2730.8761097425913</v>
      </c>
      <c r="G31" s="39">
        <f t="shared" si="10"/>
        <v>2633.2674006882667</v>
      </c>
      <c r="H31" s="39">
        <f t="shared" si="10"/>
        <v>2571.7119942893705</v>
      </c>
      <c r="I31" s="39">
        <f t="shared" si="10"/>
        <v>2800.8915558925742</v>
      </c>
      <c r="J31" s="39">
        <f t="shared" si="10"/>
        <v>3363.9319129618971</v>
      </c>
      <c r="K31" s="39">
        <f t="shared" si="10"/>
        <v>3546.8514586437768</v>
      </c>
      <c r="L31" s="39">
        <f t="shared" si="10"/>
        <v>3429.2224554249906</v>
      </c>
      <c r="M31" s="39">
        <f t="shared" si="10"/>
        <v>3660.0807515733236</v>
      </c>
      <c r="N31" s="39">
        <f t="shared" si="10"/>
        <v>3794.4358855506498</v>
      </c>
      <c r="O31" s="39">
        <f t="shared" si="10"/>
        <v>3658.186678599016</v>
      </c>
      <c r="P31" s="39">
        <f t="shared" si="10"/>
        <v>3772.5594991338994</v>
      </c>
      <c r="Q31" s="39">
        <f t="shared" si="10"/>
        <v>3820.57815871721</v>
      </c>
    </row>
    <row r="32" spans="1:17" ht="11.45" customHeight="1" x14ac:dyDescent="0.25">
      <c r="A32" s="17" t="str">
        <f>$A$6</f>
        <v>Powered 2-wheelers</v>
      </c>
      <c r="B32" s="37">
        <f>TrRoad_ene!B$19</f>
        <v>11.246861398307887</v>
      </c>
      <c r="C32" s="37">
        <f>TrRoad_ene!C$19</f>
        <v>11.207993536730427</v>
      </c>
      <c r="D32" s="37">
        <f>TrRoad_ene!D$19</f>
        <v>11.168411631501579</v>
      </c>
      <c r="E32" s="37">
        <f>TrRoad_ene!E$19</f>
        <v>11.240148077190852</v>
      </c>
      <c r="F32" s="37">
        <f>TrRoad_ene!F$19</f>
        <v>11.352145103771988</v>
      </c>
      <c r="G32" s="37">
        <f>TrRoad_ene!G$19</f>
        <v>10.901134685324301</v>
      </c>
      <c r="H32" s="37">
        <f>TrRoad_ene!H$19</f>
        <v>11.717064123786292</v>
      </c>
      <c r="I32" s="37">
        <f>TrRoad_ene!I$19</f>
        <v>12.463876161378534</v>
      </c>
      <c r="J32" s="37">
        <f>TrRoad_ene!J$19</f>
        <v>14.820215452192546</v>
      </c>
      <c r="K32" s="37">
        <f>TrRoad_ene!K$19</f>
        <v>15.827061490311324</v>
      </c>
      <c r="L32" s="37">
        <f>TrRoad_ene!L$19</f>
        <v>16.456099881825196</v>
      </c>
      <c r="M32" s="37">
        <f>TrRoad_ene!M$19</f>
        <v>17.18389142737659</v>
      </c>
      <c r="N32" s="37">
        <f>TrRoad_ene!N$19</f>
        <v>17.77579758431861</v>
      </c>
      <c r="O32" s="37">
        <f>TrRoad_ene!O$19</f>
        <v>18.697284345378833</v>
      </c>
      <c r="P32" s="37">
        <f>TrRoad_ene!P$19</f>
        <v>19.3155722318592</v>
      </c>
      <c r="Q32" s="37">
        <f>TrRoad_ene!Q$19</f>
        <v>20.087230246826643</v>
      </c>
    </row>
    <row r="33" spans="1:17" ht="11.45" customHeight="1" x14ac:dyDescent="0.25">
      <c r="A33" s="17" t="str">
        <f>$A$7</f>
        <v>Passenger cars</v>
      </c>
      <c r="B33" s="37">
        <f>TrRoad_ene!B$21</f>
        <v>1335.0099655909971</v>
      </c>
      <c r="C33" s="37">
        <f>TrRoad_ene!C$21</f>
        <v>1767.0694719752082</v>
      </c>
      <c r="D33" s="37">
        <f>TrRoad_ene!D$21</f>
        <v>1788.8231663739202</v>
      </c>
      <c r="E33" s="37">
        <f>TrRoad_ene!E$21</f>
        <v>1864.4144405742427</v>
      </c>
      <c r="F33" s="37">
        <f>TrRoad_ene!F$21</f>
        <v>2057.2696431955533</v>
      </c>
      <c r="G33" s="37">
        <f>TrRoad_ene!G$21</f>
        <v>2001.577693522094</v>
      </c>
      <c r="H33" s="37">
        <f>TrRoad_ene!H$21</f>
        <v>1981.0615347657088</v>
      </c>
      <c r="I33" s="37">
        <f>TrRoad_ene!I$21</f>
        <v>2139.7966029969111</v>
      </c>
      <c r="J33" s="37">
        <f>TrRoad_ene!J$21</f>
        <v>2445.5764427861218</v>
      </c>
      <c r="K33" s="37">
        <f>TrRoad_ene!K$21</f>
        <v>2604.3853479779755</v>
      </c>
      <c r="L33" s="37">
        <f>TrRoad_ene!L$21</f>
        <v>2467.9705611461177</v>
      </c>
      <c r="M33" s="37">
        <f>TrRoad_ene!M$21</f>
        <v>2674.2037663797732</v>
      </c>
      <c r="N33" s="37">
        <f>TrRoad_ene!N$21</f>
        <v>2783.7169714324241</v>
      </c>
      <c r="O33" s="37">
        <f>TrRoad_ene!O$21</f>
        <v>2638.0324505617155</v>
      </c>
      <c r="P33" s="37">
        <f>TrRoad_ene!P$21</f>
        <v>2717.5220566676885</v>
      </c>
      <c r="Q33" s="37">
        <f>TrRoad_ene!Q$21</f>
        <v>2735.4237194320103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478.93454789673439</v>
      </c>
      <c r="C34" s="37">
        <f>TrRoad_ene!C$33</f>
        <v>568.71074597283882</v>
      </c>
      <c r="D34" s="37">
        <f>TrRoad_ene!D$33</f>
        <v>546.38046592563808</v>
      </c>
      <c r="E34" s="37">
        <f>TrRoad_ene!E$33</f>
        <v>619.0953179888395</v>
      </c>
      <c r="F34" s="37">
        <f>TrRoad_ene!F$33</f>
        <v>662.25432144326646</v>
      </c>
      <c r="G34" s="37">
        <f>TrRoad_ene!G$33</f>
        <v>620.78857248084853</v>
      </c>
      <c r="H34" s="37">
        <f>TrRoad_ene!H$33</f>
        <v>578.93339539987574</v>
      </c>
      <c r="I34" s="37">
        <f>TrRoad_ene!I$33</f>
        <v>648.63107673428431</v>
      </c>
      <c r="J34" s="37">
        <f>TrRoad_ene!J$33</f>
        <v>903.53525472358251</v>
      </c>
      <c r="K34" s="37">
        <f>TrRoad_ene!K$33</f>
        <v>926.63904917548984</v>
      </c>
      <c r="L34" s="37">
        <f>TrRoad_ene!L$33</f>
        <v>944.79579439704753</v>
      </c>
      <c r="M34" s="37">
        <f>TrRoad_ene!M$33</f>
        <v>968.69309376617377</v>
      </c>
      <c r="N34" s="37">
        <f>TrRoad_ene!N$33</f>
        <v>992.94311653390707</v>
      </c>
      <c r="O34" s="37">
        <f>TrRoad_ene!O$33</f>
        <v>1001.4569436919221</v>
      </c>
      <c r="P34" s="37">
        <f>TrRoad_ene!P$33</f>
        <v>1035.7218702343514</v>
      </c>
      <c r="Q34" s="37">
        <f>TrRoad_ene!Q$33</f>
        <v>1065.0672090383732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333.9368363288462</v>
      </c>
      <c r="C35" s="38">
        <f t="shared" si="11"/>
        <v>233.31700982980803</v>
      </c>
      <c r="D35" s="38">
        <f t="shared" si="11"/>
        <v>246.08610461254867</v>
      </c>
      <c r="E35" s="38">
        <f t="shared" si="11"/>
        <v>219.75947008505443</v>
      </c>
      <c r="F35" s="38">
        <f t="shared" si="11"/>
        <v>236.18582475295651</v>
      </c>
      <c r="G35" s="38">
        <f t="shared" si="11"/>
        <v>167.67138225006417</v>
      </c>
      <c r="H35" s="38">
        <f t="shared" si="11"/>
        <v>148.36010109893363</v>
      </c>
      <c r="I35" s="38">
        <f t="shared" si="11"/>
        <v>212.95665747430621</v>
      </c>
      <c r="J35" s="38">
        <f t="shared" si="11"/>
        <v>212.24685538524758</v>
      </c>
      <c r="K35" s="38">
        <f t="shared" si="11"/>
        <v>188.9696520713243</v>
      </c>
      <c r="L35" s="38">
        <f t="shared" si="11"/>
        <v>186.9036444149568</v>
      </c>
      <c r="M35" s="38">
        <f t="shared" si="11"/>
        <v>226.8411598692299</v>
      </c>
      <c r="N35" s="38">
        <f t="shared" si="11"/>
        <v>203.95392763068509</v>
      </c>
      <c r="O35" s="38">
        <f t="shared" si="11"/>
        <v>182.54829640437407</v>
      </c>
      <c r="P35" s="38">
        <f t="shared" si="11"/>
        <v>142.58121043738419</v>
      </c>
      <c r="Q35" s="38">
        <f t="shared" si="11"/>
        <v>141.76039982142211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33.500860047919012</v>
      </c>
      <c r="C36" s="37">
        <f>TrRail_ene!C$18</f>
        <v>32.817887531861793</v>
      </c>
      <c r="D36" s="37">
        <f>TrRail_ene!D$18</f>
        <v>32.381515852483311</v>
      </c>
      <c r="E36" s="37">
        <f>TrRail_ene!E$18</f>
        <v>30.566038951704165</v>
      </c>
      <c r="F36" s="37">
        <f>TrRail_ene!F$18</f>
        <v>32.055733775091362</v>
      </c>
      <c r="G36" s="37">
        <f>TrRail_ene!G$18</f>
        <v>33.920396046523898</v>
      </c>
      <c r="H36" s="37">
        <f>TrRail_ene!H$18</f>
        <v>34.98496904535515</v>
      </c>
      <c r="I36" s="37">
        <f>TrRail_ene!I$18</f>
        <v>35.903518616803993</v>
      </c>
      <c r="J36" s="37">
        <f>TrRail_ene!J$18</f>
        <v>36.823431425931453</v>
      </c>
      <c r="K36" s="37">
        <f>TrRail_ene!K$18</f>
        <v>38.313765488716932</v>
      </c>
      <c r="L36" s="37">
        <f>TrRail_ene!L$18</f>
        <v>38.924216325397744</v>
      </c>
      <c r="M36" s="37">
        <f>TrRail_ene!M$18</f>
        <v>39.538551573100257</v>
      </c>
      <c r="N36" s="37">
        <f>TrRail_ene!N$18</f>
        <v>42.789840272616047</v>
      </c>
      <c r="O36" s="37">
        <f>TrRail_ene!O$18</f>
        <v>43.070602001762715</v>
      </c>
      <c r="P36" s="37">
        <f>TrRail_ene!P$18</f>
        <v>42.311091059006245</v>
      </c>
      <c r="Q36" s="37">
        <f>TrRail_ene!Q$18</f>
        <v>39.793913710803942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300.43597628092721</v>
      </c>
      <c r="C37" s="37">
        <f>TrRail_ene!C$19</f>
        <v>200.49912229794623</v>
      </c>
      <c r="D37" s="37">
        <f>TrRail_ene!D$19</f>
        <v>213.70458876006535</v>
      </c>
      <c r="E37" s="37">
        <f>TrRail_ene!E$19</f>
        <v>189.19343113335026</v>
      </c>
      <c r="F37" s="37">
        <f>TrRail_ene!F$19</f>
        <v>204.13009097786514</v>
      </c>
      <c r="G37" s="37">
        <f>TrRail_ene!G$19</f>
        <v>133.75098620354026</v>
      </c>
      <c r="H37" s="37">
        <f>TrRail_ene!H$19</f>
        <v>113.37513205357848</v>
      </c>
      <c r="I37" s="37">
        <f>TrRail_ene!I$19</f>
        <v>177.0531388575022</v>
      </c>
      <c r="J37" s="37">
        <f>TrRail_ene!J$19</f>
        <v>175.42342395931612</v>
      </c>
      <c r="K37" s="37">
        <f>TrRail_ene!K$19</f>
        <v>150.65588658260737</v>
      </c>
      <c r="L37" s="37">
        <f>TrRail_ene!L$19</f>
        <v>147.97942808955906</v>
      </c>
      <c r="M37" s="37">
        <f>TrRail_ene!M$19</f>
        <v>187.30260829612965</v>
      </c>
      <c r="N37" s="37">
        <f>TrRail_ene!N$19</f>
        <v>161.16408735806903</v>
      </c>
      <c r="O37" s="37">
        <f>TrRail_ene!O$19</f>
        <v>139.47769440261135</v>
      </c>
      <c r="P37" s="37">
        <f>TrRail_ene!P$19</f>
        <v>100.27011937837794</v>
      </c>
      <c r="Q37" s="37">
        <f>TrRail_ene!Q$19</f>
        <v>101.96648611061818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128.20925221216274</v>
      </c>
      <c r="C39" s="38">
        <f t="shared" si="12"/>
        <v>112.48516437525784</v>
      </c>
      <c r="D39" s="38">
        <f t="shared" si="12"/>
        <v>95.953023631538997</v>
      </c>
      <c r="E39" s="38">
        <f t="shared" si="12"/>
        <v>116.38494102458128</v>
      </c>
      <c r="F39" s="38">
        <f t="shared" si="12"/>
        <v>146.04689043509759</v>
      </c>
      <c r="G39" s="38">
        <f t="shared" si="12"/>
        <v>134.77003009962851</v>
      </c>
      <c r="H39" s="38">
        <f t="shared" si="12"/>
        <v>154.02779746546787</v>
      </c>
      <c r="I39" s="38">
        <f t="shared" si="12"/>
        <v>224.25774225150221</v>
      </c>
      <c r="J39" s="38">
        <f t="shared" si="12"/>
        <v>260.19981787350554</v>
      </c>
      <c r="K39" s="38">
        <f t="shared" si="12"/>
        <v>231.01764401052827</v>
      </c>
      <c r="L39" s="38">
        <f t="shared" si="12"/>
        <v>274.22387833026221</v>
      </c>
      <c r="M39" s="38">
        <f t="shared" si="12"/>
        <v>224.42559714530304</v>
      </c>
      <c r="N39" s="38">
        <f t="shared" si="12"/>
        <v>171.62213879662909</v>
      </c>
      <c r="O39" s="38">
        <f t="shared" si="12"/>
        <v>208.47629009419472</v>
      </c>
      <c r="P39" s="38">
        <f t="shared" si="12"/>
        <v>228.41827348808303</v>
      </c>
      <c r="Q39" s="38">
        <f t="shared" si="12"/>
        <v>269.02446906172059</v>
      </c>
    </row>
    <row r="40" spans="1:17" ht="11.45" customHeight="1" x14ac:dyDescent="0.25">
      <c r="A40" s="17" t="str">
        <f>$A$14</f>
        <v>Domestic</v>
      </c>
      <c r="B40" s="37">
        <f>TrAvia_ene!B$9</f>
        <v>6.3055180563682871</v>
      </c>
      <c r="C40" s="37">
        <f>TrAvia_ene!C$9</f>
        <v>8.1</v>
      </c>
      <c r="D40" s="37">
        <f>TrAvia_ene!D$9</f>
        <v>9.5999800000000022</v>
      </c>
      <c r="E40" s="37">
        <f>TrAvia_ene!E$9</f>
        <v>11.199999999999998</v>
      </c>
      <c r="F40" s="37">
        <f>TrAvia_ene!F$9</f>
        <v>12.599799999999997</v>
      </c>
      <c r="G40" s="37">
        <f>TrAvia_ene!G$9</f>
        <v>14.869834610378799</v>
      </c>
      <c r="H40" s="37">
        <f>TrAvia_ene!H$9</f>
        <v>16.299990000000001</v>
      </c>
      <c r="I40" s="37">
        <f>TrAvia_ene!I$9</f>
        <v>19.534610000000004</v>
      </c>
      <c r="J40" s="37">
        <f>TrAvia_ene!J$9</f>
        <v>23.811549999999983</v>
      </c>
      <c r="K40" s="37">
        <f>TrAvia_ene!K$9</f>
        <v>26.520239999999998</v>
      </c>
      <c r="L40" s="37">
        <f>TrAvia_ene!L$9</f>
        <v>24.613849387207058</v>
      </c>
      <c r="M40" s="37">
        <f>TrAvia_ene!M$9</f>
        <v>25.150375927906179</v>
      </c>
      <c r="N40" s="37">
        <f>TrAvia_ene!N$9</f>
        <v>21.012866711764033</v>
      </c>
      <c r="O40" s="37">
        <f>TrAvia_ene!O$9</f>
        <v>17.618819823908005</v>
      </c>
      <c r="P40" s="37">
        <f>TrAvia_ene!P$9</f>
        <v>16.068767417232841</v>
      </c>
      <c r="Q40" s="37">
        <f>TrAvia_ene!Q$9</f>
        <v>15.707919005780475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88.924854534831994</v>
      </c>
      <c r="C41" s="37">
        <f>TrAvia_ene!C$10</f>
        <v>80.197581276747087</v>
      </c>
      <c r="D41" s="37">
        <f>TrAvia_ene!D$10</f>
        <v>69.530594377268841</v>
      </c>
      <c r="E41" s="37">
        <f>TrAvia_ene!E$10</f>
        <v>86.141105773398564</v>
      </c>
      <c r="F41" s="37">
        <f>TrAvia_ene!F$10</f>
        <v>106.39732264363001</v>
      </c>
      <c r="G41" s="37">
        <f>TrAvia_ene!G$10</f>
        <v>103.43995529871403</v>
      </c>
      <c r="H41" s="37">
        <f>TrAvia_ene!H$10</f>
        <v>116.01708142892734</v>
      </c>
      <c r="I41" s="37">
        <f>TrAvia_ene!I$10</f>
        <v>169.39567244794176</v>
      </c>
      <c r="J41" s="37">
        <f>TrAvia_ene!J$10</f>
        <v>192.4093278476914</v>
      </c>
      <c r="K41" s="37">
        <f>TrAvia_ene!K$10</f>
        <v>169.59463681852091</v>
      </c>
      <c r="L41" s="37">
        <f>TrAvia_ene!L$10</f>
        <v>206.32879026231225</v>
      </c>
      <c r="M41" s="37">
        <f>TrAvia_ene!M$10</f>
        <v>172.59404627847016</v>
      </c>
      <c r="N41" s="37">
        <f>TrAvia_ene!N$10</f>
        <v>128.21476613033207</v>
      </c>
      <c r="O41" s="37">
        <f>TrAvia_ene!O$10</f>
        <v>163.05069142518715</v>
      </c>
      <c r="P41" s="37">
        <f>TrAvia_ene!P$10</f>
        <v>178.87346740225857</v>
      </c>
      <c r="Q41" s="37">
        <f>TrAvia_ene!Q$10</f>
        <v>212.69316118175095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32.978879620962452</v>
      </c>
      <c r="C42" s="37">
        <f>TrAvia_ene!C$11</f>
        <v>24.187583098510757</v>
      </c>
      <c r="D42" s="37">
        <f>TrAvia_ene!D$11</f>
        <v>16.822449254270161</v>
      </c>
      <c r="E42" s="37">
        <f>TrAvia_ene!E$11</f>
        <v>19.04383525118271</v>
      </c>
      <c r="F42" s="37">
        <f>TrAvia_ene!F$11</f>
        <v>27.049767791467598</v>
      </c>
      <c r="G42" s="37">
        <f>TrAvia_ene!G$11</f>
        <v>16.460240190535679</v>
      </c>
      <c r="H42" s="37">
        <f>TrAvia_ene!H$11</f>
        <v>21.710726036540535</v>
      </c>
      <c r="I42" s="37">
        <f>TrAvia_ene!I$11</f>
        <v>35.32745980356043</v>
      </c>
      <c r="J42" s="37">
        <f>TrAvia_ene!J$11</f>
        <v>43.97894002581414</v>
      </c>
      <c r="K42" s="37">
        <f>TrAvia_ene!K$11</f>
        <v>34.90276719200736</v>
      </c>
      <c r="L42" s="37">
        <f>TrAvia_ene!L$11</f>
        <v>43.281238680742881</v>
      </c>
      <c r="M42" s="37">
        <f>TrAvia_ene!M$11</f>
        <v>26.681174938926727</v>
      </c>
      <c r="N42" s="37">
        <f>TrAvia_ene!N$11</f>
        <v>22.394505954532985</v>
      </c>
      <c r="O42" s="37">
        <f>TrAvia_ene!O$11</f>
        <v>27.806778845099554</v>
      </c>
      <c r="P42" s="37">
        <f>TrAvia_ene!P$11</f>
        <v>33.476038668591634</v>
      </c>
      <c r="Q42" s="37">
        <f>TrAvia_ene!Q$11</f>
        <v>40.623388874189175</v>
      </c>
    </row>
    <row r="43" spans="1:17" ht="11.45" customHeight="1" x14ac:dyDescent="0.25">
      <c r="A43" s="25" t="s">
        <v>18</v>
      </c>
      <c r="B43" s="40">
        <f t="shared" ref="B43:Q43" si="13">B44+B47+B48+B51</f>
        <v>1143.7940904404513</v>
      </c>
      <c r="C43" s="40">
        <f t="shared" si="13"/>
        <v>1341.337264310157</v>
      </c>
      <c r="D43" s="40">
        <f t="shared" si="13"/>
        <v>1487.4014178248522</v>
      </c>
      <c r="E43" s="40">
        <f t="shared" si="13"/>
        <v>1583.9773122500915</v>
      </c>
      <c r="F43" s="40">
        <f t="shared" si="13"/>
        <v>1475.8702250693543</v>
      </c>
      <c r="G43" s="40">
        <f t="shared" si="13"/>
        <v>1302.5065948956073</v>
      </c>
      <c r="H43" s="40">
        <f t="shared" si="13"/>
        <v>1508.7430971462277</v>
      </c>
      <c r="I43" s="40">
        <f t="shared" si="13"/>
        <v>1483.4676643816169</v>
      </c>
      <c r="J43" s="40">
        <f t="shared" si="13"/>
        <v>1503.0351037793507</v>
      </c>
      <c r="K43" s="40">
        <f t="shared" si="13"/>
        <v>1385.5580062968897</v>
      </c>
      <c r="L43" s="40">
        <f t="shared" si="13"/>
        <v>1220.1649197400632</v>
      </c>
      <c r="M43" s="40">
        <f t="shared" si="13"/>
        <v>1221.442509930002</v>
      </c>
      <c r="N43" s="40">
        <f t="shared" si="13"/>
        <v>1261.7479723021861</v>
      </c>
      <c r="O43" s="40">
        <f t="shared" si="13"/>
        <v>1297.0661112477283</v>
      </c>
      <c r="P43" s="40">
        <f t="shared" si="13"/>
        <v>1320.921641635558</v>
      </c>
      <c r="Q43" s="40">
        <f t="shared" si="13"/>
        <v>1339.8485313192384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906.90593054263809</v>
      </c>
      <c r="C44" s="39">
        <f t="shared" si="14"/>
        <v>1169.2841185152229</v>
      </c>
      <c r="D44" s="39">
        <f t="shared" si="14"/>
        <v>1261.5557660689401</v>
      </c>
      <c r="E44" s="39">
        <f t="shared" si="14"/>
        <v>1401.4394733597271</v>
      </c>
      <c r="F44" s="39">
        <f t="shared" si="14"/>
        <v>1331.4940302574084</v>
      </c>
      <c r="G44" s="39">
        <f t="shared" si="14"/>
        <v>1215.8164212248228</v>
      </c>
      <c r="H44" s="39">
        <f t="shared" si="14"/>
        <v>1428.2684657106292</v>
      </c>
      <c r="I44" s="39">
        <f t="shared" si="14"/>
        <v>1299.5092841074254</v>
      </c>
      <c r="J44" s="39">
        <f t="shared" si="14"/>
        <v>1339.3326170381038</v>
      </c>
      <c r="K44" s="39">
        <f t="shared" si="14"/>
        <v>1271.2539723787422</v>
      </c>
      <c r="L44" s="39">
        <f t="shared" si="14"/>
        <v>1084.4457237143379</v>
      </c>
      <c r="M44" s="39">
        <f t="shared" si="14"/>
        <v>1080.4712440540025</v>
      </c>
      <c r="N44" s="39">
        <f t="shared" si="14"/>
        <v>1138.0637805234651</v>
      </c>
      <c r="O44" s="39">
        <f t="shared" si="14"/>
        <v>1180.7856783081568</v>
      </c>
      <c r="P44" s="39">
        <f t="shared" si="14"/>
        <v>1229.0534717239821</v>
      </c>
      <c r="Q44" s="39">
        <f t="shared" si="14"/>
        <v>1234.6233301185835</v>
      </c>
    </row>
    <row r="45" spans="1:17" ht="11.45" customHeight="1" x14ac:dyDescent="0.25">
      <c r="A45" s="17" t="str">
        <f>$A$19</f>
        <v>Light duty vehicles</v>
      </c>
      <c r="B45" s="37">
        <f>TrRoad_ene!B$43</f>
        <v>338.08190445271742</v>
      </c>
      <c r="C45" s="37">
        <f>TrRoad_ene!C$43</f>
        <v>357.83970109806228</v>
      </c>
      <c r="D45" s="37">
        <f>TrRoad_ene!D$43</f>
        <v>368.0760904798521</v>
      </c>
      <c r="E45" s="37">
        <f>TrRoad_ene!E$43</f>
        <v>383.46194272376175</v>
      </c>
      <c r="F45" s="37">
        <f>TrRoad_ene!F$43</f>
        <v>388.62575669362042</v>
      </c>
      <c r="G45" s="37">
        <f>TrRoad_ene!G$43</f>
        <v>410.6870106756503</v>
      </c>
      <c r="H45" s="37">
        <f>TrRoad_ene!H$43</f>
        <v>455.8720853145137</v>
      </c>
      <c r="I45" s="37">
        <f>TrRoad_ene!I$43</f>
        <v>467.14000682052927</v>
      </c>
      <c r="J45" s="37">
        <f>TrRoad_ene!J$43</f>
        <v>527.66856752605918</v>
      </c>
      <c r="K45" s="37">
        <f>TrRoad_ene!K$43</f>
        <v>537.65936810719757</v>
      </c>
      <c r="L45" s="37">
        <f>TrRoad_ene!L$43</f>
        <v>535.08421541517282</v>
      </c>
      <c r="M45" s="37">
        <f>TrRoad_ene!M$43</f>
        <v>559.50255658619676</v>
      </c>
      <c r="N45" s="37">
        <f>TrRoad_ene!N$43</f>
        <v>597.9624590569473</v>
      </c>
      <c r="O45" s="37">
        <f>TrRoad_ene!O$43</f>
        <v>611.92742676008515</v>
      </c>
      <c r="P45" s="37">
        <f>TrRoad_ene!P$43</f>
        <v>654.56775661156678</v>
      </c>
      <c r="Q45" s="37">
        <f>TrRoad_ene!Q$43</f>
        <v>680.08211025143066</v>
      </c>
    </row>
    <row r="46" spans="1:17" ht="11.45" customHeight="1" x14ac:dyDescent="0.25">
      <c r="A46" s="17" t="str">
        <f>$A$20</f>
        <v>Heavy duty vehicles</v>
      </c>
      <c r="B46" s="37">
        <f>TrRoad_ene!B$52</f>
        <v>568.82402608992061</v>
      </c>
      <c r="C46" s="37">
        <f>TrRoad_ene!C$52</f>
        <v>811.44441741716059</v>
      </c>
      <c r="D46" s="37">
        <f>TrRoad_ene!D$52</f>
        <v>893.47967558908795</v>
      </c>
      <c r="E46" s="37">
        <f>TrRoad_ene!E$52</f>
        <v>1017.9775306359653</v>
      </c>
      <c r="F46" s="37">
        <f>TrRoad_ene!F$52</f>
        <v>942.86827356378808</v>
      </c>
      <c r="G46" s="37">
        <f>TrRoad_ene!G$52</f>
        <v>805.12941054917246</v>
      </c>
      <c r="H46" s="37">
        <f>TrRoad_ene!H$52</f>
        <v>972.39638039611566</v>
      </c>
      <c r="I46" s="37">
        <f>TrRoad_ene!I$52</f>
        <v>832.36927728689614</v>
      </c>
      <c r="J46" s="37">
        <f>TrRoad_ene!J$52</f>
        <v>811.66404951204447</v>
      </c>
      <c r="K46" s="37">
        <f>TrRoad_ene!K$52</f>
        <v>733.59460427154465</v>
      </c>
      <c r="L46" s="37">
        <f>TrRoad_ene!L$52</f>
        <v>549.36150829916494</v>
      </c>
      <c r="M46" s="37">
        <f>TrRoad_ene!M$52</f>
        <v>520.96868746780558</v>
      </c>
      <c r="N46" s="37">
        <f>TrRoad_ene!N$52</f>
        <v>540.10132146651767</v>
      </c>
      <c r="O46" s="37">
        <f>TrRoad_ene!O$52</f>
        <v>568.85825154807162</v>
      </c>
      <c r="P46" s="37">
        <f>TrRoad_ene!P$52</f>
        <v>574.48571511241539</v>
      </c>
      <c r="Q46" s="37">
        <f>TrRoad_ene!Q$52</f>
        <v>554.5412198671529</v>
      </c>
    </row>
    <row r="47" spans="1:17" ht="11.45" customHeight="1" x14ac:dyDescent="0.25">
      <c r="A47" s="19" t="str">
        <f>$A$21</f>
        <v>Rail transport</v>
      </c>
      <c r="B47" s="38">
        <f>TrRail_ene!B$23</f>
        <v>119.87410724486007</v>
      </c>
      <c r="C47" s="38">
        <f>TrRail_ene!C$23</f>
        <v>66.188420170192003</v>
      </c>
      <c r="D47" s="38">
        <f>TrRail_ene!D$23</f>
        <v>120.80835538745133</v>
      </c>
      <c r="E47" s="38">
        <f>TrRail_ene!E$23</f>
        <v>111.93239991494555</v>
      </c>
      <c r="F47" s="38">
        <f>TrRail_ene!F$23</f>
        <v>99.92134524704349</v>
      </c>
      <c r="G47" s="38">
        <f>TrRail_ene!G$23</f>
        <v>42.024758556703731</v>
      </c>
      <c r="H47" s="38">
        <f>TrRail_ene!H$23</f>
        <v>36.59212890106636</v>
      </c>
      <c r="I47" s="38">
        <f>TrRail_ene!I$23</f>
        <v>94.63286252569381</v>
      </c>
      <c r="J47" s="38">
        <f>TrRail_ene!J$23</f>
        <v>81.356604614752456</v>
      </c>
      <c r="K47" s="38">
        <f>TrRail_ene!K$23</f>
        <v>55.939307928675696</v>
      </c>
      <c r="L47" s="38">
        <f>TrRail_ene!L$23</f>
        <v>73.022742237304016</v>
      </c>
      <c r="M47" s="38">
        <f>TrRail_ene!M$23</f>
        <v>86.498444774464872</v>
      </c>
      <c r="N47" s="38">
        <f>TrRail_ene!N$23</f>
        <v>79.173780227484173</v>
      </c>
      <c r="O47" s="38">
        <f>TrRail_ene!O$23</f>
        <v>72.180665833108847</v>
      </c>
      <c r="P47" s="38">
        <f>TrRail_ene!P$23</f>
        <v>51.803587631888838</v>
      </c>
      <c r="Q47" s="38">
        <f>TrRail_ene!Q$23</f>
        <v>58.667009581870296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4.4212334700037701</v>
      </c>
      <c r="C48" s="38">
        <f t="shared" si="15"/>
        <v>3.6403756247421342</v>
      </c>
      <c r="D48" s="38">
        <f t="shared" si="15"/>
        <v>2.6463263684610152</v>
      </c>
      <c r="E48" s="38">
        <f t="shared" si="15"/>
        <v>2.8137889754186984</v>
      </c>
      <c r="F48" s="38">
        <f t="shared" si="15"/>
        <v>2.9525995649023868</v>
      </c>
      <c r="G48" s="38">
        <f t="shared" si="15"/>
        <v>2.7239956546205737</v>
      </c>
      <c r="H48" s="38">
        <f t="shared" si="15"/>
        <v>2.9809325345320925</v>
      </c>
      <c r="I48" s="38">
        <f t="shared" si="15"/>
        <v>4.1301077484978288</v>
      </c>
      <c r="J48" s="38">
        <f t="shared" si="15"/>
        <v>3.7473821264944576</v>
      </c>
      <c r="K48" s="38">
        <f t="shared" si="15"/>
        <v>3.0610859894717617</v>
      </c>
      <c r="L48" s="38">
        <f t="shared" si="15"/>
        <v>3.2713952009587377</v>
      </c>
      <c r="M48" s="38">
        <f t="shared" si="15"/>
        <v>2.2138478405727402</v>
      </c>
      <c r="N48" s="38">
        <f t="shared" si="15"/>
        <v>1.947778216516443</v>
      </c>
      <c r="O48" s="38">
        <f t="shared" si="15"/>
        <v>2.5405474198674258</v>
      </c>
      <c r="P48" s="38">
        <f t="shared" si="15"/>
        <v>2.5657749421265899</v>
      </c>
      <c r="Q48" s="38">
        <f t="shared" si="15"/>
        <v>2.9692069103783574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3.8835372483367285</v>
      </c>
      <c r="C49" s="37">
        <f>TrAvia_ene!C$13</f>
        <v>3.1134141446170807</v>
      </c>
      <c r="D49" s="37">
        <f>TrAvia_ene!D$13</f>
        <v>2.2343019144885043</v>
      </c>
      <c r="E49" s="37">
        <f>TrAvia_ene!E$13</f>
        <v>2.3718636152589618</v>
      </c>
      <c r="F49" s="37">
        <f>TrAvia_ene!F$13</f>
        <v>2.5274076349334704</v>
      </c>
      <c r="G49" s="37">
        <f>TrAvia_ene!G$13</f>
        <v>2.4446953151552711</v>
      </c>
      <c r="H49" s="37">
        <f>TrAvia_ene!H$13</f>
        <v>2.705914731500132</v>
      </c>
      <c r="I49" s="37">
        <f>TrAvia_ene!I$13</f>
        <v>3.7673050657177516</v>
      </c>
      <c r="J49" s="37">
        <f>TrAvia_ene!J$13</f>
        <v>3.3182328733718616</v>
      </c>
      <c r="K49" s="37">
        <f>TrAvia_ene!K$13</f>
        <v>2.8171455022867349</v>
      </c>
      <c r="L49" s="37">
        <f>TrAvia_ene!L$13</f>
        <v>2.9493420180277248</v>
      </c>
      <c r="M49" s="37">
        <f>TrAvia_ene!M$13</f>
        <v>1.9525127820656025</v>
      </c>
      <c r="N49" s="37">
        <f>TrAvia_ene!N$13</f>
        <v>1.676126490618375</v>
      </c>
      <c r="O49" s="37">
        <f>TrAvia_ene!O$13</f>
        <v>2.1475859553267589</v>
      </c>
      <c r="P49" s="37">
        <f>TrAvia_ene!P$13</f>
        <v>2.1437896227823319</v>
      </c>
      <c r="Q49" s="37">
        <f>TrAvia_ene!Q$13</f>
        <v>2.4819441605296695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0.5376962216670419</v>
      </c>
      <c r="C50" s="37">
        <f>TrAvia_ene!C$14</f>
        <v>0.52696148012505351</v>
      </c>
      <c r="D50" s="37">
        <f>TrAvia_ene!D$14</f>
        <v>0.41202445397251092</v>
      </c>
      <c r="E50" s="37">
        <f>TrAvia_ene!E$14</f>
        <v>0.44192536015973666</v>
      </c>
      <c r="F50" s="37">
        <f>TrAvia_ene!F$14</f>
        <v>0.4251919299689163</v>
      </c>
      <c r="G50" s="37">
        <f>TrAvia_ene!G$14</f>
        <v>0.27930033946530258</v>
      </c>
      <c r="H50" s="37">
        <f>TrAvia_ene!H$14</f>
        <v>0.27501780303196038</v>
      </c>
      <c r="I50" s="37">
        <f>TrAvia_ene!I$14</f>
        <v>0.3628026827800771</v>
      </c>
      <c r="J50" s="37">
        <f>TrAvia_ene!J$14</f>
        <v>0.42914925312259616</v>
      </c>
      <c r="K50" s="37">
        <f>TrAvia_ene!K$14</f>
        <v>0.24394048718502684</v>
      </c>
      <c r="L50" s="37">
        <f>TrAvia_ene!L$14</f>
        <v>0.32205318293101287</v>
      </c>
      <c r="M50" s="37">
        <f>TrAvia_ene!M$14</f>
        <v>0.26133505850713784</v>
      </c>
      <c r="N50" s="37">
        <f>TrAvia_ene!N$14</f>
        <v>0.27165172589806802</v>
      </c>
      <c r="O50" s="37">
        <f>TrAvia_ene!O$14</f>
        <v>0.3929614645406671</v>
      </c>
      <c r="P50" s="37">
        <f>TrAvia_ene!P$14</f>
        <v>0.42198531934425809</v>
      </c>
      <c r="Q50" s="37">
        <f>TrAvia_ene!Q$14</f>
        <v>0.48726274984868795</v>
      </c>
    </row>
    <row r="51" spans="1:17" ht="11.45" customHeight="1" x14ac:dyDescent="0.25">
      <c r="A51" s="19" t="s">
        <v>32</v>
      </c>
      <c r="B51" s="38">
        <f t="shared" ref="B51:Q51" si="16">B52+B53</f>
        <v>112.59281918294944</v>
      </c>
      <c r="C51" s="38">
        <f t="shared" si="16"/>
        <v>102.22435</v>
      </c>
      <c r="D51" s="38">
        <f t="shared" si="16"/>
        <v>102.39097000000001</v>
      </c>
      <c r="E51" s="38">
        <f t="shared" si="16"/>
        <v>67.791650000000018</v>
      </c>
      <c r="F51" s="38">
        <f t="shared" si="16"/>
        <v>41.502250000000004</v>
      </c>
      <c r="G51" s="38">
        <f t="shared" si="16"/>
        <v>41.941419459460455</v>
      </c>
      <c r="H51" s="38">
        <f t="shared" si="16"/>
        <v>40.901569999999992</v>
      </c>
      <c r="I51" s="38">
        <f t="shared" si="16"/>
        <v>85.195409999999981</v>
      </c>
      <c r="J51" s="38">
        <f t="shared" si="16"/>
        <v>78.598500000000001</v>
      </c>
      <c r="K51" s="38">
        <f t="shared" si="16"/>
        <v>55.303640000000001</v>
      </c>
      <c r="L51" s="38">
        <f t="shared" si="16"/>
        <v>59.425058587462367</v>
      </c>
      <c r="M51" s="38">
        <f t="shared" si="16"/>
        <v>52.258973260961959</v>
      </c>
      <c r="N51" s="38">
        <f t="shared" si="16"/>
        <v>42.562633334720104</v>
      </c>
      <c r="O51" s="38">
        <f t="shared" si="16"/>
        <v>41.559219686595199</v>
      </c>
      <c r="P51" s="38">
        <f t="shared" si="16"/>
        <v>37.4988073375604</v>
      </c>
      <c r="Q51" s="38">
        <f t="shared" si="16"/>
        <v>43.588984708406343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2.1003235295519658</v>
      </c>
      <c r="F52" s="37">
        <f>TrNavi_ene!F20</f>
        <v>1.4790701308451362E-2</v>
      </c>
      <c r="G52" s="37">
        <f>TrNavi_ene!G20</f>
        <v>9.9758217254216561E-2</v>
      </c>
      <c r="H52" s="37">
        <f>TrNavi_ene!H20</f>
        <v>0.26777937917179362</v>
      </c>
      <c r="I52" s="37">
        <f>TrNavi_ene!I20</f>
        <v>0.55495187162772197</v>
      </c>
      <c r="J52" s="37">
        <f>TrNavi_ene!J20</f>
        <v>0.4829475626988266</v>
      </c>
      <c r="K52" s="37">
        <f>TrNavi_ene!K20</f>
        <v>0.21101559967007569</v>
      </c>
      <c r="L52" s="37">
        <f>TrNavi_ene!L20</f>
        <v>1.121156663817794E-2</v>
      </c>
      <c r="M52" s="37">
        <f>TrNavi_ene!M20</f>
        <v>1.2598609236313337E-2</v>
      </c>
      <c r="N52" s="37">
        <f>TrNavi_ene!N20</f>
        <v>9.4764850035059973E-3</v>
      </c>
      <c r="O52" s="37">
        <f>TrNavi_ene!O20</f>
        <v>1.0328309926304867E-2</v>
      </c>
      <c r="P52" s="37">
        <f>TrNavi_ene!P20</f>
        <v>9.7319771291805267E-3</v>
      </c>
      <c r="Q52" s="37">
        <f>TrNavi_ene!Q20</f>
        <v>1.0260560584790515E-2</v>
      </c>
    </row>
    <row r="53" spans="1:17" ht="11.45" customHeight="1" x14ac:dyDescent="0.25">
      <c r="A53" s="15" t="str">
        <f>$A$27</f>
        <v>Inland waterways</v>
      </c>
      <c r="B53" s="36">
        <f>TrNavi_ene!B21</f>
        <v>112.59281918294944</v>
      </c>
      <c r="C53" s="36">
        <f>TrNavi_ene!C21</f>
        <v>102.22435</v>
      </c>
      <c r="D53" s="36">
        <f>TrNavi_ene!D21</f>
        <v>102.39097000000001</v>
      </c>
      <c r="E53" s="36">
        <f>TrNavi_ene!E21</f>
        <v>65.691326470448047</v>
      </c>
      <c r="F53" s="36">
        <f>TrNavi_ene!F21</f>
        <v>41.487459298691554</v>
      </c>
      <c r="G53" s="36">
        <f>TrNavi_ene!G21</f>
        <v>41.841661242206236</v>
      </c>
      <c r="H53" s="36">
        <f>TrNavi_ene!H21</f>
        <v>40.633790620828201</v>
      </c>
      <c r="I53" s="36">
        <f>TrNavi_ene!I21</f>
        <v>84.640458128372259</v>
      </c>
      <c r="J53" s="36">
        <f>TrNavi_ene!J21</f>
        <v>78.115552437301176</v>
      </c>
      <c r="K53" s="36">
        <f>TrNavi_ene!K21</f>
        <v>55.092624400329925</v>
      </c>
      <c r="L53" s="36">
        <f>TrNavi_ene!L21</f>
        <v>59.413847020824186</v>
      </c>
      <c r="M53" s="36">
        <f>TrNavi_ene!M21</f>
        <v>52.246374651725645</v>
      </c>
      <c r="N53" s="36">
        <f>TrNavi_ene!N21</f>
        <v>42.553156849716601</v>
      </c>
      <c r="O53" s="36">
        <f>TrNavi_ene!O21</f>
        <v>41.548891376668891</v>
      </c>
      <c r="P53" s="36">
        <f>TrNavi_ene!P21</f>
        <v>37.489075360431222</v>
      </c>
      <c r="Q53" s="36">
        <f>TrNavi_ene!Q21</f>
        <v>43.578724147821553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9885.170283632131</v>
      </c>
      <c r="C55" s="41">
        <f t="shared" si="17"/>
        <v>11704.136889861829</v>
      </c>
      <c r="D55" s="41">
        <f t="shared" si="17"/>
        <v>12093.996820238714</v>
      </c>
      <c r="E55" s="41">
        <f t="shared" si="17"/>
        <v>12864.248477259733</v>
      </c>
      <c r="F55" s="41">
        <f t="shared" si="17"/>
        <v>13414.553553737522</v>
      </c>
      <c r="G55" s="41">
        <f t="shared" si="17"/>
        <v>12371.035608938668</v>
      </c>
      <c r="H55" s="41">
        <f t="shared" si="17"/>
        <v>12925.834605209595</v>
      </c>
      <c r="I55" s="41">
        <f t="shared" si="17"/>
        <v>13795.850439746137</v>
      </c>
      <c r="J55" s="41">
        <f t="shared" si="17"/>
        <v>15500.266540747452</v>
      </c>
      <c r="K55" s="41">
        <f t="shared" si="17"/>
        <v>15384.055611223766</v>
      </c>
      <c r="L55" s="41">
        <f t="shared" si="17"/>
        <v>14826.135499351582</v>
      </c>
      <c r="M55" s="41">
        <f t="shared" si="17"/>
        <v>15251.034408684121</v>
      </c>
      <c r="N55" s="41">
        <f t="shared" si="17"/>
        <v>15652.457764469431</v>
      </c>
      <c r="O55" s="41">
        <f t="shared" si="17"/>
        <v>15370.889810076807</v>
      </c>
      <c r="P55" s="41">
        <f t="shared" si="17"/>
        <v>15847.349767235546</v>
      </c>
      <c r="Q55" s="41">
        <f t="shared" si="17"/>
        <v>16072.179454498839</v>
      </c>
    </row>
    <row r="56" spans="1:17" ht="11.45" customHeight="1" x14ac:dyDescent="0.25">
      <c r="A56" s="25" t="s">
        <v>39</v>
      </c>
      <c r="B56" s="40">
        <f t="shared" ref="B56:Q56" si="18">B57+B61+B65</f>
        <v>6468.35702460222</v>
      </c>
      <c r="C56" s="40">
        <f t="shared" si="18"/>
        <v>7662.2577845189471</v>
      </c>
      <c r="D56" s="40">
        <f t="shared" si="18"/>
        <v>7666.8310401559447</v>
      </c>
      <c r="E56" s="40">
        <f t="shared" si="18"/>
        <v>8156.8607280298957</v>
      </c>
      <c r="F56" s="40">
        <f t="shared" si="18"/>
        <v>8980.2862653108205</v>
      </c>
      <c r="G56" s="40">
        <f t="shared" si="18"/>
        <v>8427.2517007281785</v>
      </c>
      <c r="H56" s="40">
        <f t="shared" si="18"/>
        <v>8335.2256340707772</v>
      </c>
      <c r="I56" s="40">
        <f t="shared" si="18"/>
        <v>9402.3938422695192</v>
      </c>
      <c r="J56" s="40">
        <f t="shared" si="18"/>
        <v>11100.511519038389</v>
      </c>
      <c r="K56" s="40">
        <f t="shared" si="18"/>
        <v>11371.647300757657</v>
      </c>
      <c r="L56" s="40">
        <f t="shared" si="18"/>
        <v>11249.270798417059</v>
      </c>
      <c r="M56" s="40">
        <f t="shared" si="18"/>
        <v>11737.449628919056</v>
      </c>
      <c r="N56" s="40">
        <f t="shared" si="18"/>
        <v>11978.920412767749</v>
      </c>
      <c r="O56" s="40">
        <f t="shared" si="18"/>
        <v>11602.368251237545</v>
      </c>
      <c r="P56" s="40">
        <f t="shared" si="18"/>
        <v>11962.553590336247</v>
      </c>
      <c r="Q56" s="40">
        <f t="shared" si="18"/>
        <v>12148.002851358437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5423.1052439524283</v>
      </c>
      <c r="C57" s="39">
        <f t="shared" si="19"/>
        <v>6967.691281000034</v>
      </c>
      <c r="D57" s="39">
        <f t="shared" si="19"/>
        <v>6972.064146960196</v>
      </c>
      <c r="E57" s="39">
        <f t="shared" si="19"/>
        <v>7425.2021277487738</v>
      </c>
      <c r="F57" s="39">
        <f t="shared" si="19"/>
        <v>8107.6219360655841</v>
      </c>
      <c r="G57" s="39">
        <f t="shared" si="19"/>
        <v>7849.9447674160529</v>
      </c>
      <c r="H57" s="39">
        <f t="shared" si="19"/>
        <v>7697.7019064595515</v>
      </c>
      <c r="I57" s="39">
        <f t="shared" si="19"/>
        <v>8328.4039210947813</v>
      </c>
      <c r="J57" s="39">
        <f t="shared" si="19"/>
        <v>9931.9281044164618</v>
      </c>
      <c r="K57" s="39">
        <f t="shared" si="19"/>
        <v>10365.348482413669</v>
      </c>
      <c r="L57" s="39">
        <f t="shared" si="19"/>
        <v>10092.20026228823</v>
      </c>
      <c r="M57" s="39">
        <f t="shared" si="19"/>
        <v>10612.045825662817</v>
      </c>
      <c r="N57" s="39">
        <f t="shared" si="19"/>
        <v>11049.084703897586</v>
      </c>
      <c r="O57" s="39">
        <f t="shared" si="19"/>
        <v>10613.543160493537</v>
      </c>
      <c r="P57" s="39">
        <f t="shared" si="19"/>
        <v>11037.981212984538</v>
      </c>
      <c r="Q57" s="39">
        <f t="shared" si="19"/>
        <v>11104.390830086179</v>
      </c>
    </row>
    <row r="58" spans="1:17" ht="11.45" customHeight="1" x14ac:dyDescent="0.25">
      <c r="A58" s="17" t="str">
        <f>$A$6</f>
        <v>Powered 2-wheelers</v>
      </c>
      <c r="B58" s="37">
        <f>TrRoad_emi!B$19</f>
        <v>32.634133412636054</v>
      </c>
      <c r="C58" s="37">
        <f>TrRoad_emi!C$19</f>
        <v>32.520180244627781</v>
      </c>
      <c r="D58" s="37">
        <f>TrRoad_emi!D$19</f>
        <v>32.407648238228134</v>
      </c>
      <c r="E58" s="37">
        <f>TrRoad_emi!E$19</f>
        <v>32.617261317081599</v>
      </c>
      <c r="F58" s="37">
        <f>TrRoad_emi!F$19</f>
        <v>32.940640940864064</v>
      </c>
      <c r="G58" s="37">
        <f>TrRoad_emi!G$19</f>
        <v>31.630645091461364</v>
      </c>
      <c r="H58" s="37">
        <f>TrRoad_emi!H$19</f>
        <v>34.000012302792904</v>
      </c>
      <c r="I58" s="37">
        <f>TrRoad_emi!I$19</f>
        <v>36.167904997813693</v>
      </c>
      <c r="J58" s="37">
        <f>TrRoad_emi!J$19</f>
        <v>43.004519899507102</v>
      </c>
      <c r="K58" s="37">
        <f>TrRoad_emi!K$19</f>
        <v>45.844385878476324</v>
      </c>
      <c r="L58" s="37">
        <f>TrRoad_emi!L$19</f>
        <v>46.216981712861333</v>
      </c>
      <c r="M58" s="37">
        <f>TrRoad_emi!M$19</f>
        <v>48.163218316001398</v>
      </c>
      <c r="N58" s="37">
        <f>TrRoad_emi!N$19</f>
        <v>49.375124879858561</v>
      </c>
      <c r="O58" s="37">
        <f>TrRoad_emi!O$19</f>
        <v>51.966297719337923</v>
      </c>
      <c r="P58" s="37">
        <f>TrRoad_emi!P$19</f>
        <v>54.37250997438089</v>
      </c>
      <c r="Q58" s="37">
        <f>TrRoad_emi!Q$19</f>
        <v>55.589800547953168</v>
      </c>
    </row>
    <row r="59" spans="1:17" ht="11.45" customHeight="1" x14ac:dyDescent="0.25">
      <c r="A59" s="17" t="str">
        <f>$A$7</f>
        <v>Passenger cars</v>
      </c>
      <c r="B59" s="37">
        <f>TrRoad_emi!B$20</f>
        <v>3904.5706915320775</v>
      </c>
      <c r="C59" s="37">
        <f>TrRoad_emi!C$20</f>
        <v>5170.7921906872461</v>
      </c>
      <c r="D59" s="37">
        <f>TrRoad_emi!D$20</f>
        <v>5244.5554692815094</v>
      </c>
      <c r="E59" s="37">
        <f>TrRoad_emi!E$20</f>
        <v>5471.8919129111382</v>
      </c>
      <c r="F59" s="37">
        <f>TrRoad_emi!F$20</f>
        <v>6020.091037897887</v>
      </c>
      <c r="G59" s="37">
        <f>TrRoad_emi!G$20</f>
        <v>5891.9941502465144</v>
      </c>
      <c r="H59" s="37">
        <f>TrRoad_emi!H$20</f>
        <v>5867.5467812867701</v>
      </c>
      <c r="I59" s="37">
        <f>TrRoad_emi!I$20</f>
        <v>6312.1072531383634</v>
      </c>
      <c r="J59" s="37">
        <f>TrRoad_emi!J$20</f>
        <v>7181.7708981130154</v>
      </c>
      <c r="K59" s="37">
        <f>TrRoad_emi!K$20</f>
        <v>7586.9638015556675</v>
      </c>
      <c r="L59" s="37">
        <f>TrRoad_emi!L$20</f>
        <v>7181.6952268536679</v>
      </c>
      <c r="M59" s="37">
        <f>TrRoad_emi!M$20</f>
        <v>7694.8929323025832</v>
      </c>
      <c r="N59" s="37">
        <f>TrRoad_emi!N$20</f>
        <v>8033.1556192864946</v>
      </c>
      <c r="O59" s="37">
        <f>TrRoad_emi!O$20</f>
        <v>7587.8179856308998</v>
      </c>
      <c r="P59" s="37">
        <f>TrRoad_emi!P$20</f>
        <v>7884.2741482627807</v>
      </c>
      <c r="Q59" s="37">
        <f>TrRoad_emi!Q$20</f>
        <v>7872.4958903826728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1485.9004190077151</v>
      </c>
      <c r="C60" s="37">
        <f>TrRoad_emi!C$27</f>
        <v>1764.3789100681595</v>
      </c>
      <c r="D60" s="37">
        <f>TrRoad_emi!D$27</f>
        <v>1695.1010294404591</v>
      </c>
      <c r="E60" s="37">
        <f>TrRoad_emi!E$27</f>
        <v>1920.6929535205538</v>
      </c>
      <c r="F60" s="37">
        <f>TrRoad_emi!F$27</f>
        <v>2054.5902572268333</v>
      </c>
      <c r="G60" s="37">
        <f>TrRoad_emi!G$27</f>
        <v>1926.3199720780763</v>
      </c>
      <c r="H60" s="37">
        <f>TrRoad_emi!H$27</f>
        <v>1796.1551128699882</v>
      </c>
      <c r="I60" s="37">
        <f>TrRoad_emi!I$27</f>
        <v>1980.1287629586045</v>
      </c>
      <c r="J60" s="37">
        <f>TrRoad_emi!J$27</f>
        <v>2707.1526864039402</v>
      </c>
      <c r="K60" s="37">
        <f>TrRoad_emi!K$27</f>
        <v>2732.5402949795248</v>
      </c>
      <c r="L60" s="37">
        <f>TrRoad_emi!L$27</f>
        <v>2864.2880537217002</v>
      </c>
      <c r="M60" s="37">
        <f>TrRoad_emi!M$27</f>
        <v>2868.9896750442322</v>
      </c>
      <c r="N60" s="37">
        <f>TrRoad_emi!N$27</f>
        <v>2966.5539597312322</v>
      </c>
      <c r="O60" s="37">
        <f>TrRoad_emi!O$27</f>
        <v>2973.7588771433002</v>
      </c>
      <c r="P60" s="37">
        <f>TrRoad_emi!P$27</f>
        <v>3099.3345547473759</v>
      </c>
      <c r="Q60" s="37">
        <f>TrRoad_emi!Q$27</f>
        <v>3176.3051391555532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659.78716732172904</v>
      </c>
      <c r="C61" s="38">
        <f t="shared" si="20"/>
        <v>356.19795575167183</v>
      </c>
      <c r="D61" s="38">
        <f t="shared" si="20"/>
        <v>406.08119158637277</v>
      </c>
      <c r="E61" s="38">
        <f t="shared" si="20"/>
        <v>381.46705145546184</v>
      </c>
      <c r="F61" s="38">
        <f t="shared" si="20"/>
        <v>432.436946549119</v>
      </c>
      <c r="G61" s="38">
        <f t="shared" si="20"/>
        <v>172.3445986705693</v>
      </c>
      <c r="H61" s="38">
        <f t="shared" si="20"/>
        <v>174.01631274793399</v>
      </c>
      <c r="I61" s="38">
        <f t="shared" si="20"/>
        <v>400.92913624523311</v>
      </c>
      <c r="J61" s="38">
        <f t="shared" si="20"/>
        <v>389.49647274743091</v>
      </c>
      <c r="K61" s="38">
        <f t="shared" si="20"/>
        <v>311.09859806117163</v>
      </c>
      <c r="L61" s="38">
        <f t="shared" si="20"/>
        <v>331.98495314977527</v>
      </c>
      <c r="M61" s="38">
        <f t="shared" si="20"/>
        <v>450.22727482286012</v>
      </c>
      <c r="N61" s="38">
        <f t="shared" si="20"/>
        <v>413.28266770606189</v>
      </c>
      <c r="O61" s="38">
        <f t="shared" si="20"/>
        <v>361.32959009228688</v>
      </c>
      <c r="P61" s="38">
        <f t="shared" si="20"/>
        <v>237.04541842459682</v>
      </c>
      <c r="Q61" s="38">
        <f t="shared" si="20"/>
        <v>233.84787425540864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659.78716732172904</v>
      </c>
      <c r="C63" s="37">
        <f>TrRail_emi!C$11</f>
        <v>356.19795575167183</v>
      </c>
      <c r="D63" s="37">
        <f>TrRail_emi!D$11</f>
        <v>406.08119158637277</v>
      </c>
      <c r="E63" s="37">
        <f>TrRail_emi!E$11</f>
        <v>381.46705145546184</v>
      </c>
      <c r="F63" s="37">
        <f>TrRail_emi!F$11</f>
        <v>432.436946549119</v>
      </c>
      <c r="G63" s="37">
        <f>TrRail_emi!G$11</f>
        <v>172.3445986705693</v>
      </c>
      <c r="H63" s="37">
        <f>TrRail_emi!H$11</f>
        <v>174.01631274793399</v>
      </c>
      <c r="I63" s="37">
        <f>TrRail_emi!I$11</f>
        <v>400.92913624523311</v>
      </c>
      <c r="J63" s="37">
        <f>TrRail_emi!J$11</f>
        <v>389.49647274743091</v>
      </c>
      <c r="K63" s="37">
        <f>TrRail_emi!K$11</f>
        <v>311.09859806117163</v>
      </c>
      <c r="L63" s="37">
        <f>TrRail_emi!L$11</f>
        <v>331.98495314977527</v>
      </c>
      <c r="M63" s="37">
        <f>TrRail_emi!M$11</f>
        <v>450.22727482286012</v>
      </c>
      <c r="N63" s="37">
        <f>TrRail_emi!N$11</f>
        <v>413.28266770606189</v>
      </c>
      <c r="O63" s="37">
        <f>TrRail_emi!O$11</f>
        <v>361.32959009228688</v>
      </c>
      <c r="P63" s="37">
        <f>TrRail_emi!P$11</f>
        <v>237.04541842459682</v>
      </c>
      <c r="Q63" s="37">
        <f>TrRail_emi!Q$11</f>
        <v>233.84787425540864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385.46461332806274</v>
      </c>
      <c r="C65" s="38">
        <f t="shared" si="21"/>
        <v>338.36854776724192</v>
      </c>
      <c r="D65" s="38">
        <f t="shared" si="21"/>
        <v>288.68570160937594</v>
      </c>
      <c r="E65" s="38">
        <f t="shared" si="21"/>
        <v>350.19154882565965</v>
      </c>
      <c r="F65" s="38">
        <f t="shared" si="21"/>
        <v>440.22738269611813</v>
      </c>
      <c r="G65" s="38">
        <f t="shared" si="21"/>
        <v>404.96233464155665</v>
      </c>
      <c r="H65" s="38">
        <f t="shared" si="21"/>
        <v>463.50741486329127</v>
      </c>
      <c r="I65" s="38">
        <f t="shared" si="21"/>
        <v>673.06078492950439</v>
      </c>
      <c r="J65" s="38">
        <f t="shared" si="21"/>
        <v>779.08694187449646</v>
      </c>
      <c r="K65" s="38">
        <f t="shared" si="21"/>
        <v>695.20022028281733</v>
      </c>
      <c r="L65" s="38">
        <f t="shared" si="21"/>
        <v>825.08558297905438</v>
      </c>
      <c r="M65" s="38">
        <f t="shared" si="21"/>
        <v>675.17652843337771</v>
      </c>
      <c r="N65" s="38">
        <f t="shared" si="21"/>
        <v>516.55304116410139</v>
      </c>
      <c r="O65" s="38">
        <f t="shared" si="21"/>
        <v>627.49550065172184</v>
      </c>
      <c r="P65" s="38">
        <f t="shared" si="21"/>
        <v>687.52695892711199</v>
      </c>
      <c r="Q65" s="38">
        <f t="shared" si="21"/>
        <v>809.76414701684962</v>
      </c>
    </row>
    <row r="66" spans="1:17" ht="11.45" customHeight="1" x14ac:dyDescent="0.25">
      <c r="A66" s="17" t="str">
        <f>$A$14</f>
        <v>Domestic</v>
      </c>
      <c r="B66" s="37">
        <f>TrAvia_emi!B$9</f>
        <v>18.957712002009025</v>
      </c>
      <c r="C66" s="37">
        <f>TrAvia_emi!C$9</f>
        <v>24.365748604600167</v>
      </c>
      <c r="D66" s="37">
        <f>TrAvia_emi!D$9</f>
        <v>28.88264336909387</v>
      </c>
      <c r="E66" s="37">
        <f>TrAvia_emi!E$9</f>
        <v>33.699766587663639</v>
      </c>
      <c r="F66" s="37">
        <f>TrAvia_emi!F$9</f>
        <v>37.979425374753212</v>
      </c>
      <c r="G66" s="37">
        <f>TrAvia_emi!G$9</f>
        <v>44.681469130052669</v>
      </c>
      <c r="H66" s="37">
        <f>TrAvia_emi!H$9</f>
        <v>49.050667162148592</v>
      </c>
      <c r="I66" s="37">
        <f>TrAvia_emi!I$9</f>
        <v>58.628878574664576</v>
      </c>
      <c r="J66" s="37">
        <f>TrAvia_emi!J$9</f>
        <v>71.296236186491981</v>
      </c>
      <c r="K66" s="37">
        <f>TrAvia_emi!K$9</f>
        <v>79.807223248770342</v>
      </c>
      <c r="L66" s="37">
        <f>TrAvia_emi!L$9</f>
        <v>74.058219855470597</v>
      </c>
      <c r="M66" s="37">
        <f>TrAvia_emi!M$9</f>
        <v>75.66402283783998</v>
      </c>
      <c r="N66" s="37">
        <f>TrAvia_emi!N$9</f>
        <v>63.245105087519256</v>
      </c>
      <c r="O66" s="37">
        <f>TrAvia_emi!O$9</f>
        <v>53.031115247208135</v>
      </c>
      <c r="P66" s="37">
        <f>TrAvia_emi!P$9</f>
        <v>48.366142635490753</v>
      </c>
      <c r="Q66" s="37">
        <f>TrAvia_emi!Q$9</f>
        <v>47.280865117913798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267.35500033804482</v>
      </c>
      <c r="C67" s="37">
        <f>TrAvia_emi!C$10</f>
        <v>241.24371655385295</v>
      </c>
      <c r="D67" s="37">
        <f>TrAvia_emi!D$10</f>
        <v>209.19078588078088</v>
      </c>
      <c r="E67" s="37">
        <f>TrAvia_emi!E$10</f>
        <v>259.19063912203364</v>
      </c>
      <c r="F67" s="37">
        <f>TrAvia_emi!F$10</f>
        <v>320.71216808340506</v>
      </c>
      <c r="G67" s="37">
        <f>TrAvia_emi!G$10</f>
        <v>310.82048258072592</v>
      </c>
      <c r="H67" s="37">
        <f>TrAvia_emi!H$10</f>
        <v>349.12384892838617</v>
      </c>
      <c r="I67" s="37">
        <f>TrAvia_emi!I$10</f>
        <v>508.40422772832574</v>
      </c>
      <c r="J67" s="37">
        <f>TrAvia_emi!J$10</f>
        <v>576.10953015293785</v>
      </c>
      <c r="K67" s="37">
        <f>TrAvia_emi!K$10</f>
        <v>510.36027737191762</v>
      </c>
      <c r="L67" s="37">
        <f>TrAvia_emi!L$10</f>
        <v>620.80264941011194</v>
      </c>
      <c r="M67" s="37">
        <f>TrAvia_emi!M$10</f>
        <v>519.24312768618631</v>
      </c>
      <c r="N67" s="37">
        <f>TrAvia_emi!N$10</f>
        <v>385.904335135042</v>
      </c>
      <c r="O67" s="37">
        <f>TrAvia_emi!O$10</f>
        <v>490.76839961623182</v>
      </c>
      <c r="P67" s="37">
        <f>TrAvia_emi!P$10</f>
        <v>538.39970505791791</v>
      </c>
      <c r="Q67" s="37">
        <f>TrAvia_emi!Q$10</f>
        <v>640.20680662004736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99.151900988008904</v>
      </c>
      <c r="C68" s="37">
        <f>TrAvia_emi!C$11</f>
        <v>72.759082608788773</v>
      </c>
      <c r="D68" s="37">
        <f>TrAvia_emi!D$11</f>
        <v>50.612272359501169</v>
      </c>
      <c r="E68" s="37">
        <f>TrAvia_emi!E$11</f>
        <v>57.30114311596234</v>
      </c>
      <c r="F68" s="37">
        <f>TrAvia_emi!F$11</f>
        <v>81.535789237959889</v>
      </c>
      <c r="G68" s="37">
        <f>TrAvia_emi!G$11</f>
        <v>49.460382930778053</v>
      </c>
      <c r="H68" s="37">
        <f>TrAvia_emi!H$11</f>
        <v>65.332898772756494</v>
      </c>
      <c r="I68" s="37">
        <f>TrAvia_emi!I$11</f>
        <v>106.02767862651406</v>
      </c>
      <c r="J68" s="37">
        <f>TrAvia_emi!J$11</f>
        <v>131.68117553506653</v>
      </c>
      <c r="K68" s="37">
        <f>TrAvia_emi!K$11</f>
        <v>105.03271966212932</v>
      </c>
      <c r="L68" s="37">
        <f>TrAvia_emi!L$11</f>
        <v>130.22471371347189</v>
      </c>
      <c r="M68" s="37">
        <f>TrAvia_emi!M$11</f>
        <v>80.269377909351405</v>
      </c>
      <c r="N68" s="37">
        <f>TrAvia_emi!N$11</f>
        <v>67.403600941540077</v>
      </c>
      <c r="O68" s="37">
        <f>TrAvia_emi!O$11</f>
        <v>83.695985788281888</v>
      </c>
      <c r="P68" s="37">
        <f>TrAvia_emi!P$11</f>
        <v>100.76111123370337</v>
      </c>
      <c r="Q68" s="37">
        <f>TrAvia_emi!Q$11</f>
        <v>122.27647527888847</v>
      </c>
    </row>
    <row r="69" spans="1:17" ht="11.45" customHeight="1" x14ac:dyDescent="0.25">
      <c r="A69" s="25" t="s">
        <v>18</v>
      </c>
      <c r="B69" s="40">
        <f t="shared" ref="B69:Q69" si="22">B70+B73+B74+B77+B80</f>
        <v>3416.8132590299101</v>
      </c>
      <c r="C69" s="40">
        <f t="shared" si="22"/>
        <v>4041.8791053428822</v>
      </c>
      <c r="D69" s="40">
        <f t="shared" si="22"/>
        <v>4427.1657800827679</v>
      </c>
      <c r="E69" s="40">
        <f t="shared" si="22"/>
        <v>4707.387749229837</v>
      </c>
      <c r="F69" s="40">
        <f t="shared" si="22"/>
        <v>4434.2672884267004</v>
      </c>
      <c r="G69" s="40">
        <f t="shared" si="22"/>
        <v>3943.7839082104897</v>
      </c>
      <c r="H69" s="40">
        <f t="shared" si="22"/>
        <v>4590.6089711388177</v>
      </c>
      <c r="I69" s="40">
        <f t="shared" si="22"/>
        <v>4393.4565974766174</v>
      </c>
      <c r="J69" s="40">
        <f t="shared" si="22"/>
        <v>4399.7550217090638</v>
      </c>
      <c r="K69" s="40">
        <f t="shared" si="22"/>
        <v>4012.4083104661095</v>
      </c>
      <c r="L69" s="40">
        <f t="shared" si="22"/>
        <v>3576.8647009345214</v>
      </c>
      <c r="M69" s="40">
        <f t="shared" si="22"/>
        <v>3513.5847797650649</v>
      </c>
      <c r="N69" s="40">
        <f t="shared" si="22"/>
        <v>3673.537351701681</v>
      </c>
      <c r="O69" s="40">
        <f t="shared" si="22"/>
        <v>3768.5215588392616</v>
      </c>
      <c r="P69" s="40">
        <f t="shared" si="22"/>
        <v>3884.7961768992986</v>
      </c>
      <c r="Q69" s="40">
        <f t="shared" si="22"/>
        <v>3924.1766031404018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2787.4281291127559</v>
      </c>
      <c r="C70" s="39">
        <f t="shared" si="23"/>
        <v>3601.0677765897481</v>
      </c>
      <c r="D70" s="39">
        <f t="shared" si="23"/>
        <v>3887.4433662679285</v>
      </c>
      <c r="E70" s="39">
        <f t="shared" si="23"/>
        <v>4321.2318203947625</v>
      </c>
      <c r="F70" s="39">
        <f t="shared" si="23"/>
        <v>4103.8788441585539</v>
      </c>
      <c r="G70" s="39">
        <f t="shared" si="23"/>
        <v>3745.7347958906994</v>
      </c>
      <c r="H70" s="39">
        <f t="shared" si="23"/>
        <v>4402.9159899304786</v>
      </c>
      <c r="I70" s="39">
        <f t="shared" si="23"/>
        <v>3946.1302535170339</v>
      </c>
      <c r="J70" s="39">
        <f t="shared" si="23"/>
        <v>4000.2149462961906</v>
      </c>
      <c r="K70" s="39">
        <f t="shared" si="23"/>
        <v>3742.171507955306</v>
      </c>
      <c r="L70" s="39">
        <f t="shared" si="23"/>
        <v>3260.0890712304645</v>
      </c>
      <c r="M70" s="39">
        <f t="shared" si="23"/>
        <v>3181.4805249293076</v>
      </c>
      <c r="N70" s="39">
        <f t="shared" si="23"/>
        <v>3376.6321685744088</v>
      </c>
      <c r="O70" s="39">
        <f t="shared" si="23"/>
        <v>3487.0186075055572</v>
      </c>
      <c r="P70" s="39">
        <f t="shared" si="23"/>
        <v>3661.3349667218663</v>
      </c>
      <c r="Q70" s="39">
        <f t="shared" si="23"/>
        <v>3664.8480075653033</v>
      </c>
    </row>
    <row r="71" spans="1:17" ht="11.45" customHeight="1" x14ac:dyDescent="0.25">
      <c r="A71" s="17" t="str">
        <f>$A$19</f>
        <v>Light duty vehicles</v>
      </c>
      <c r="B71" s="37">
        <f>TrRoad_emi!B$34</f>
        <v>1022.6444808658772</v>
      </c>
      <c r="C71" s="37">
        <f>TrRoad_emi!C$34</f>
        <v>1083.6273608397016</v>
      </c>
      <c r="D71" s="37">
        <f>TrRoad_emi!D$34</f>
        <v>1115.4952233024405</v>
      </c>
      <c r="E71" s="37">
        <f>TrRoad_emi!E$34</f>
        <v>1163.0391913721676</v>
      </c>
      <c r="F71" s="37">
        <f>TrRoad_emi!F$34</f>
        <v>1178.7065863307143</v>
      </c>
      <c r="G71" s="37">
        <f>TrRoad_emi!G$34</f>
        <v>1247.4013335810876</v>
      </c>
      <c r="H71" s="37">
        <f>TrRoad_emi!H$34</f>
        <v>1386.0322788459341</v>
      </c>
      <c r="I71" s="37">
        <f>TrRoad_emi!I$34</f>
        <v>1404.7015371203811</v>
      </c>
      <c r="J71" s="37">
        <f>TrRoad_emi!J$34</f>
        <v>1567.9201213345332</v>
      </c>
      <c r="K71" s="37">
        <f>TrRoad_emi!K$34</f>
        <v>1578.5230873357243</v>
      </c>
      <c r="L71" s="37">
        <f>TrRoad_emi!L$34</f>
        <v>1594.2934306283641</v>
      </c>
      <c r="M71" s="37">
        <f>TrRoad_emi!M$34</f>
        <v>1638.2810995303262</v>
      </c>
      <c r="N71" s="37">
        <f>TrRoad_emi!N$34</f>
        <v>1762.6237854098551</v>
      </c>
      <c r="O71" s="37">
        <f>TrRoad_emi!O$34</f>
        <v>1797.4718772889596</v>
      </c>
      <c r="P71" s="37">
        <f>TrRoad_emi!P$34</f>
        <v>1941.8564993569751</v>
      </c>
      <c r="Q71" s="37">
        <f>TrRoad_emi!Q$34</f>
        <v>2010.6773500924321</v>
      </c>
    </row>
    <row r="72" spans="1:17" ht="11.45" customHeight="1" x14ac:dyDescent="0.25">
      <c r="A72" s="17" t="str">
        <f>$A$20</f>
        <v>Heavy duty vehicles</v>
      </c>
      <c r="B72" s="37">
        <f>TrRoad_emi!B$40</f>
        <v>1764.7836482468788</v>
      </c>
      <c r="C72" s="37">
        <f>TrRoad_emi!C$40</f>
        <v>2517.4404157500467</v>
      </c>
      <c r="D72" s="37">
        <f>TrRoad_emi!D$40</f>
        <v>2771.9481429654879</v>
      </c>
      <c r="E72" s="37">
        <f>TrRoad_emi!E$40</f>
        <v>3158.1926290225947</v>
      </c>
      <c r="F72" s="37">
        <f>TrRoad_emi!F$40</f>
        <v>2925.1722578278395</v>
      </c>
      <c r="G72" s="37">
        <f>TrRoad_emi!G$40</f>
        <v>2498.3334623096121</v>
      </c>
      <c r="H72" s="37">
        <f>TrRoad_emi!H$40</f>
        <v>3016.8837110845443</v>
      </c>
      <c r="I72" s="37">
        <f>TrRoad_emi!I$40</f>
        <v>2541.4287163966528</v>
      </c>
      <c r="J72" s="37">
        <f>TrRoad_emi!J$40</f>
        <v>2432.2948249616575</v>
      </c>
      <c r="K72" s="37">
        <f>TrRoad_emi!K$40</f>
        <v>2163.6484206195814</v>
      </c>
      <c r="L72" s="37">
        <f>TrRoad_emi!L$40</f>
        <v>1665.7956406021005</v>
      </c>
      <c r="M72" s="37">
        <f>TrRoad_emi!M$40</f>
        <v>1543.1994253989817</v>
      </c>
      <c r="N72" s="37">
        <f>TrRoad_emi!N$40</f>
        <v>1614.0083831645536</v>
      </c>
      <c r="O72" s="37">
        <f>TrRoad_emi!O$40</f>
        <v>1689.5467302165976</v>
      </c>
      <c r="P72" s="37">
        <f>TrRoad_emi!P$40</f>
        <v>1719.4784673648915</v>
      </c>
      <c r="Q72" s="37">
        <f>TrRoad_emi!Q$40</f>
        <v>1654.170657472871</v>
      </c>
    </row>
    <row r="73" spans="1:17" ht="11.45" customHeight="1" x14ac:dyDescent="0.25">
      <c r="A73" s="19" t="str">
        <f>$A$21</f>
        <v>Rail transport</v>
      </c>
      <c r="B73" s="38">
        <f>TrRail_emi!B$15</f>
        <v>258.73042478068373</v>
      </c>
      <c r="C73" s="38">
        <f>TrRail_emi!C$15</f>
        <v>100.71001717532424</v>
      </c>
      <c r="D73" s="38">
        <f>TrRail_emi!D$15</f>
        <v>204.19604490025915</v>
      </c>
      <c r="E73" s="38">
        <f>TrRail_emi!E$15</f>
        <v>159.84267923520216</v>
      </c>
      <c r="F73" s="38">
        <f>TrRail_emi!F$15</f>
        <v>189.82927425934093</v>
      </c>
      <c r="G73" s="38">
        <f>TrRail_emi!G$15</f>
        <v>59.612089783655087</v>
      </c>
      <c r="H73" s="38">
        <f>TrRail_emi!H$15</f>
        <v>51.690890813853954</v>
      </c>
      <c r="I73" s="38">
        <f>TrRail_emi!I$15</f>
        <v>171.12605243189503</v>
      </c>
      <c r="J73" s="38">
        <f>TrRail_emi!J$15</f>
        <v>147.65212599986114</v>
      </c>
      <c r="K73" s="38">
        <f>TrRail_emi!K$15</f>
        <v>89.450039578628335</v>
      </c>
      <c r="L73" s="38">
        <f>TrRail_emi!L$15</f>
        <v>122.57122759098127</v>
      </c>
      <c r="M73" s="38">
        <f>TrRail_emi!M$15</f>
        <v>163.31475023190691</v>
      </c>
      <c r="N73" s="38">
        <f>TrRail_emi!N$15</f>
        <v>158.9955927590353</v>
      </c>
      <c r="O73" s="38">
        <f>TrRail_emi!O$15</f>
        <v>144.92202009872699</v>
      </c>
      <c r="P73" s="38">
        <f>TrRail_emi!P$15</f>
        <v>99.401358030807728</v>
      </c>
      <c r="Q73" s="38">
        <f>TrRail_emi!Q$15</f>
        <v>115.15999167774494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13.29255900446176</v>
      </c>
      <c r="C74" s="38">
        <f t="shared" si="24"/>
        <v>10.950676209726065</v>
      </c>
      <c r="D74" s="38">
        <f t="shared" si="24"/>
        <v>7.9617770806281669</v>
      </c>
      <c r="E74" s="38">
        <f t="shared" si="24"/>
        <v>8.466431401656374</v>
      </c>
      <c r="F74" s="38">
        <f t="shared" si="24"/>
        <v>8.8999853042698334</v>
      </c>
      <c r="G74" s="38">
        <f t="shared" si="24"/>
        <v>8.1851702417304999</v>
      </c>
      <c r="H74" s="38">
        <f t="shared" si="24"/>
        <v>8.9703570115167963</v>
      </c>
      <c r="I74" s="38">
        <f t="shared" si="24"/>
        <v>12.395619144019792</v>
      </c>
      <c r="J74" s="38">
        <f t="shared" si="24"/>
        <v>11.220363276291868</v>
      </c>
      <c r="K74" s="38">
        <f t="shared" si="24"/>
        <v>9.2117104877427938</v>
      </c>
      <c r="L74" s="38">
        <f t="shared" si="24"/>
        <v>9.842983160230693</v>
      </c>
      <c r="M74" s="38">
        <f t="shared" si="24"/>
        <v>6.6602834903447894</v>
      </c>
      <c r="N74" s="38">
        <f t="shared" si="24"/>
        <v>5.862476533094692</v>
      </c>
      <c r="O74" s="38">
        <f t="shared" si="24"/>
        <v>7.6468267659543443</v>
      </c>
      <c r="P74" s="38">
        <f t="shared" si="24"/>
        <v>7.7228472849993501</v>
      </c>
      <c r="Q74" s="38">
        <f t="shared" si="24"/>
        <v>8.9373182650811192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11.67596064984485</v>
      </c>
      <c r="C75" s="37">
        <f>TrAvia_emi!C$13</f>
        <v>9.3655143641661809</v>
      </c>
      <c r="D75" s="37">
        <f>TrAvia_emi!D$13</f>
        <v>6.7221541477227165</v>
      </c>
      <c r="E75" s="37">
        <f>TrAvia_emi!E$13</f>
        <v>7.1367187689284881</v>
      </c>
      <c r="F75" s="37">
        <f>TrAvia_emi!F$13</f>
        <v>7.6183343912234545</v>
      </c>
      <c r="G75" s="37">
        <f>TrAvia_emi!G$13</f>
        <v>7.3459174979829855</v>
      </c>
      <c r="H75" s="37">
        <f>TrAvia_emi!H$13</f>
        <v>8.1427609994832899</v>
      </c>
      <c r="I75" s="37">
        <f>TrAvia_emi!I$13</f>
        <v>11.306745885978003</v>
      </c>
      <c r="J75" s="37">
        <f>TrAvia_emi!J$13</f>
        <v>9.9354101123909349</v>
      </c>
      <c r="K75" s="37">
        <f>TrAvia_emi!K$13</f>
        <v>8.4776216212698952</v>
      </c>
      <c r="L75" s="37">
        <f>TrAvia_emi!L$13</f>
        <v>8.8739886298970774</v>
      </c>
      <c r="M75" s="37">
        <f>TrAvia_emi!M$13</f>
        <v>5.8740661434592507</v>
      </c>
      <c r="N75" s="37">
        <f>TrAvia_emi!N$13</f>
        <v>5.0448516850766572</v>
      </c>
      <c r="O75" s="37">
        <f>TrAvia_emi!O$13</f>
        <v>6.4640469360879926</v>
      </c>
      <c r="P75" s="37">
        <f>TrAvia_emi!P$13</f>
        <v>6.4526937246460436</v>
      </c>
      <c r="Q75" s="37">
        <f>TrAvia_emi!Q$13</f>
        <v>7.4706564912266966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1.6165983546169094</v>
      </c>
      <c r="C76" s="37">
        <f>TrAvia_emi!C$14</f>
        <v>1.5851618455598842</v>
      </c>
      <c r="D76" s="37">
        <f>TrAvia_emi!D$14</f>
        <v>1.23962293290545</v>
      </c>
      <c r="E76" s="37">
        <f>TrAvia_emi!E$14</f>
        <v>1.3297126327278854</v>
      </c>
      <c r="F76" s="37">
        <f>TrAvia_emi!F$14</f>
        <v>1.2816509130463782</v>
      </c>
      <c r="G76" s="37">
        <f>TrAvia_emi!G$14</f>
        <v>0.8392527437475138</v>
      </c>
      <c r="H76" s="37">
        <f>TrAvia_emi!H$14</f>
        <v>0.82759601203350597</v>
      </c>
      <c r="I76" s="37">
        <f>TrAvia_emi!I$14</f>
        <v>1.0888732580417877</v>
      </c>
      <c r="J76" s="37">
        <f>TrAvia_emi!J$14</f>
        <v>1.2849531639009335</v>
      </c>
      <c r="K76" s="37">
        <f>TrAvia_emi!K$14</f>
        <v>0.73408886647289917</v>
      </c>
      <c r="L76" s="37">
        <f>TrAvia_emi!L$14</f>
        <v>0.96899453033361516</v>
      </c>
      <c r="M76" s="37">
        <f>TrAvia_emi!M$14</f>
        <v>0.78621734688553901</v>
      </c>
      <c r="N76" s="37">
        <f>TrAvia_emi!N$14</f>
        <v>0.8176248480180347</v>
      </c>
      <c r="O76" s="37">
        <f>TrAvia_emi!O$14</f>
        <v>1.1827798298663514</v>
      </c>
      <c r="P76" s="37">
        <f>TrAvia_emi!P$14</f>
        <v>1.2701535603533067</v>
      </c>
      <c r="Q76" s="37">
        <f>TrAvia_emi!Q$14</f>
        <v>1.4666617738544225</v>
      </c>
    </row>
    <row r="77" spans="1:17" ht="11.45" customHeight="1" x14ac:dyDescent="0.25">
      <c r="A77" s="19" t="s">
        <v>32</v>
      </c>
      <c r="B77" s="38">
        <f t="shared" ref="B77:Q77" si="25">B78+B79</f>
        <v>357.36214613200855</v>
      </c>
      <c r="C77" s="38">
        <f t="shared" si="25"/>
        <v>329.15063536808407</v>
      </c>
      <c r="D77" s="38">
        <f t="shared" si="25"/>
        <v>327.56459183395202</v>
      </c>
      <c r="E77" s="38">
        <f t="shared" si="25"/>
        <v>217.84681819821608</v>
      </c>
      <c r="F77" s="38">
        <f t="shared" si="25"/>
        <v>131.65918470453605</v>
      </c>
      <c r="G77" s="38">
        <f t="shared" si="25"/>
        <v>130.25185229440464</v>
      </c>
      <c r="H77" s="38">
        <f t="shared" si="25"/>
        <v>127.03173338296797</v>
      </c>
      <c r="I77" s="38">
        <f t="shared" si="25"/>
        <v>263.80467238366793</v>
      </c>
      <c r="J77" s="38">
        <f t="shared" si="25"/>
        <v>240.66758613672002</v>
      </c>
      <c r="K77" s="38">
        <f t="shared" si="25"/>
        <v>171.57505244443203</v>
      </c>
      <c r="L77" s="38">
        <f t="shared" si="25"/>
        <v>184.3614189528447</v>
      </c>
      <c r="M77" s="38">
        <f t="shared" si="25"/>
        <v>162.12922111350568</v>
      </c>
      <c r="N77" s="38">
        <f t="shared" si="25"/>
        <v>132.04711383514237</v>
      </c>
      <c r="O77" s="38">
        <f t="shared" si="25"/>
        <v>128.93410446902305</v>
      </c>
      <c r="P77" s="38">
        <f t="shared" si="25"/>
        <v>116.33700486162535</v>
      </c>
      <c r="Q77" s="38">
        <f t="shared" si="25"/>
        <v>135.2312856322724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6.7493385704543636</v>
      </c>
      <c r="F78" s="37">
        <f>TrNavi_emi!F$8</f>
        <v>4.6921110915167742E-2</v>
      </c>
      <c r="G78" s="37">
        <f>TrNavi_emi!G$8</f>
        <v>0.30980574206623435</v>
      </c>
      <c r="H78" s="37">
        <f>TrNavi_emi!H$8</f>
        <v>0.83166682111244095</v>
      </c>
      <c r="I78" s="37">
        <f>TrNavi_emi!I$8</f>
        <v>1.7183894846383694</v>
      </c>
      <c r="J78" s="37">
        <f>TrNavi_emi!J$8</f>
        <v>1.4787791643013397</v>
      </c>
      <c r="K78" s="37">
        <f>TrNavi_emi!K$8</f>
        <v>0.65465876350971663</v>
      </c>
      <c r="L78" s="37">
        <f>TrNavi_emi!L$8</f>
        <v>3.4782975115736046E-2</v>
      </c>
      <c r="M78" s="37">
        <f>TrNavi_emi!M$8</f>
        <v>3.9086162148592153E-2</v>
      </c>
      <c r="N78" s="37">
        <f>TrNavi_emi!N$8</f>
        <v>2.9400025232795085E-2</v>
      </c>
      <c r="O78" s="37">
        <f>TrNavi_emi!O$8</f>
        <v>3.2042742887594844E-2</v>
      </c>
      <c r="P78" s="37">
        <f>TrNavi_emi!P$8</f>
        <v>3.0192668806739702E-2</v>
      </c>
      <c r="Q78" s="37">
        <f>TrNavi_emi!Q$8</f>
        <v>3.1832556056793096E-2</v>
      </c>
    </row>
    <row r="79" spans="1:17" ht="11.45" customHeight="1" x14ac:dyDescent="0.25">
      <c r="A79" s="15" t="str">
        <f>$A$27</f>
        <v>Inland waterways</v>
      </c>
      <c r="B79" s="36">
        <f>TrNavi_emi!B$9</f>
        <v>357.36214613200855</v>
      </c>
      <c r="C79" s="36">
        <f>TrNavi_emi!C$9</f>
        <v>329.15063536808407</v>
      </c>
      <c r="D79" s="36">
        <f>TrNavi_emi!D$9</f>
        <v>327.56459183395202</v>
      </c>
      <c r="E79" s="36">
        <f>TrNavi_emi!E$9</f>
        <v>211.09747962776171</v>
      </c>
      <c r="F79" s="36">
        <f>TrNavi_emi!F$9</f>
        <v>131.61226359362087</v>
      </c>
      <c r="G79" s="36">
        <f>TrNavi_emi!G$9</f>
        <v>129.94204655233841</v>
      </c>
      <c r="H79" s="36">
        <f>TrNavi_emi!H$9</f>
        <v>126.20006656185554</v>
      </c>
      <c r="I79" s="36">
        <f>TrNavi_emi!I$9</f>
        <v>262.08628289902958</v>
      </c>
      <c r="J79" s="36">
        <f>TrNavi_emi!J$9</f>
        <v>239.18880697241869</v>
      </c>
      <c r="K79" s="36">
        <f>TrNavi_emi!K$9</f>
        <v>170.9203936809223</v>
      </c>
      <c r="L79" s="36">
        <f>TrNavi_emi!L$9</f>
        <v>184.32663597772896</v>
      </c>
      <c r="M79" s="36">
        <f>TrNavi_emi!M$9</f>
        <v>162.0901349513571</v>
      </c>
      <c r="N79" s="36">
        <f>TrNavi_emi!N$9</f>
        <v>132.01771380990957</v>
      </c>
      <c r="O79" s="36">
        <f>TrNavi_emi!O$9</f>
        <v>128.90206172613546</v>
      </c>
      <c r="P79" s="36">
        <f>TrNavi_emi!P$9</f>
        <v>116.30681219281861</v>
      </c>
      <c r="Q79" s="36">
        <f>TrNavi_emi!Q$9</f>
        <v>135.1994530762156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0.74768991591453304</v>
      </c>
      <c r="C85" s="31">
        <f t="shared" si="27"/>
        <v>0.75855266845745972</v>
      </c>
      <c r="D85" s="31">
        <f t="shared" si="27"/>
        <v>0.78620453299278714</v>
      </c>
      <c r="E85" s="31">
        <f t="shared" si="27"/>
        <v>0.79704090408512485</v>
      </c>
      <c r="F85" s="31">
        <f t="shared" si="27"/>
        <v>0.79012900845790168</v>
      </c>
      <c r="G85" s="31">
        <f t="shared" si="27"/>
        <v>0.80154789337776045</v>
      </c>
      <c r="H85" s="31">
        <f t="shared" si="27"/>
        <v>0.798117023261807</v>
      </c>
      <c r="I85" s="31">
        <f t="shared" si="27"/>
        <v>0.79466827418043262</v>
      </c>
      <c r="J85" s="31">
        <f t="shared" si="27"/>
        <v>0.81032788912577547</v>
      </c>
      <c r="K85" s="31">
        <f t="shared" si="27"/>
        <v>0.8236031057730312</v>
      </c>
      <c r="L85" s="31">
        <f t="shared" si="27"/>
        <v>0.81828569258127026</v>
      </c>
      <c r="M85" s="31">
        <f t="shared" si="27"/>
        <v>0.81466506356431612</v>
      </c>
      <c r="N85" s="31">
        <f t="shared" si="27"/>
        <v>0.82088636800493142</v>
      </c>
      <c r="O85" s="31">
        <f t="shared" si="27"/>
        <v>0.82340189961191157</v>
      </c>
      <c r="P85" s="31">
        <f t="shared" si="27"/>
        <v>0.82160086342463601</v>
      </c>
      <c r="Q85" s="31">
        <f t="shared" si="27"/>
        <v>0.81942278798691448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3.5155932584761168E-3</v>
      </c>
      <c r="C86" s="29">
        <f t="shared" si="28"/>
        <v>3.4989592207050049E-3</v>
      </c>
      <c r="D86" s="29">
        <f t="shared" si="28"/>
        <v>3.5263715193159769E-3</v>
      </c>
      <c r="E86" s="29">
        <f t="shared" si="28"/>
        <v>3.3589439909320635E-3</v>
      </c>
      <c r="F86" s="29">
        <f t="shared" si="28"/>
        <v>3.270829338146541E-3</v>
      </c>
      <c r="G86" s="29">
        <f t="shared" si="28"/>
        <v>3.1067296355881393E-3</v>
      </c>
      <c r="H86" s="29">
        <f t="shared" si="28"/>
        <v>3.2441398422172283E-3</v>
      </c>
      <c r="I86" s="29">
        <f t="shared" si="28"/>
        <v>3.319868794321554E-3</v>
      </c>
      <c r="J86" s="29">
        <f t="shared" si="28"/>
        <v>3.6919841695843918E-3</v>
      </c>
      <c r="K86" s="29">
        <f t="shared" si="28"/>
        <v>4.018869025338663E-3</v>
      </c>
      <c r="L86" s="29">
        <f t="shared" si="28"/>
        <v>4.2694932613799022E-3</v>
      </c>
      <c r="M86" s="29">
        <f t="shared" si="28"/>
        <v>4.5482529413813071E-3</v>
      </c>
      <c r="N86" s="29">
        <f t="shared" si="28"/>
        <v>4.6344056816297234E-3</v>
      </c>
      <c r="O86" s="29">
        <f t="shared" si="28"/>
        <v>4.8065581095275969E-3</v>
      </c>
      <c r="P86" s="29">
        <f t="shared" si="28"/>
        <v>4.7482076726774727E-3</v>
      </c>
      <c r="Q86" s="29">
        <f t="shared" si="28"/>
        <v>4.8276233970032953E-3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0.64655690724802217</v>
      </c>
      <c r="C87" s="29">
        <f t="shared" si="29"/>
        <v>0.66540747880633211</v>
      </c>
      <c r="D87" s="29">
        <f t="shared" si="29"/>
        <v>0.69301032547210784</v>
      </c>
      <c r="E87" s="29">
        <f t="shared" si="29"/>
        <v>0.67903429478687349</v>
      </c>
      <c r="F87" s="29">
        <f t="shared" si="29"/>
        <v>0.67673677138921373</v>
      </c>
      <c r="G87" s="29">
        <f t="shared" si="29"/>
        <v>0.66892242914219702</v>
      </c>
      <c r="H87" s="29">
        <f t="shared" si="29"/>
        <v>0.67187119176100352</v>
      </c>
      <c r="I87" s="29">
        <f t="shared" si="29"/>
        <v>0.67058372707093616</v>
      </c>
      <c r="J87" s="29">
        <f t="shared" si="29"/>
        <v>0.62702969655557672</v>
      </c>
      <c r="K87" s="29">
        <f t="shared" si="29"/>
        <v>0.66817780185783937</v>
      </c>
      <c r="L87" s="29">
        <f t="shared" si="29"/>
        <v>0.67305746285977441</v>
      </c>
      <c r="M87" s="29">
        <f t="shared" si="29"/>
        <v>0.67111919773487938</v>
      </c>
      <c r="N87" s="29">
        <f t="shared" si="29"/>
        <v>0.66940733176683076</v>
      </c>
      <c r="O87" s="29">
        <f t="shared" si="29"/>
        <v>0.67509710563094205</v>
      </c>
      <c r="P87" s="29">
        <f t="shared" si="29"/>
        <v>0.67216177333722904</v>
      </c>
      <c r="Q87" s="29">
        <f t="shared" si="29"/>
        <v>0.68200580479297057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9.761741540803473E-2</v>
      </c>
      <c r="C88" s="29">
        <f t="shared" si="30"/>
        <v>8.9646230430422608E-2</v>
      </c>
      <c r="D88" s="29">
        <f t="shared" si="30"/>
        <v>8.9667836001363285E-2</v>
      </c>
      <c r="E88" s="29">
        <f t="shared" si="30"/>
        <v>0.11464766530731944</v>
      </c>
      <c r="F88" s="29">
        <f t="shared" si="30"/>
        <v>0.11012140773054137</v>
      </c>
      <c r="G88" s="29">
        <f t="shared" si="30"/>
        <v>0.12951873459997523</v>
      </c>
      <c r="H88" s="29">
        <f t="shared" si="30"/>
        <v>0.12300169165858624</v>
      </c>
      <c r="I88" s="29">
        <f t="shared" si="30"/>
        <v>0.12076467831517482</v>
      </c>
      <c r="J88" s="29">
        <f t="shared" si="30"/>
        <v>0.17960620840061439</v>
      </c>
      <c r="K88" s="29">
        <f t="shared" si="30"/>
        <v>0.1514064348898532</v>
      </c>
      <c r="L88" s="29">
        <f t="shared" si="30"/>
        <v>0.14095873646011595</v>
      </c>
      <c r="M88" s="29">
        <f t="shared" si="30"/>
        <v>0.13899761288805529</v>
      </c>
      <c r="N88" s="29">
        <f t="shared" si="30"/>
        <v>0.14684463055647093</v>
      </c>
      <c r="O88" s="29">
        <f t="shared" si="30"/>
        <v>0.14349823587144189</v>
      </c>
      <c r="P88" s="29">
        <f t="shared" si="30"/>
        <v>0.14469088241472958</v>
      </c>
      <c r="Q88" s="29">
        <f t="shared" si="30"/>
        <v>0.13258935979694053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0.22353120369798291</v>
      </c>
      <c r="C89" s="30">
        <f t="shared" si="31"/>
        <v>0.21502167386570334</v>
      </c>
      <c r="D89" s="30">
        <f t="shared" si="31"/>
        <v>0.1861117729628983</v>
      </c>
      <c r="E89" s="30">
        <f t="shared" si="31"/>
        <v>0.17308359850287877</v>
      </c>
      <c r="F89" s="30">
        <f t="shared" si="31"/>
        <v>0.17303511677339228</v>
      </c>
      <c r="G89" s="30">
        <f t="shared" si="31"/>
        <v>0.1599043495227547</v>
      </c>
      <c r="H89" s="30">
        <f t="shared" si="31"/>
        <v>0.15609213397355484</v>
      </c>
      <c r="I89" s="30">
        <f t="shared" si="31"/>
        <v>0.14281943200550784</v>
      </c>
      <c r="J89" s="30">
        <f t="shared" si="31"/>
        <v>0.12414298587975517</v>
      </c>
      <c r="K89" s="30">
        <f t="shared" si="31"/>
        <v>0.11659923893347064</v>
      </c>
      <c r="L89" s="30">
        <f t="shared" si="31"/>
        <v>0.11210828519296932</v>
      </c>
      <c r="M89" s="30">
        <f t="shared" si="31"/>
        <v>0.10852808451039796</v>
      </c>
      <c r="N89" s="30">
        <f t="shared" si="31"/>
        <v>0.10511692038684033</v>
      </c>
      <c r="O89" s="30">
        <f t="shared" si="31"/>
        <v>0.10192993455047766</v>
      </c>
      <c r="P89" s="30">
        <f t="shared" si="31"/>
        <v>0.10233848278540038</v>
      </c>
      <c r="Q89" s="30">
        <f t="shared" si="31"/>
        <v>9.6928126800213191E-2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7.6065518499767323E-2</v>
      </c>
      <c r="C90" s="29">
        <f t="shared" si="32"/>
        <v>7.6046569006437956E-2</v>
      </c>
      <c r="D90" s="29">
        <f t="shared" si="32"/>
        <v>7.7001147274678647E-2</v>
      </c>
      <c r="E90" s="29">
        <f t="shared" si="32"/>
        <v>7.0052269881377624E-2</v>
      </c>
      <c r="F90" s="29">
        <f t="shared" si="32"/>
        <v>7.224800933787455E-2</v>
      </c>
      <c r="G90" s="29">
        <f t="shared" si="32"/>
        <v>7.2341306953894971E-2</v>
      </c>
      <c r="H90" s="29">
        <f t="shared" si="32"/>
        <v>7.1274947019888055E-2</v>
      </c>
      <c r="I90" s="29">
        <f t="shared" si="32"/>
        <v>6.8548558767251258E-2</v>
      </c>
      <c r="J90" s="29">
        <f t="shared" si="32"/>
        <v>6.2258267743106901E-2</v>
      </c>
      <c r="K90" s="29">
        <f t="shared" si="32"/>
        <v>6.2366211519101905E-2</v>
      </c>
      <c r="L90" s="29">
        <f t="shared" si="32"/>
        <v>6.3639233198683309E-2</v>
      </c>
      <c r="M90" s="29">
        <f t="shared" si="32"/>
        <v>6.3209975549600478E-2</v>
      </c>
      <c r="N90" s="29">
        <f t="shared" si="32"/>
        <v>6.5584166760904422E-2</v>
      </c>
      <c r="O90" s="29">
        <f t="shared" si="32"/>
        <v>6.5118713991488178E-2</v>
      </c>
      <c r="P90" s="29">
        <f t="shared" si="32"/>
        <v>6.3118330297062902E-2</v>
      </c>
      <c r="Q90" s="29">
        <f t="shared" si="32"/>
        <v>5.7859382925526566E-2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0.14746568519821557</v>
      </c>
      <c r="C91" s="29">
        <f t="shared" si="33"/>
        <v>0.13897510485926537</v>
      </c>
      <c r="D91" s="29">
        <f t="shared" si="33"/>
        <v>0.10911062568821964</v>
      </c>
      <c r="E91" s="29">
        <f t="shared" si="33"/>
        <v>0.10303132862150113</v>
      </c>
      <c r="F91" s="29">
        <f t="shared" si="33"/>
        <v>0.10078710743551772</v>
      </c>
      <c r="G91" s="29">
        <f t="shared" si="33"/>
        <v>8.7563042568859717E-2</v>
      </c>
      <c r="H91" s="29">
        <f t="shared" si="33"/>
        <v>8.4817186953666801E-2</v>
      </c>
      <c r="I91" s="29">
        <f t="shared" si="33"/>
        <v>7.4270873238256568E-2</v>
      </c>
      <c r="J91" s="29">
        <f t="shared" si="33"/>
        <v>6.188471813664826E-2</v>
      </c>
      <c r="K91" s="29">
        <f t="shared" si="33"/>
        <v>5.4233027414368737E-2</v>
      </c>
      <c r="L91" s="29">
        <f t="shared" si="33"/>
        <v>4.8469051994286007E-2</v>
      </c>
      <c r="M91" s="29">
        <f t="shared" si="33"/>
        <v>4.5318108960797472E-2</v>
      </c>
      <c r="N91" s="29">
        <f t="shared" si="33"/>
        <v>3.9532753625935904E-2</v>
      </c>
      <c r="O91" s="29">
        <f t="shared" si="33"/>
        <v>3.6811220558989485E-2</v>
      </c>
      <c r="P91" s="29">
        <f t="shared" si="33"/>
        <v>3.9220152488337462E-2</v>
      </c>
      <c r="Q91" s="29">
        <f t="shared" si="33"/>
        <v>3.9068743874686618E-2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2.8778880387484093E-2</v>
      </c>
      <c r="C93" s="30">
        <f t="shared" si="35"/>
        <v>2.6425657676836856E-2</v>
      </c>
      <c r="D93" s="30">
        <f t="shared" si="35"/>
        <v>2.7683694044314682E-2</v>
      </c>
      <c r="E93" s="30">
        <f t="shared" si="35"/>
        <v>2.9875497411996379E-2</v>
      </c>
      <c r="F93" s="30">
        <f t="shared" si="35"/>
        <v>3.6835874768706034E-2</v>
      </c>
      <c r="G93" s="30">
        <f t="shared" si="35"/>
        <v>3.8547757099484999E-2</v>
      </c>
      <c r="H93" s="30">
        <f t="shared" si="35"/>
        <v>4.5790842764638101E-2</v>
      </c>
      <c r="I93" s="30">
        <f t="shared" si="35"/>
        <v>6.251229381405958E-2</v>
      </c>
      <c r="J93" s="30">
        <f t="shared" si="35"/>
        <v>6.5529124994469362E-2</v>
      </c>
      <c r="K93" s="30">
        <f t="shared" si="35"/>
        <v>5.9797655293498134E-2</v>
      </c>
      <c r="L93" s="30">
        <f t="shared" si="35"/>
        <v>6.96060222257604E-2</v>
      </c>
      <c r="M93" s="30">
        <f t="shared" si="35"/>
        <v>7.6806851925285941E-2</v>
      </c>
      <c r="N93" s="30">
        <f t="shared" si="35"/>
        <v>7.3996711608228322E-2</v>
      </c>
      <c r="O93" s="30">
        <f t="shared" si="35"/>
        <v>7.4668165837610878E-2</v>
      </c>
      <c r="P93" s="30">
        <f t="shared" si="35"/>
        <v>7.6060653789963517E-2</v>
      </c>
      <c r="Q93" s="30">
        <f t="shared" si="35"/>
        <v>8.3649085212872315E-2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7.2366496368903466E-4</v>
      </c>
      <c r="C94" s="29">
        <f t="shared" si="36"/>
        <v>8.0203017399951186E-4</v>
      </c>
      <c r="D94" s="29">
        <f t="shared" si="36"/>
        <v>9.8026055687567832E-4</v>
      </c>
      <c r="E94" s="29">
        <f t="shared" si="36"/>
        <v>1.0925625991680308E-3</v>
      </c>
      <c r="F94" s="29">
        <f t="shared" si="36"/>
        <v>1.1925168151615943E-3</v>
      </c>
      <c r="G94" s="29">
        <f t="shared" si="36"/>
        <v>1.3175298335446691E-3</v>
      </c>
      <c r="H94" s="29">
        <f t="shared" si="36"/>
        <v>1.5825976418412204E-3</v>
      </c>
      <c r="I94" s="29">
        <f t="shared" si="36"/>
        <v>1.9987665113367376E-3</v>
      </c>
      <c r="J94" s="29">
        <f t="shared" si="36"/>
        <v>2.0835473563562503E-3</v>
      </c>
      <c r="K94" s="29">
        <f t="shared" si="36"/>
        <v>1.9434019049578116E-3</v>
      </c>
      <c r="L94" s="29">
        <f t="shared" si="36"/>
        <v>2.3727785686812773E-3</v>
      </c>
      <c r="M94" s="29">
        <f t="shared" si="36"/>
        <v>2.3436945892756134E-3</v>
      </c>
      <c r="N94" s="29">
        <f t="shared" si="36"/>
        <v>2.0308570215841638E-3</v>
      </c>
      <c r="O94" s="29">
        <f t="shared" si="36"/>
        <v>1.6773154633100474E-3</v>
      </c>
      <c r="P94" s="29">
        <f t="shared" si="36"/>
        <v>1.4387411684133814E-3</v>
      </c>
      <c r="Q94" s="29">
        <f t="shared" si="36"/>
        <v>1.3893050641254523E-3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2.0589356232374217E-2</v>
      </c>
      <c r="C95" s="29">
        <f t="shared" si="37"/>
        <v>1.892637373576023E-2</v>
      </c>
      <c r="D95" s="29">
        <f t="shared" si="37"/>
        <v>2.0744146036928483E-2</v>
      </c>
      <c r="E95" s="29">
        <f t="shared" si="37"/>
        <v>2.2762957494950151E-2</v>
      </c>
      <c r="F95" s="29">
        <f t="shared" si="37"/>
        <v>2.7299651232350369E-2</v>
      </c>
      <c r="G95" s="29">
        <f t="shared" si="37"/>
        <v>3.1317507941099137E-2</v>
      </c>
      <c r="H95" s="29">
        <f t="shared" si="37"/>
        <v>3.6867200517308851E-2</v>
      </c>
      <c r="I95" s="29">
        <f t="shared" si="37"/>
        <v>5.0357789344929398E-2</v>
      </c>
      <c r="J95" s="29">
        <f t="shared" si="37"/>
        <v>5.3649155053695163E-2</v>
      </c>
      <c r="K95" s="29">
        <f t="shared" si="37"/>
        <v>4.8868203275566104E-2</v>
      </c>
      <c r="L95" s="29">
        <f t="shared" si="37"/>
        <v>5.8262295705738182E-2</v>
      </c>
      <c r="M95" s="29">
        <f t="shared" si="37"/>
        <v>6.6236153216272312E-2</v>
      </c>
      <c r="N95" s="29">
        <f t="shared" si="37"/>
        <v>6.2870159048622712E-2</v>
      </c>
      <c r="O95" s="29">
        <f t="shared" si="37"/>
        <v>6.3877137947377274E-2</v>
      </c>
      <c r="P95" s="29">
        <f t="shared" si="37"/>
        <v>6.4085290351765661E-2</v>
      </c>
      <c r="Q95" s="29">
        <f t="shared" si="37"/>
        <v>7.0428726377897335E-2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7.4658591914208419E-3</v>
      </c>
      <c r="C96" s="29">
        <f t="shared" si="38"/>
        <v>6.6972537670771113E-3</v>
      </c>
      <c r="D96" s="29">
        <f t="shared" si="38"/>
        <v>5.959287450510521E-3</v>
      </c>
      <c r="E96" s="29">
        <f t="shared" si="38"/>
        <v>6.0199773178781987E-3</v>
      </c>
      <c r="F96" s="29">
        <f t="shared" si="38"/>
        <v>8.3437067211940708E-3</v>
      </c>
      <c r="G96" s="29">
        <f t="shared" si="38"/>
        <v>5.9127193248411916E-3</v>
      </c>
      <c r="H96" s="29">
        <f t="shared" si="38"/>
        <v>7.341044605488024E-3</v>
      </c>
      <c r="I96" s="29">
        <f t="shared" si="38"/>
        <v>1.0155737957793436E-2</v>
      </c>
      <c r="J96" s="29">
        <f t="shared" si="38"/>
        <v>9.7964225844179506E-3</v>
      </c>
      <c r="K96" s="29">
        <f t="shared" si="38"/>
        <v>8.9860501129742157E-3</v>
      </c>
      <c r="L96" s="29">
        <f t="shared" si="38"/>
        <v>8.9709479513409365E-3</v>
      </c>
      <c r="M96" s="29">
        <f t="shared" si="38"/>
        <v>8.2270041197380211E-3</v>
      </c>
      <c r="N96" s="29">
        <f t="shared" si="38"/>
        <v>9.0956955380214408E-3</v>
      </c>
      <c r="O96" s="29">
        <f t="shared" si="38"/>
        <v>9.1137124269235672E-3</v>
      </c>
      <c r="P96" s="29">
        <f t="shared" si="38"/>
        <v>1.0536622269784466E-2</v>
      </c>
      <c r="Q96" s="29">
        <f t="shared" si="38"/>
        <v>1.1831053770849528E-2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0.52248521706148676</v>
      </c>
      <c r="C98" s="31">
        <f t="shared" si="40"/>
        <v>0.54086185122915487</v>
      </c>
      <c r="D98" s="31">
        <f t="shared" si="40"/>
        <v>0.55108562085311896</v>
      </c>
      <c r="E98" s="31">
        <f t="shared" si="40"/>
        <v>0.58331197684821245</v>
      </c>
      <c r="F98" s="31">
        <f t="shared" si="40"/>
        <v>0.54567848355528625</v>
      </c>
      <c r="G98" s="31">
        <f t="shared" si="40"/>
        <v>0.57603699232234373</v>
      </c>
      <c r="H98" s="31">
        <f t="shared" si="40"/>
        <v>0.58816239437096129</v>
      </c>
      <c r="I98" s="31">
        <f t="shared" si="40"/>
        <v>0.59797189921069061</v>
      </c>
      <c r="J98" s="31">
        <f t="shared" si="40"/>
        <v>0.57926507068063893</v>
      </c>
      <c r="K98" s="31">
        <f t="shared" si="40"/>
        <v>0.5433343052358367</v>
      </c>
      <c r="L98" s="31">
        <f t="shared" si="40"/>
        <v>0.39880048065785462</v>
      </c>
      <c r="M98" s="31">
        <f t="shared" si="40"/>
        <v>0.40338431951473203</v>
      </c>
      <c r="N98" s="31">
        <f t="shared" si="40"/>
        <v>0.42473571940719362</v>
      </c>
      <c r="O98" s="31">
        <f t="shared" si="40"/>
        <v>0.43620739902383165</v>
      </c>
      <c r="P98" s="31">
        <f t="shared" si="40"/>
        <v>0.44467425633532376</v>
      </c>
      <c r="Q98" s="31">
        <f t="shared" si="40"/>
        <v>0.41846168110809923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3.1558012755954892E-2</v>
      </c>
      <c r="C99" s="29">
        <f t="shared" si="41"/>
        <v>3.163634262317546E-2</v>
      </c>
      <c r="D99" s="29">
        <f t="shared" si="41"/>
        <v>3.1787201892882803E-2</v>
      </c>
      <c r="E99" s="29">
        <f t="shared" si="41"/>
        <v>3.122329829821029E-2</v>
      </c>
      <c r="F99" s="29">
        <f t="shared" si="41"/>
        <v>2.7740254351993777E-2</v>
      </c>
      <c r="G99" s="29">
        <f t="shared" si="41"/>
        <v>2.5568390799138075E-2</v>
      </c>
      <c r="H99" s="29">
        <f t="shared" si="41"/>
        <v>2.8768258879271053E-2</v>
      </c>
      <c r="I99" s="29">
        <f t="shared" si="41"/>
        <v>2.9568594412266148E-2</v>
      </c>
      <c r="J99" s="29">
        <f t="shared" si="41"/>
        <v>3.5602041918261808E-2</v>
      </c>
      <c r="K99" s="29">
        <f t="shared" si="41"/>
        <v>4.1548349986654576E-2</v>
      </c>
      <c r="L99" s="29">
        <f t="shared" si="41"/>
        <v>4.732413128165984E-2</v>
      </c>
      <c r="M99" s="29">
        <f t="shared" si="41"/>
        <v>5.0886670070234695E-2</v>
      </c>
      <c r="N99" s="29">
        <f t="shared" si="41"/>
        <v>5.1658107061134086E-2</v>
      </c>
      <c r="O99" s="29">
        <f t="shared" si="41"/>
        <v>5.5660186523032659E-2</v>
      </c>
      <c r="P99" s="29">
        <f t="shared" si="41"/>
        <v>6.2564020248191257E-2</v>
      </c>
      <c r="Q99" s="29">
        <f t="shared" si="41"/>
        <v>6.2187930559236639E-2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0.49092720430553194</v>
      </c>
      <c r="C100" s="29">
        <f t="shared" si="42"/>
        <v>0.50922550860597937</v>
      </c>
      <c r="D100" s="29">
        <f t="shared" si="42"/>
        <v>0.5192984189602361</v>
      </c>
      <c r="E100" s="29">
        <f t="shared" si="42"/>
        <v>0.5520886785500021</v>
      </c>
      <c r="F100" s="29">
        <f t="shared" si="42"/>
        <v>0.51793822920329247</v>
      </c>
      <c r="G100" s="29">
        <f t="shared" si="42"/>
        <v>0.55046860152320565</v>
      </c>
      <c r="H100" s="29">
        <f t="shared" si="42"/>
        <v>0.55939413549169026</v>
      </c>
      <c r="I100" s="29">
        <f t="shared" si="42"/>
        <v>0.56840330479842449</v>
      </c>
      <c r="J100" s="29">
        <f t="shared" si="42"/>
        <v>0.54366302876237727</v>
      </c>
      <c r="K100" s="29">
        <f t="shared" si="42"/>
        <v>0.50178595524918213</v>
      </c>
      <c r="L100" s="29">
        <f t="shared" si="42"/>
        <v>0.35147634937619482</v>
      </c>
      <c r="M100" s="29">
        <f t="shared" si="42"/>
        <v>0.35249764944449735</v>
      </c>
      <c r="N100" s="29">
        <f t="shared" si="42"/>
        <v>0.37307761234605952</v>
      </c>
      <c r="O100" s="29">
        <f t="shared" si="42"/>
        <v>0.38054721250079898</v>
      </c>
      <c r="P100" s="29">
        <f t="shared" si="42"/>
        <v>0.38211023608713246</v>
      </c>
      <c r="Q100" s="29">
        <f t="shared" si="42"/>
        <v>0.35627375054886257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0.41094948546380083</v>
      </c>
      <c r="C101" s="30">
        <f t="shared" si="43"/>
        <v>0.39196961397642116</v>
      </c>
      <c r="D101" s="30">
        <f t="shared" si="43"/>
        <v>0.36200398330033023</v>
      </c>
      <c r="E101" s="30">
        <f t="shared" si="43"/>
        <v>0.33674579745607108</v>
      </c>
      <c r="F101" s="30">
        <f t="shared" si="43"/>
        <v>0.32234651976608564</v>
      </c>
      <c r="G101" s="30">
        <f t="shared" si="43"/>
        <v>0.28077757047804713</v>
      </c>
      <c r="H101" s="30">
        <f t="shared" si="43"/>
        <v>0.27119259497384912</v>
      </c>
      <c r="I101" s="30">
        <f t="shared" si="43"/>
        <v>0.26408456568450273</v>
      </c>
      <c r="J101" s="30">
        <f t="shared" si="43"/>
        <v>0.26755604462108967</v>
      </c>
      <c r="K101" s="30">
        <f t="shared" si="43"/>
        <v>0.22123934395136738</v>
      </c>
      <c r="L101" s="30">
        <f t="shared" si="43"/>
        <v>0.27854688499482461</v>
      </c>
      <c r="M101" s="30">
        <f t="shared" si="43"/>
        <v>0.33587504392208556</v>
      </c>
      <c r="N101" s="30">
        <f t="shared" si="43"/>
        <v>0.29794942572693572</v>
      </c>
      <c r="O101" s="30">
        <f t="shared" si="43"/>
        <v>0.28948971042773852</v>
      </c>
      <c r="P101" s="30">
        <f t="shared" si="43"/>
        <v>0.2832298829938969</v>
      </c>
      <c r="Q101" s="30">
        <f t="shared" si="43"/>
        <v>0.29598883987628882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3.7715116728596481E-4</v>
      </c>
      <c r="C102" s="30">
        <f t="shared" si="44"/>
        <v>3.2289077633595824E-4</v>
      </c>
      <c r="D102" s="30">
        <f t="shared" si="44"/>
        <v>2.987186750104861E-4</v>
      </c>
      <c r="E102" s="30">
        <f t="shared" si="44"/>
        <v>2.8331580717806562E-4</v>
      </c>
      <c r="F102" s="30">
        <f t="shared" si="44"/>
        <v>2.5253946541437867E-4</v>
      </c>
      <c r="G102" s="30">
        <f t="shared" si="44"/>
        <v>2.4768649500930422E-4</v>
      </c>
      <c r="H102" s="30">
        <f t="shared" si="44"/>
        <v>2.5760490441126803E-4</v>
      </c>
      <c r="I102" s="30">
        <f t="shared" si="44"/>
        <v>3.0386267077358594E-4</v>
      </c>
      <c r="J102" s="30">
        <f t="shared" si="44"/>
        <v>3.214856392799747E-4</v>
      </c>
      <c r="K102" s="30">
        <f t="shared" si="44"/>
        <v>3.8608420936399025E-4</v>
      </c>
      <c r="L102" s="30">
        <f t="shared" si="44"/>
        <v>3.7377765061794179E-4</v>
      </c>
      <c r="M102" s="30">
        <f t="shared" si="44"/>
        <v>3.7651755560382113E-4</v>
      </c>
      <c r="N102" s="30">
        <f t="shared" si="44"/>
        <v>3.999484556111924E-4</v>
      </c>
      <c r="O102" s="30">
        <f t="shared" si="44"/>
        <v>4.275837990362542E-4</v>
      </c>
      <c r="P102" s="30">
        <f t="shared" si="44"/>
        <v>4.8255812052506959E-4</v>
      </c>
      <c r="Q102" s="30">
        <f t="shared" si="44"/>
        <v>4.7081324724914162E-4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2.9331257251586951E-4</v>
      </c>
      <c r="C103" s="29">
        <f t="shared" si="45"/>
        <v>2.4167280794158228E-4</v>
      </c>
      <c r="D103" s="29">
        <f t="shared" si="45"/>
        <v>2.1936783799421543E-4</v>
      </c>
      <c r="E103" s="29">
        <f t="shared" si="45"/>
        <v>2.0876710703317865E-4</v>
      </c>
      <c r="F103" s="29">
        <f t="shared" si="45"/>
        <v>1.9073516528743062E-4</v>
      </c>
      <c r="G103" s="29">
        <f t="shared" si="45"/>
        <v>2.023863727723697E-4</v>
      </c>
      <c r="H103" s="29">
        <f t="shared" si="45"/>
        <v>2.1319036131743868E-4</v>
      </c>
      <c r="I103" s="29">
        <f t="shared" si="45"/>
        <v>2.5265405117522389E-4</v>
      </c>
      <c r="J103" s="29">
        <f t="shared" si="45"/>
        <v>2.5229810306248398E-4</v>
      </c>
      <c r="K103" s="29">
        <f t="shared" si="45"/>
        <v>3.3042615790164156E-4</v>
      </c>
      <c r="L103" s="29">
        <f t="shared" si="45"/>
        <v>3.107412972926624E-4</v>
      </c>
      <c r="M103" s="29">
        <f t="shared" si="45"/>
        <v>3.0616882895464413E-4</v>
      </c>
      <c r="N103" s="29">
        <f t="shared" si="45"/>
        <v>3.1414806294966012E-4</v>
      </c>
      <c r="O103" s="29">
        <f t="shared" si="45"/>
        <v>3.3209171387328087E-4</v>
      </c>
      <c r="P103" s="29">
        <f t="shared" si="45"/>
        <v>3.5864317316816716E-4</v>
      </c>
      <c r="Q103" s="29">
        <f t="shared" si="45"/>
        <v>3.5379842771033362E-4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8.3838594770095323E-5</v>
      </c>
      <c r="C104" s="29">
        <f t="shared" si="46"/>
        <v>8.1217968394375951E-5</v>
      </c>
      <c r="D104" s="29">
        <f t="shared" si="46"/>
        <v>7.9350837016270643E-5</v>
      </c>
      <c r="E104" s="29">
        <f t="shared" si="46"/>
        <v>7.4548700144886951E-5</v>
      </c>
      <c r="F104" s="29">
        <f t="shared" si="46"/>
        <v>6.1804300126948054E-5</v>
      </c>
      <c r="G104" s="29">
        <f t="shared" si="46"/>
        <v>4.5300122236934553E-5</v>
      </c>
      <c r="H104" s="29">
        <f t="shared" si="46"/>
        <v>4.4414543093829347E-5</v>
      </c>
      <c r="I104" s="29">
        <f t="shared" si="46"/>
        <v>5.1208619598362039E-5</v>
      </c>
      <c r="J104" s="29">
        <f t="shared" si="46"/>
        <v>6.9187536217490684E-5</v>
      </c>
      <c r="K104" s="29">
        <f t="shared" si="46"/>
        <v>5.5658051462348666E-5</v>
      </c>
      <c r="L104" s="29">
        <f t="shared" si="46"/>
        <v>6.3036353325279337E-5</v>
      </c>
      <c r="M104" s="29">
        <f t="shared" si="46"/>
        <v>7.0348726649177012E-5</v>
      </c>
      <c r="N104" s="29">
        <f t="shared" si="46"/>
        <v>8.5800392661532329E-5</v>
      </c>
      <c r="O104" s="29">
        <f t="shared" si="46"/>
        <v>9.5492085162973272E-5</v>
      </c>
      <c r="P104" s="29">
        <f t="shared" si="46"/>
        <v>1.239149473569024E-4</v>
      </c>
      <c r="Q104" s="29">
        <f t="shared" si="46"/>
        <v>1.1701481953880802E-4</v>
      </c>
    </row>
    <row r="105" spans="1:17" ht="11.45" customHeight="1" x14ac:dyDescent="0.25">
      <c r="A105" s="19" t="s">
        <v>32</v>
      </c>
      <c r="B105" s="30">
        <f t="shared" ref="B105:Q105" si="47">IF(B25=0,0,B25/B$17)</f>
        <v>6.6188146307426407E-2</v>
      </c>
      <c r="C105" s="30">
        <f t="shared" si="47"/>
        <v>6.6845644018087971E-2</v>
      </c>
      <c r="D105" s="30">
        <f t="shared" si="47"/>
        <v>8.6611677171540433E-2</v>
      </c>
      <c r="E105" s="30">
        <f t="shared" si="47"/>
        <v>7.9658909888538479E-2</v>
      </c>
      <c r="F105" s="30">
        <f t="shared" si="47"/>
        <v>0.13172245721321357</v>
      </c>
      <c r="G105" s="30">
        <f t="shared" si="47"/>
        <v>0.14293775070459983</v>
      </c>
      <c r="H105" s="30">
        <f t="shared" si="47"/>
        <v>0.14038740575077838</v>
      </c>
      <c r="I105" s="30">
        <f t="shared" si="47"/>
        <v>0.13763967243403297</v>
      </c>
      <c r="J105" s="30">
        <f t="shared" si="47"/>
        <v>0.15285739905899148</v>
      </c>
      <c r="K105" s="30">
        <f t="shared" si="47"/>
        <v>0.235040266603432</v>
      </c>
      <c r="L105" s="30">
        <f t="shared" si="47"/>
        <v>0.32227885669670275</v>
      </c>
      <c r="M105" s="30">
        <f t="shared" si="47"/>
        <v>0.26036411900757861</v>
      </c>
      <c r="N105" s="30">
        <f t="shared" si="47"/>
        <v>0.27691490641025951</v>
      </c>
      <c r="O105" s="30">
        <f t="shared" si="47"/>
        <v>0.27387530674939353</v>
      </c>
      <c r="P105" s="30">
        <f t="shared" si="47"/>
        <v>0.27161330255025418</v>
      </c>
      <c r="Q105" s="30">
        <f t="shared" si="47"/>
        <v>0.28507866576836294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8.1843160920965408E-4</v>
      </c>
      <c r="F106" s="29">
        <f t="shared" si="48"/>
        <v>1.5252127258603677E-5</v>
      </c>
      <c r="G106" s="29">
        <f t="shared" si="48"/>
        <v>1.1066066827562994E-4</v>
      </c>
      <c r="H106" s="29">
        <f t="shared" si="48"/>
        <v>3.0014103026117651E-4</v>
      </c>
      <c r="I106" s="29">
        <f t="shared" si="48"/>
        <v>2.929049158188586E-4</v>
      </c>
      <c r="J106" s="29">
        <f t="shared" si="48"/>
        <v>3.0690289048228682E-4</v>
      </c>
      <c r="K106" s="29">
        <f t="shared" si="48"/>
        <v>2.9271234767467636E-4</v>
      </c>
      <c r="L106" s="29">
        <f t="shared" si="48"/>
        <v>1.980599198323849E-5</v>
      </c>
      <c r="M106" s="29">
        <f t="shared" si="48"/>
        <v>2.0455979718436579E-5</v>
      </c>
      <c r="N106" s="29">
        <f t="shared" si="48"/>
        <v>2.0101622459946942E-5</v>
      </c>
      <c r="O106" s="29">
        <f t="shared" si="48"/>
        <v>2.2201498147525271E-5</v>
      </c>
      <c r="P106" s="29">
        <f t="shared" si="48"/>
        <v>2.3003788983212201E-5</v>
      </c>
      <c r="Q106" s="29">
        <f t="shared" si="48"/>
        <v>2.1908400486767133E-5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6.6188146307426407E-2</v>
      </c>
      <c r="C107" s="28">
        <f t="shared" si="49"/>
        <v>6.6845644018087971E-2</v>
      </c>
      <c r="D107" s="28">
        <f t="shared" si="49"/>
        <v>8.6611677171540433E-2</v>
      </c>
      <c r="E107" s="28">
        <f t="shared" si="49"/>
        <v>7.8840478279328829E-2</v>
      </c>
      <c r="F107" s="28">
        <f t="shared" si="49"/>
        <v>0.13170720508595499</v>
      </c>
      <c r="G107" s="28">
        <f t="shared" si="49"/>
        <v>0.14282709003632418</v>
      </c>
      <c r="H107" s="28">
        <f t="shared" si="49"/>
        <v>0.14008726472051722</v>
      </c>
      <c r="I107" s="28">
        <f t="shared" si="49"/>
        <v>0.13734676751821412</v>
      </c>
      <c r="J107" s="28">
        <f t="shared" si="49"/>
        <v>0.15255049616850919</v>
      </c>
      <c r="K107" s="28">
        <f t="shared" si="49"/>
        <v>0.23474755425575733</v>
      </c>
      <c r="L107" s="28">
        <f t="shared" si="49"/>
        <v>0.32225905070471955</v>
      </c>
      <c r="M107" s="28">
        <f t="shared" si="49"/>
        <v>0.26034366302786022</v>
      </c>
      <c r="N107" s="28">
        <f t="shared" si="49"/>
        <v>0.27689480478779954</v>
      </c>
      <c r="O107" s="28">
        <f t="shared" si="49"/>
        <v>0.27385310525124607</v>
      </c>
      <c r="P107" s="28">
        <f t="shared" si="49"/>
        <v>0.271590298761271</v>
      </c>
      <c r="Q107" s="28">
        <f t="shared" si="49"/>
        <v>0.28505675736787617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0.66664230954619319</v>
      </c>
      <c r="C110" s="32">
        <f t="shared" si="51"/>
        <v>0.66750252330013482</v>
      </c>
      <c r="D110" s="32">
        <f t="shared" si="51"/>
        <v>0.64380551431192179</v>
      </c>
      <c r="E110" s="32">
        <f t="shared" si="51"/>
        <v>0.64121780993888344</v>
      </c>
      <c r="F110" s="32">
        <f t="shared" si="51"/>
        <v>0.67838811008096578</v>
      </c>
      <c r="G110" s="32">
        <f t="shared" si="51"/>
        <v>0.69267569730943135</v>
      </c>
      <c r="H110" s="32">
        <f t="shared" si="51"/>
        <v>0.65576154551084487</v>
      </c>
      <c r="I110" s="32">
        <f t="shared" si="51"/>
        <v>0.68581075214038134</v>
      </c>
      <c r="J110" s="32">
        <f t="shared" si="51"/>
        <v>0.71850184476353052</v>
      </c>
      <c r="K110" s="32">
        <f t="shared" si="51"/>
        <v>0.74113316554055431</v>
      </c>
      <c r="L110" s="32">
        <f t="shared" si="51"/>
        <v>0.76124422996222985</v>
      </c>
      <c r="M110" s="32">
        <f t="shared" si="51"/>
        <v>0.77095619634588997</v>
      </c>
      <c r="N110" s="32">
        <f t="shared" si="51"/>
        <v>0.76770917899700797</v>
      </c>
      <c r="O110" s="32">
        <f t="shared" si="51"/>
        <v>0.75738892318108719</v>
      </c>
      <c r="P110" s="32">
        <f t="shared" si="51"/>
        <v>0.75827132853832679</v>
      </c>
      <c r="Q110" s="32">
        <f t="shared" si="51"/>
        <v>0.75950499866153509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0.53195027536286732</v>
      </c>
      <c r="C111" s="31">
        <f t="shared" si="52"/>
        <v>0.58178332841916325</v>
      </c>
      <c r="D111" s="31">
        <f t="shared" si="52"/>
        <v>0.56189591686897522</v>
      </c>
      <c r="E111" s="31">
        <f t="shared" si="52"/>
        <v>0.56507869666875754</v>
      </c>
      <c r="F111" s="31">
        <f t="shared" si="52"/>
        <v>0.5950944817982099</v>
      </c>
      <c r="G111" s="31">
        <f t="shared" si="52"/>
        <v>0.62131514027319645</v>
      </c>
      <c r="H111" s="31">
        <f t="shared" si="52"/>
        <v>0.58676799514768174</v>
      </c>
      <c r="I111" s="31">
        <f t="shared" si="52"/>
        <v>0.593211454763375</v>
      </c>
      <c r="J111" s="31">
        <f t="shared" si="52"/>
        <v>0.63001896992212569</v>
      </c>
      <c r="K111" s="31">
        <f t="shared" si="52"/>
        <v>0.66266601991706386</v>
      </c>
      <c r="L111" s="31">
        <f t="shared" si="52"/>
        <v>0.67101310218804466</v>
      </c>
      <c r="M111" s="31">
        <f t="shared" si="52"/>
        <v>0.6863350589211028</v>
      </c>
      <c r="N111" s="31">
        <f t="shared" si="52"/>
        <v>0.69856472643229195</v>
      </c>
      <c r="O111" s="31">
        <f t="shared" si="52"/>
        <v>0.68424932361061541</v>
      </c>
      <c r="P111" s="31">
        <f t="shared" si="52"/>
        <v>0.69037841987856197</v>
      </c>
      <c r="Q111" s="31">
        <f t="shared" si="52"/>
        <v>0.68577150917925711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3.2778869657826611E-3</v>
      </c>
      <c r="C112" s="29">
        <f t="shared" si="53"/>
        <v>2.7782942209898659E-3</v>
      </c>
      <c r="D112" s="29">
        <f t="shared" si="53"/>
        <v>2.674548100709084E-3</v>
      </c>
      <c r="E112" s="29">
        <f t="shared" si="53"/>
        <v>2.5459739306600972E-3</v>
      </c>
      <c r="F112" s="29">
        <f t="shared" si="53"/>
        <v>2.4737844692866899E-3</v>
      </c>
      <c r="G112" s="29">
        <f t="shared" si="53"/>
        <v>2.5721049158847222E-3</v>
      </c>
      <c r="H112" s="29">
        <f t="shared" si="53"/>
        <v>2.6733935371447779E-3</v>
      </c>
      <c r="I112" s="29">
        <f t="shared" si="53"/>
        <v>2.6397716448988751E-3</v>
      </c>
      <c r="J112" s="29">
        <f t="shared" si="53"/>
        <v>2.7756259980283608E-3</v>
      </c>
      <c r="K112" s="29">
        <f t="shared" si="53"/>
        <v>2.95700453403752E-3</v>
      </c>
      <c r="L112" s="29">
        <f t="shared" si="53"/>
        <v>3.2200473358475513E-3</v>
      </c>
      <c r="M112" s="29">
        <f t="shared" si="53"/>
        <v>3.2223079040626665E-3</v>
      </c>
      <c r="N112" s="29">
        <f t="shared" si="53"/>
        <v>3.272566871900983E-3</v>
      </c>
      <c r="O112" s="29">
        <f t="shared" si="53"/>
        <v>3.4972529536355999E-3</v>
      </c>
      <c r="P112" s="29">
        <f t="shared" si="53"/>
        <v>3.5347498799005376E-3</v>
      </c>
      <c r="Q112" s="29">
        <f t="shared" si="53"/>
        <v>3.6055407399969742E-3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0.38908737383916447</v>
      </c>
      <c r="C113" s="29">
        <f t="shared" si="54"/>
        <v>0.43803013322476503</v>
      </c>
      <c r="D113" s="29">
        <f t="shared" si="54"/>
        <v>0.42837726258541703</v>
      </c>
      <c r="E113" s="29">
        <f t="shared" si="54"/>
        <v>0.42230320535372906</v>
      </c>
      <c r="F113" s="29">
        <f t="shared" si="54"/>
        <v>0.44830661042036207</v>
      </c>
      <c r="G113" s="29">
        <f t="shared" si="54"/>
        <v>0.47226898608676576</v>
      </c>
      <c r="H113" s="29">
        <f t="shared" si="54"/>
        <v>0.45200376542936782</v>
      </c>
      <c r="I113" s="29">
        <f t="shared" si="54"/>
        <v>0.45319564518341904</v>
      </c>
      <c r="J113" s="29">
        <f t="shared" si="54"/>
        <v>0.45802340570957356</v>
      </c>
      <c r="K113" s="29">
        <f t="shared" si="54"/>
        <v>0.48658301397679554</v>
      </c>
      <c r="L113" s="29">
        <f t="shared" si="54"/>
        <v>0.48292013827320784</v>
      </c>
      <c r="M113" s="29">
        <f t="shared" si="54"/>
        <v>0.5014642911297329</v>
      </c>
      <c r="N113" s="29">
        <f t="shared" si="54"/>
        <v>0.51248895574141917</v>
      </c>
      <c r="O113" s="29">
        <f t="shared" si="54"/>
        <v>0.4934335173542867</v>
      </c>
      <c r="P113" s="29">
        <f t="shared" si="54"/>
        <v>0.49730655908756277</v>
      </c>
      <c r="Q113" s="29">
        <f t="shared" si="54"/>
        <v>0.4909926127383471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0.13958501455792022</v>
      </c>
      <c r="C114" s="29">
        <f t="shared" si="55"/>
        <v>0.14097490097340842</v>
      </c>
      <c r="D114" s="29">
        <f t="shared" si="55"/>
        <v>0.13084410618284911</v>
      </c>
      <c r="E114" s="29">
        <f t="shared" si="55"/>
        <v>0.14022951738436831</v>
      </c>
      <c r="F114" s="29">
        <f t="shared" si="55"/>
        <v>0.14431408690856118</v>
      </c>
      <c r="G114" s="29">
        <f t="shared" si="55"/>
        <v>0.146474049270546</v>
      </c>
      <c r="H114" s="29">
        <f t="shared" si="55"/>
        <v>0.13209083618116921</v>
      </c>
      <c r="I114" s="29">
        <f t="shared" si="55"/>
        <v>0.13737603793505701</v>
      </c>
      <c r="J114" s="29">
        <f t="shared" si="55"/>
        <v>0.16921993821452375</v>
      </c>
      <c r="K114" s="29">
        <f t="shared" si="55"/>
        <v>0.1731260014062308</v>
      </c>
      <c r="L114" s="29">
        <f t="shared" si="55"/>
        <v>0.18487291657898922</v>
      </c>
      <c r="M114" s="29">
        <f t="shared" si="55"/>
        <v>0.18164845988730727</v>
      </c>
      <c r="N114" s="29">
        <f t="shared" si="55"/>
        <v>0.1828032038189718</v>
      </c>
      <c r="O114" s="29">
        <f t="shared" si="55"/>
        <v>0.18731855330269315</v>
      </c>
      <c r="P114" s="29">
        <f t="shared" si="55"/>
        <v>0.18953711091109862</v>
      </c>
      <c r="Q114" s="29">
        <f t="shared" si="55"/>
        <v>0.19117335570091301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9.7325570613123122E-2</v>
      </c>
      <c r="C115" s="30">
        <f t="shared" si="56"/>
        <v>5.7835802451567948E-2</v>
      </c>
      <c r="D115" s="30">
        <f t="shared" si="56"/>
        <v>5.893130960950254E-2</v>
      </c>
      <c r="E115" s="30">
        <f t="shared" si="56"/>
        <v>4.9777091726006632E-2</v>
      </c>
      <c r="F115" s="30">
        <f t="shared" si="56"/>
        <v>5.146805469790857E-2</v>
      </c>
      <c r="G115" s="30">
        <f t="shared" si="56"/>
        <v>3.9561788656659137E-2</v>
      </c>
      <c r="H115" s="30">
        <f t="shared" si="56"/>
        <v>3.3850197562959851E-2</v>
      </c>
      <c r="I115" s="30">
        <f t="shared" si="56"/>
        <v>4.5102898866650788E-2</v>
      </c>
      <c r="J115" s="30">
        <f t="shared" si="56"/>
        <v>3.9750966624436161E-2</v>
      </c>
      <c r="K115" s="30">
        <f t="shared" si="56"/>
        <v>3.5305613636015962E-2</v>
      </c>
      <c r="L115" s="30">
        <f t="shared" si="56"/>
        <v>3.657237052403136E-2</v>
      </c>
      <c r="M115" s="30">
        <f t="shared" si="56"/>
        <v>4.2537050789836987E-2</v>
      </c>
      <c r="N115" s="30">
        <f t="shared" si="56"/>
        <v>3.7548406128739997E-2</v>
      </c>
      <c r="O115" s="30">
        <f t="shared" si="56"/>
        <v>3.4144935541889729E-2</v>
      </c>
      <c r="P115" s="30">
        <f t="shared" si="56"/>
        <v>2.6092362701962059E-2</v>
      </c>
      <c r="Q115" s="30">
        <f t="shared" si="56"/>
        <v>2.5445165440623346E-2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9.7637935246631807E-3</v>
      </c>
      <c r="C116" s="29">
        <f t="shared" si="57"/>
        <v>8.1350642268005063E-3</v>
      </c>
      <c r="D116" s="29">
        <f t="shared" si="57"/>
        <v>7.754542416493676E-3</v>
      </c>
      <c r="E116" s="29">
        <f t="shared" si="57"/>
        <v>6.9234264353240458E-3</v>
      </c>
      <c r="F116" s="29">
        <f t="shared" si="57"/>
        <v>6.9853737456246094E-3</v>
      </c>
      <c r="G116" s="29">
        <f t="shared" si="57"/>
        <v>8.0034620191856923E-3</v>
      </c>
      <c r="H116" s="29">
        <f t="shared" si="57"/>
        <v>7.9822546975051815E-3</v>
      </c>
      <c r="I116" s="29">
        <f t="shared" si="57"/>
        <v>7.6041424970524976E-3</v>
      </c>
      <c r="J116" s="29">
        <f t="shared" si="57"/>
        <v>6.8965308859466638E-3</v>
      </c>
      <c r="K116" s="29">
        <f t="shared" si="57"/>
        <v>7.1582446517655931E-3</v>
      </c>
      <c r="L116" s="29">
        <f t="shared" si="57"/>
        <v>7.6164960092992076E-3</v>
      </c>
      <c r="M116" s="29">
        <f t="shared" si="57"/>
        <v>7.4142337192734994E-3</v>
      </c>
      <c r="N116" s="29">
        <f t="shared" si="57"/>
        <v>7.8777119882165667E-3</v>
      </c>
      <c r="O116" s="29">
        <f t="shared" si="57"/>
        <v>8.0561854482764511E-3</v>
      </c>
      <c r="P116" s="29">
        <f t="shared" si="57"/>
        <v>7.7429300175016029E-3</v>
      </c>
      <c r="Q116" s="29">
        <f t="shared" si="57"/>
        <v>7.1427755506956649E-3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8.7561777088459941E-2</v>
      </c>
      <c r="C117" s="29">
        <f t="shared" si="58"/>
        <v>4.9700738224767435E-2</v>
      </c>
      <c r="D117" s="29">
        <f t="shared" si="58"/>
        <v>5.1176767193008864E-2</v>
      </c>
      <c r="E117" s="29">
        <f t="shared" si="58"/>
        <v>4.2853665290682581E-2</v>
      </c>
      <c r="F117" s="29">
        <f t="shared" si="58"/>
        <v>4.4482680952283957E-2</v>
      </c>
      <c r="G117" s="29">
        <f t="shared" si="58"/>
        <v>3.1558326637473447E-2</v>
      </c>
      <c r="H117" s="29">
        <f t="shared" si="58"/>
        <v>2.5867942865454668E-2</v>
      </c>
      <c r="I117" s="29">
        <f t="shared" si="58"/>
        <v>3.7498756369598284E-2</v>
      </c>
      <c r="J117" s="29">
        <f t="shared" si="58"/>
        <v>3.28544357384895E-2</v>
      </c>
      <c r="K117" s="29">
        <f t="shared" si="58"/>
        <v>2.8147368984250364E-2</v>
      </c>
      <c r="L117" s="29">
        <f t="shared" si="58"/>
        <v>2.8955874514732152E-2</v>
      </c>
      <c r="M117" s="29">
        <f t="shared" si="58"/>
        <v>3.5122817070563493E-2</v>
      </c>
      <c r="N117" s="29">
        <f t="shared" si="58"/>
        <v>2.9670694140523431E-2</v>
      </c>
      <c r="O117" s="29">
        <f t="shared" si="58"/>
        <v>2.6088750093613278E-2</v>
      </c>
      <c r="P117" s="29">
        <f t="shared" si="58"/>
        <v>1.8349432684460456E-2</v>
      </c>
      <c r="Q117" s="29">
        <f t="shared" si="58"/>
        <v>1.8302389889927682E-2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3.7366463570202645E-2</v>
      </c>
      <c r="C119" s="30">
        <f t="shared" si="60"/>
        <v>2.7883392429403627E-2</v>
      </c>
      <c r="D119" s="30">
        <f t="shared" si="60"/>
        <v>2.2978287833443935E-2</v>
      </c>
      <c r="E119" s="30">
        <f t="shared" si="60"/>
        <v>2.6362021544119339E-2</v>
      </c>
      <c r="F119" s="30">
        <f t="shared" si="60"/>
        <v>3.1825573584847285E-2</v>
      </c>
      <c r="G119" s="30">
        <f t="shared" si="60"/>
        <v>3.1798768379575716E-2</v>
      </c>
      <c r="H119" s="30">
        <f t="shared" si="60"/>
        <v>3.5143352800203302E-2</v>
      </c>
      <c r="I119" s="30">
        <f t="shared" si="60"/>
        <v>4.7496398510355586E-2</v>
      </c>
      <c r="J119" s="30">
        <f t="shared" si="60"/>
        <v>4.8731908216968572E-2</v>
      </c>
      <c r="K119" s="30">
        <f t="shared" si="60"/>
        <v>4.316153198747448E-2</v>
      </c>
      <c r="L119" s="30">
        <f t="shared" si="60"/>
        <v>5.3658757250153864E-2</v>
      </c>
      <c r="M119" s="30">
        <f t="shared" si="60"/>
        <v>4.2084086634950162E-2</v>
      </c>
      <c r="N119" s="30">
        <f t="shared" si="60"/>
        <v>3.1596046435976001E-2</v>
      </c>
      <c r="O119" s="30">
        <f t="shared" si="60"/>
        <v>3.8994664028582073E-2</v>
      </c>
      <c r="P119" s="30">
        <f t="shared" si="60"/>
        <v>4.1800545957802776E-2</v>
      </c>
      <c r="Q119" s="30">
        <f t="shared" si="60"/>
        <v>4.8288324041654541E-2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1.8377371888468803E-3</v>
      </c>
      <c r="C120" s="29">
        <f t="shared" si="61"/>
        <v>2.007869037064308E-3</v>
      </c>
      <c r="D120" s="29">
        <f t="shared" si="61"/>
        <v>2.2989489573812514E-3</v>
      </c>
      <c r="E120" s="29">
        <f t="shared" si="61"/>
        <v>2.5368801040314723E-3</v>
      </c>
      <c r="F120" s="29">
        <f t="shared" si="61"/>
        <v>2.7456651823241592E-3</v>
      </c>
      <c r="G120" s="29">
        <f t="shared" si="61"/>
        <v>3.5085131781041083E-3</v>
      </c>
      <c r="H120" s="29">
        <f t="shared" si="61"/>
        <v>3.7190449297842642E-3</v>
      </c>
      <c r="I120" s="29">
        <f t="shared" si="61"/>
        <v>4.1373092049764564E-3</v>
      </c>
      <c r="J120" s="29">
        <f t="shared" si="61"/>
        <v>4.4595814039649689E-3</v>
      </c>
      <c r="K120" s="29">
        <f t="shared" si="61"/>
        <v>4.9548344758607891E-3</v>
      </c>
      <c r="L120" s="29">
        <f t="shared" si="61"/>
        <v>4.8163149660852842E-3</v>
      </c>
      <c r="M120" s="29">
        <f t="shared" si="61"/>
        <v>4.7161759305303043E-3</v>
      </c>
      <c r="N120" s="29">
        <f t="shared" si="61"/>
        <v>3.8685190444142812E-3</v>
      </c>
      <c r="O120" s="29">
        <f t="shared" si="61"/>
        <v>3.2955304380320304E-3</v>
      </c>
      <c r="P120" s="29">
        <f t="shared" si="61"/>
        <v>2.9405845716819505E-3</v>
      </c>
      <c r="Q120" s="29">
        <f t="shared" si="61"/>
        <v>2.8194798994182631E-3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2.5917063551409956E-2</v>
      </c>
      <c r="C121" s="29">
        <f t="shared" si="62"/>
        <v>1.9879782752225773E-2</v>
      </c>
      <c r="D121" s="29">
        <f t="shared" si="62"/>
        <v>1.665079379849967E-2</v>
      </c>
      <c r="E121" s="29">
        <f t="shared" si="62"/>
        <v>1.9511576551411201E-2</v>
      </c>
      <c r="F121" s="29">
        <f t="shared" si="62"/>
        <v>2.318540169487808E-2</v>
      </c>
      <c r="G121" s="29">
        <f t="shared" si="62"/>
        <v>2.4406488425548999E-2</v>
      </c>
      <c r="H121" s="29">
        <f t="shared" si="62"/>
        <v>2.6470736390428479E-2</v>
      </c>
      <c r="I121" s="29">
        <f t="shared" si="62"/>
        <v>3.5876952491093801E-2</v>
      </c>
      <c r="J121" s="29">
        <f t="shared" si="62"/>
        <v>3.6035665902428203E-2</v>
      </c>
      <c r="K121" s="29">
        <f t="shared" si="62"/>
        <v>3.168573713622113E-2</v>
      </c>
      <c r="L121" s="29">
        <f t="shared" si="62"/>
        <v>4.0373385927645292E-2</v>
      </c>
      <c r="M121" s="29">
        <f t="shared" si="62"/>
        <v>3.2364680716687806E-2</v>
      </c>
      <c r="N121" s="29">
        <f t="shared" si="62"/>
        <v>2.3604645256357474E-2</v>
      </c>
      <c r="O121" s="29">
        <f t="shared" si="62"/>
        <v>3.0497985784764453E-2</v>
      </c>
      <c r="P121" s="29">
        <f t="shared" si="62"/>
        <v>3.2733846029922534E-2</v>
      </c>
      <c r="Q121" s="29">
        <f t="shared" si="62"/>
        <v>3.8177182634758514E-2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9.6116628299458082E-3</v>
      </c>
      <c r="C122" s="29">
        <f t="shared" si="63"/>
        <v>5.9957406401135466E-3</v>
      </c>
      <c r="D122" s="29">
        <f t="shared" si="63"/>
        <v>4.0285450775630147E-3</v>
      </c>
      <c r="E122" s="29">
        <f t="shared" si="63"/>
        <v>4.3135648886766633E-3</v>
      </c>
      <c r="F122" s="29">
        <f t="shared" si="63"/>
        <v>5.8945067076450475E-3</v>
      </c>
      <c r="G122" s="29">
        <f t="shared" si="63"/>
        <v>3.8837667759226099E-3</v>
      </c>
      <c r="H122" s="29">
        <f t="shared" si="63"/>
        <v>4.9535714799905572E-3</v>
      </c>
      <c r="I122" s="29">
        <f t="shared" si="63"/>
        <v>7.4821368142853261E-3</v>
      </c>
      <c r="J122" s="29">
        <f t="shared" si="63"/>
        <v>8.2366609105753944E-3</v>
      </c>
      <c r="K122" s="29">
        <f t="shared" si="63"/>
        <v>6.5209603753925661E-3</v>
      </c>
      <c r="L122" s="29">
        <f t="shared" si="63"/>
        <v>8.4690563564232824E-3</v>
      </c>
      <c r="M122" s="29">
        <f t="shared" si="63"/>
        <v>5.0032299877320538E-3</v>
      </c>
      <c r="N122" s="29">
        <f t="shared" si="63"/>
        <v>4.1228821352042432E-3</v>
      </c>
      <c r="O122" s="29">
        <f t="shared" si="63"/>
        <v>5.2011478057855873E-3</v>
      </c>
      <c r="P122" s="29">
        <f t="shared" si="63"/>
        <v>6.1261153561982954E-3</v>
      </c>
      <c r="Q122" s="29">
        <f t="shared" si="63"/>
        <v>7.2916615074777643E-3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0.33335769045380687</v>
      </c>
      <c r="C123" s="32">
        <f t="shared" si="64"/>
        <v>0.33249747669986524</v>
      </c>
      <c r="D123" s="32">
        <f t="shared" si="64"/>
        <v>0.35619448568807832</v>
      </c>
      <c r="E123" s="32">
        <f t="shared" si="64"/>
        <v>0.3587821900611165</v>
      </c>
      <c r="F123" s="32">
        <f t="shared" si="64"/>
        <v>0.32161188991903422</v>
      </c>
      <c r="G123" s="32">
        <f t="shared" si="64"/>
        <v>0.30732430269056865</v>
      </c>
      <c r="H123" s="32">
        <f t="shared" si="64"/>
        <v>0.34423845448915519</v>
      </c>
      <c r="I123" s="32">
        <f t="shared" si="64"/>
        <v>0.31418924785961871</v>
      </c>
      <c r="J123" s="32">
        <f t="shared" si="64"/>
        <v>0.28149815523646948</v>
      </c>
      <c r="K123" s="32">
        <f t="shared" si="64"/>
        <v>0.25886683445944569</v>
      </c>
      <c r="L123" s="32">
        <f t="shared" si="64"/>
        <v>0.23875577003777007</v>
      </c>
      <c r="M123" s="32">
        <f t="shared" si="64"/>
        <v>0.22904380365410998</v>
      </c>
      <c r="N123" s="32">
        <f t="shared" si="64"/>
        <v>0.23229082100299209</v>
      </c>
      <c r="O123" s="32">
        <f t="shared" si="64"/>
        <v>0.24261107681891278</v>
      </c>
      <c r="P123" s="32">
        <f t="shared" si="64"/>
        <v>0.24172867146167318</v>
      </c>
      <c r="Q123" s="32">
        <f t="shared" si="64"/>
        <v>0.24049500133846491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0.26431686349081912</v>
      </c>
      <c r="C124" s="31">
        <f t="shared" si="65"/>
        <v>0.28984807124663564</v>
      </c>
      <c r="D124" s="31">
        <f t="shared" si="65"/>
        <v>0.30211024534243769</v>
      </c>
      <c r="E124" s="31">
        <f t="shared" si="65"/>
        <v>0.31743606401523544</v>
      </c>
      <c r="F124" s="31">
        <f t="shared" si="65"/>
        <v>0.29015038328784887</v>
      </c>
      <c r="G124" s="31">
        <f t="shared" si="65"/>
        <v>0.28686989786996697</v>
      </c>
      <c r="H124" s="31">
        <f t="shared" si="65"/>
        <v>0.32587716899040214</v>
      </c>
      <c r="I124" s="31">
        <f t="shared" si="65"/>
        <v>0.27522800419819055</v>
      </c>
      <c r="J124" s="31">
        <f t="shared" si="65"/>
        <v>0.25083889258224967</v>
      </c>
      <c r="K124" s="31">
        <f t="shared" si="65"/>
        <v>0.23751116166057215</v>
      </c>
      <c r="L124" s="31">
        <f t="shared" si="65"/>
        <v>0.21219891642577457</v>
      </c>
      <c r="M124" s="31">
        <f t="shared" si="65"/>
        <v>0.2026089983483538</v>
      </c>
      <c r="N124" s="31">
        <f t="shared" si="65"/>
        <v>0.20952026532621254</v>
      </c>
      <c r="O124" s="31">
        <f t="shared" si="65"/>
        <v>0.22086128256879473</v>
      </c>
      <c r="P124" s="31">
        <f t="shared" si="65"/>
        <v>0.22491679559987435</v>
      </c>
      <c r="Q124" s="31">
        <f t="shared" si="65"/>
        <v>0.2216076910850627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9.8533646741594205E-2</v>
      </c>
      <c r="C125" s="29">
        <f t="shared" si="66"/>
        <v>8.8703118032981004E-2</v>
      </c>
      <c r="D125" s="29">
        <f t="shared" si="66"/>
        <v>8.8144782014714929E-2</v>
      </c>
      <c r="E125" s="29">
        <f t="shared" si="66"/>
        <v>8.6856872602604232E-2</v>
      </c>
      <c r="F125" s="29">
        <f t="shared" si="66"/>
        <v>8.4686757655522624E-2</v>
      </c>
      <c r="G125" s="29">
        <f t="shared" si="66"/>
        <v>9.6900929081348786E-2</v>
      </c>
      <c r="H125" s="29">
        <f t="shared" si="66"/>
        <v>0.10401287163483668</v>
      </c>
      <c r="I125" s="29">
        <f t="shared" si="66"/>
        <v>9.8937355300737495E-2</v>
      </c>
      <c r="J125" s="29">
        <f t="shared" si="66"/>
        <v>9.8825189086642784E-2</v>
      </c>
      <c r="K125" s="29">
        <f t="shared" si="66"/>
        <v>0.10045207635251678</v>
      </c>
      <c r="L125" s="29">
        <f t="shared" si="66"/>
        <v>0.10470260357404938</v>
      </c>
      <c r="M125" s="29">
        <f t="shared" si="66"/>
        <v>0.10491741745753178</v>
      </c>
      <c r="N125" s="29">
        <f t="shared" si="66"/>
        <v>0.11008631960776377</v>
      </c>
      <c r="O125" s="29">
        <f t="shared" si="66"/>
        <v>0.11445860057085094</v>
      </c>
      <c r="P125" s="29">
        <f t="shared" si="66"/>
        <v>0.11978590493183613</v>
      </c>
      <c r="Q125" s="29">
        <f t="shared" si="66"/>
        <v>0.12207077456296003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0.16578321674922492</v>
      </c>
      <c r="C126" s="29">
        <f t="shared" si="67"/>
        <v>0.20114495321365466</v>
      </c>
      <c r="D126" s="29">
        <f t="shared" si="67"/>
        <v>0.21396546332772276</v>
      </c>
      <c r="E126" s="29">
        <f t="shared" si="67"/>
        <v>0.23057919141263122</v>
      </c>
      <c r="F126" s="29">
        <f t="shared" si="67"/>
        <v>0.20546362563232623</v>
      </c>
      <c r="G126" s="29">
        <f t="shared" si="67"/>
        <v>0.18996896878861819</v>
      </c>
      <c r="H126" s="29">
        <f t="shared" si="67"/>
        <v>0.22186429735556551</v>
      </c>
      <c r="I126" s="29">
        <f t="shared" si="67"/>
        <v>0.17629064889745302</v>
      </c>
      <c r="J126" s="29">
        <f t="shared" si="67"/>
        <v>0.15201370349560689</v>
      </c>
      <c r="K126" s="29">
        <f t="shared" si="67"/>
        <v>0.13705908530805536</v>
      </c>
      <c r="L126" s="29">
        <f t="shared" si="67"/>
        <v>0.10749631285172515</v>
      </c>
      <c r="M126" s="29">
        <f t="shared" si="67"/>
        <v>9.7691580890822013E-2</v>
      </c>
      <c r="N126" s="29">
        <f t="shared" si="67"/>
        <v>9.9433945718448741E-2</v>
      </c>
      <c r="O126" s="29">
        <f t="shared" si="67"/>
        <v>0.1064026819979438</v>
      </c>
      <c r="P126" s="29">
        <f t="shared" si="67"/>
        <v>0.10513089066803823</v>
      </c>
      <c r="Q126" s="29">
        <f t="shared" si="67"/>
        <v>9.953691652210267E-2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3.4937193565120081E-2</v>
      </c>
      <c r="C127" s="30">
        <f t="shared" si="68"/>
        <v>1.6407120922460647E-2</v>
      </c>
      <c r="D127" s="30">
        <f t="shared" si="68"/>
        <v>2.8930502215725955E-2</v>
      </c>
      <c r="E127" s="30">
        <f t="shared" si="68"/>
        <v>2.5353489137564241E-2</v>
      </c>
      <c r="F127" s="30">
        <f t="shared" si="68"/>
        <v>2.1774199480610722E-2</v>
      </c>
      <c r="G127" s="30">
        <f t="shared" si="68"/>
        <v>9.9156731104410294E-3</v>
      </c>
      <c r="H127" s="30">
        <f t="shared" si="68"/>
        <v>8.3489481563806534E-3</v>
      </c>
      <c r="I127" s="30">
        <f t="shared" si="68"/>
        <v>2.0042653179194486E-2</v>
      </c>
      <c r="J127" s="30">
        <f t="shared" si="68"/>
        <v>1.5236992175212488E-2</v>
      </c>
      <c r="K127" s="30">
        <f t="shared" si="68"/>
        <v>1.0451263317405693E-2</v>
      </c>
      <c r="L127" s="30">
        <f t="shared" si="68"/>
        <v>1.4288725049439449E-2</v>
      </c>
      <c r="M127" s="30">
        <f t="shared" si="68"/>
        <v>1.6220110762678288E-2</v>
      </c>
      <c r="N127" s="30">
        <f t="shared" si="68"/>
        <v>1.4576082398924649E-2</v>
      </c>
      <c r="O127" s="30">
        <f t="shared" si="68"/>
        <v>1.3501107546808798E-2</v>
      </c>
      <c r="P127" s="30">
        <f t="shared" si="68"/>
        <v>9.4800569696925161E-3</v>
      </c>
      <c r="Q127" s="30">
        <f t="shared" si="68"/>
        <v>1.0530386247483916E-2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1.2885642536848371E-3</v>
      </c>
      <c r="C128" s="30">
        <f t="shared" si="69"/>
        <v>9.0239475311152696E-4</v>
      </c>
      <c r="D128" s="30">
        <f t="shared" si="69"/>
        <v>6.3372728335516978E-4</v>
      </c>
      <c r="E128" s="30">
        <f t="shared" si="69"/>
        <v>6.3734332756096421E-4</v>
      </c>
      <c r="F128" s="30">
        <f t="shared" si="69"/>
        <v>6.4341099245209823E-4</v>
      </c>
      <c r="G128" s="30">
        <f t="shared" si="69"/>
        <v>6.4272232353303541E-4</v>
      </c>
      <c r="H128" s="30">
        <f t="shared" si="69"/>
        <v>6.8013673803361439E-4</v>
      </c>
      <c r="I128" s="30">
        <f t="shared" si="69"/>
        <v>8.7473119787928448E-4</v>
      </c>
      <c r="J128" s="30">
        <f t="shared" si="69"/>
        <v>7.0183401101000977E-4</v>
      </c>
      <c r="K128" s="30">
        <f t="shared" si="69"/>
        <v>5.7190939426676084E-4</v>
      </c>
      <c r="L128" s="30">
        <f t="shared" si="69"/>
        <v>6.4013025425215669E-4</v>
      </c>
      <c r="M128" s="30">
        <f t="shared" si="69"/>
        <v>4.1513876092725557E-4</v>
      </c>
      <c r="N128" s="30">
        <f t="shared" si="69"/>
        <v>3.5859063060018703E-4</v>
      </c>
      <c r="O128" s="30">
        <f t="shared" si="69"/>
        <v>4.7519932862221423E-4</v>
      </c>
      <c r="P128" s="30">
        <f t="shared" si="69"/>
        <v>4.6953683585799772E-4</v>
      </c>
      <c r="Q128" s="30">
        <f t="shared" si="69"/>
        <v>5.3295533278118173E-4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1.1318532056747536E-3</v>
      </c>
      <c r="C129" s="29">
        <f t="shared" si="70"/>
        <v>7.7176887167094987E-4</v>
      </c>
      <c r="D129" s="29">
        <f t="shared" si="70"/>
        <v>5.3505799561960339E-4</v>
      </c>
      <c r="E129" s="29">
        <f t="shared" si="70"/>
        <v>5.3724407277023394E-4</v>
      </c>
      <c r="F129" s="29">
        <f t="shared" si="70"/>
        <v>5.5075597587081395E-4</v>
      </c>
      <c r="G129" s="29">
        <f t="shared" si="70"/>
        <v>5.7682186482995086E-4</v>
      </c>
      <c r="H129" s="29">
        <f t="shared" si="70"/>
        <v>6.1738801450885025E-4</v>
      </c>
      <c r="I129" s="29">
        <f t="shared" si="70"/>
        <v>7.9789184049993745E-4</v>
      </c>
      <c r="J129" s="29">
        <f t="shared" si="70"/>
        <v>6.2146015761739201E-4</v>
      </c>
      <c r="K129" s="29">
        <f t="shared" si="70"/>
        <v>5.2633345920875807E-4</v>
      </c>
      <c r="L129" s="29">
        <f t="shared" si="70"/>
        <v>5.7711249784903908E-4</v>
      </c>
      <c r="M129" s="29">
        <f t="shared" si="70"/>
        <v>3.6613344521077996E-4</v>
      </c>
      <c r="N129" s="29">
        <f t="shared" si="70"/>
        <v>3.085788978128494E-4</v>
      </c>
      <c r="O129" s="29">
        <f t="shared" si="70"/>
        <v>4.0169744368834774E-4</v>
      </c>
      <c r="P129" s="29">
        <f t="shared" si="70"/>
        <v>3.9231351889037341E-4</v>
      </c>
      <c r="Q129" s="29">
        <f t="shared" si="70"/>
        <v>4.4549450945836731E-4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1.5671104801008343E-4</v>
      </c>
      <c r="C130" s="29">
        <f t="shared" si="71"/>
        <v>1.3062588144057701E-4</v>
      </c>
      <c r="D130" s="29">
        <f t="shared" si="71"/>
        <v>9.8669287735566452E-5</v>
      </c>
      <c r="E130" s="29">
        <f t="shared" si="71"/>
        <v>1.0009925479073025E-4</v>
      </c>
      <c r="F130" s="29">
        <f t="shared" si="71"/>
        <v>9.2655016581284305E-5</v>
      </c>
      <c r="G130" s="29">
        <f t="shared" si="71"/>
        <v>6.5900458703084525E-5</v>
      </c>
      <c r="H130" s="29">
        <f t="shared" si="71"/>
        <v>6.2748723524764098E-5</v>
      </c>
      <c r="I130" s="29">
        <f t="shared" si="71"/>
        <v>7.6839357379347009E-5</v>
      </c>
      <c r="J130" s="29">
        <f t="shared" si="71"/>
        <v>8.0373853392617733E-5</v>
      </c>
      <c r="K130" s="29">
        <f t="shared" si="71"/>
        <v>4.5575935058002798E-5</v>
      </c>
      <c r="L130" s="29">
        <f t="shared" si="71"/>
        <v>6.3017756403117574E-5</v>
      </c>
      <c r="M130" s="29">
        <f t="shared" si="71"/>
        <v>4.9005315716475677E-5</v>
      </c>
      <c r="N130" s="29">
        <f t="shared" si="71"/>
        <v>5.0011732787337611E-5</v>
      </c>
      <c r="O130" s="29">
        <f t="shared" si="71"/>
        <v>7.3501884933866541E-5</v>
      </c>
      <c r="P130" s="29">
        <f t="shared" si="71"/>
        <v>7.7223316967624351E-5</v>
      </c>
      <c r="Q130" s="29">
        <f t="shared" si="71"/>
        <v>8.7460823322814418E-5</v>
      </c>
    </row>
    <row r="131" spans="1:17" ht="11.45" customHeight="1" x14ac:dyDescent="0.25">
      <c r="A131" s="19" t="s">
        <v>32</v>
      </c>
      <c r="B131" s="30">
        <f t="shared" ref="B131:Q131" si="72">IF(B51=0,0,B51/B$29)</f>
        <v>3.2815069144182821E-2</v>
      </c>
      <c r="C131" s="30">
        <f t="shared" si="72"/>
        <v>2.5339889777657384E-2</v>
      </c>
      <c r="D131" s="30">
        <f t="shared" si="72"/>
        <v>2.4520010846559574E-2</v>
      </c>
      <c r="E131" s="30">
        <f t="shared" si="72"/>
        <v>1.5355293580755826E-2</v>
      </c>
      <c r="F131" s="30">
        <f t="shared" si="72"/>
        <v>9.0438961581225802E-3</v>
      </c>
      <c r="G131" s="30">
        <f t="shared" si="72"/>
        <v>9.8960093866276369E-3</v>
      </c>
      <c r="H131" s="30">
        <f t="shared" si="72"/>
        <v>9.3322006043387827E-3</v>
      </c>
      <c r="I131" s="30">
        <f t="shared" si="72"/>
        <v>1.8043859284354438E-2</v>
      </c>
      <c r="J131" s="30">
        <f t="shared" si="72"/>
        <v>1.4720436467997292E-2</v>
      </c>
      <c r="K131" s="30">
        <f t="shared" si="72"/>
        <v>1.0332500087201088E-2</v>
      </c>
      <c r="L131" s="30">
        <f t="shared" si="72"/>
        <v>1.1627998308303867E-2</v>
      </c>
      <c r="M131" s="30">
        <f t="shared" si="72"/>
        <v>9.7995557821506513E-3</v>
      </c>
      <c r="N131" s="30">
        <f t="shared" si="72"/>
        <v>7.8358826472546585E-3</v>
      </c>
      <c r="O131" s="30">
        <f t="shared" si="72"/>
        <v>7.7734873746870313E-3</v>
      </c>
      <c r="P131" s="30">
        <f t="shared" si="72"/>
        <v>6.8622820562482846E-3</v>
      </c>
      <c r="Q131" s="30">
        <f t="shared" si="72"/>
        <v>7.8239686731371265E-3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4.757383012633519E-4</v>
      </c>
      <c r="F132" s="29">
        <f t="shared" si="73"/>
        <v>3.2230919224726819E-6</v>
      </c>
      <c r="G132" s="29">
        <f t="shared" si="73"/>
        <v>2.3537788350133866E-5</v>
      </c>
      <c r="H132" s="29">
        <f t="shared" si="73"/>
        <v>6.1097187324019036E-5</v>
      </c>
      <c r="I132" s="29">
        <f t="shared" si="73"/>
        <v>1.1753536348072914E-4</v>
      </c>
      <c r="J132" s="29">
        <f t="shared" si="73"/>
        <v>9.0449549470819607E-5</v>
      </c>
      <c r="K132" s="29">
        <f t="shared" si="73"/>
        <v>3.9424506271049193E-5</v>
      </c>
      <c r="L132" s="29">
        <f t="shared" si="73"/>
        <v>2.193823296114924E-6</v>
      </c>
      <c r="M132" s="29">
        <f t="shared" si="73"/>
        <v>2.3624799012459272E-6</v>
      </c>
      <c r="N132" s="29">
        <f t="shared" si="73"/>
        <v>1.7446435659178878E-6</v>
      </c>
      <c r="O132" s="29">
        <f t="shared" si="73"/>
        <v>1.9318694484507357E-6</v>
      </c>
      <c r="P132" s="29">
        <f t="shared" si="73"/>
        <v>1.7809518959953951E-6</v>
      </c>
      <c r="Q132" s="29">
        <f t="shared" si="73"/>
        <v>1.8417108157314913E-6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3.2815069144182821E-2</v>
      </c>
      <c r="C133" s="28">
        <f t="shared" si="74"/>
        <v>2.5339889777657384E-2</v>
      </c>
      <c r="D133" s="28">
        <f t="shared" si="74"/>
        <v>2.4520010846559574E-2</v>
      </c>
      <c r="E133" s="28">
        <f t="shared" si="74"/>
        <v>1.4879555279492473E-2</v>
      </c>
      <c r="F133" s="28">
        <f t="shared" si="74"/>
        <v>9.040673066200107E-3</v>
      </c>
      <c r="G133" s="28">
        <f t="shared" si="74"/>
        <v>9.8724715982775012E-3</v>
      </c>
      <c r="H133" s="28">
        <f t="shared" si="74"/>
        <v>9.271103417014764E-3</v>
      </c>
      <c r="I133" s="28">
        <f t="shared" si="74"/>
        <v>1.7926323920873708E-2</v>
      </c>
      <c r="J133" s="28">
        <f t="shared" si="74"/>
        <v>1.4629986918526471E-2</v>
      </c>
      <c r="K133" s="28">
        <f t="shared" si="74"/>
        <v>1.0293075580930039E-2</v>
      </c>
      <c r="L133" s="28">
        <f t="shared" si="74"/>
        <v>1.1625804485007751E-2</v>
      </c>
      <c r="M133" s="28">
        <f t="shared" si="74"/>
        <v>9.7971933022494052E-3</v>
      </c>
      <c r="N133" s="28">
        <f t="shared" si="74"/>
        <v>7.8341380036887412E-3</v>
      </c>
      <c r="O133" s="28">
        <f t="shared" si="74"/>
        <v>7.7715555052385796E-3</v>
      </c>
      <c r="P133" s="28">
        <f t="shared" si="74"/>
        <v>6.8605011043522896E-3</v>
      </c>
      <c r="Q133" s="28">
        <f t="shared" si="74"/>
        <v>7.8221269623213949E-3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0.65434958012939126</v>
      </c>
      <c r="C136" s="32">
        <f t="shared" si="76"/>
        <v>0.65466235200615486</v>
      </c>
      <c r="D136" s="32">
        <f t="shared" si="76"/>
        <v>0.63393691548900333</v>
      </c>
      <c r="E136" s="32">
        <f t="shared" si="76"/>
        <v>0.63407207521285558</v>
      </c>
      <c r="F136" s="32">
        <f t="shared" si="76"/>
        <v>0.66944354348704815</v>
      </c>
      <c r="G136" s="32">
        <f t="shared" si="76"/>
        <v>0.68120826478254448</v>
      </c>
      <c r="H136" s="32">
        <f t="shared" si="76"/>
        <v>0.64485009197869281</v>
      </c>
      <c r="I136" s="32">
        <f t="shared" si="76"/>
        <v>0.68153782061749701</v>
      </c>
      <c r="J136" s="32">
        <f t="shared" si="76"/>
        <v>0.71614971844884812</v>
      </c>
      <c r="K136" s="32">
        <f t="shared" si="76"/>
        <v>0.7391839699579108</v>
      </c>
      <c r="L136" s="32">
        <f t="shared" si="76"/>
        <v>0.75874598602643584</v>
      </c>
      <c r="M136" s="32">
        <f t="shared" si="76"/>
        <v>0.76961662497040928</v>
      </c>
      <c r="N136" s="32">
        <f t="shared" si="76"/>
        <v>0.76530603647176154</v>
      </c>
      <c r="O136" s="32">
        <f t="shared" si="76"/>
        <v>0.75482736488236979</v>
      </c>
      <c r="P136" s="32">
        <f t="shared" si="76"/>
        <v>0.75486146049914737</v>
      </c>
      <c r="Q136" s="32">
        <f t="shared" si="76"/>
        <v>0.75584041888967535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0.54861019975872427</v>
      </c>
      <c r="C137" s="31">
        <f t="shared" si="77"/>
        <v>0.59531867634216384</v>
      </c>
      <c r="D137" s="31">
        <f t="shared" si="77"/>
        <v>0.57648966264756962</v>
      </c>
      <c r="E137" s="31">
        <f t="shared" si="77"/>
        <v>0.57719672788304588</v>
      </c>
      <c r="F137" s="31">
        <f t="shared" si="77"/>
        <v>0.60438999356834078</v>
      </c>
      <c r="G137" s="31">
        <f t="shared" si="77"/>
        <v>0.6345422497809392</v>
      </c>
      <c r="H137" s="31">
        <f t="shared" si="77"/>
        <v>0.59552842362357705</v>
      </c>
      <c r="I137" s="31">
        <f t="shared" si="77"/>
        <v>0.60368905544963536</v>
      </c>
      <c r="J137" s="31">
        <f t="shared" si="77"/>
        <v>0.64075853652627091</v>
      </c>
      <c r="K137" s="31">
        <f t="shared" si="77"/>
        <v>0.67377216673940044</v>
      </c>
      <c r="L137" s="31">
        <f t="shared" si="77"/>
        <v>0.68070336081372051</v>
      </c>
      <c r="M137" s="31">
        <f t="shared" si="77"/>
        <v>0.69582465957982442</v>
      </c>
      <c r="N137" s="31">
        <f t="shared" si="77"/>
        <v>0.7059009434913569</v>
      </c>
      <c r="O137" s="31">
        <f t="shared" si="77"/>
        <v>0.69049634026623086</v>
      </c>
      <c r="P137" s="31">
        <f t="shared" si="77"/>
        <v>0.69651906313102296</v>
      </c>
      <c r="Q137" s="31">
        <f t="shared" si="77"/>
        <v>0.69090759355464371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3.3013223319654558E-3</v>
      </c>
      <c r="C138" s="29">
        <f t="shared" si="78"/>
        <v>2.7785201549374301E-3</v>
      </c>
      <c r="D138" s="29">
        <f t="shared" si="78"/>
        <v>2.6796474912243666E-3</v>
      </c>
      <c r="E138" s="29">
        <f t="shared" si="78"/>
        <v>2.5354968364253438E-3</v>
      </c>
      <c r="F138" s="29">
        <f t="shared" si="78"/>
        <v>2.4555898046779382E-3</v>
      </c>
      <c r="G138" s="29">
        <f t="shared" si="78"/>
        <v>2.5568308176727502E-3</v>
      </c>
      <c r="H138" s="29">
        <f t="shared" si="78"/>
        <v>2.6303920281549654E-3</v>
      </c>
      <c r="I138" s="29">
        <f t="shared" si="78"/>
        <v>2.6216509925051953E-3</v>
      </c>
      <c r="J138" s="29">
        <f t="shared" si="78"/>
        <v>2.7744374450888211E-3</v>
      </c>
      <c r="K138" s="29">
        <f t="shared" si="78"/>
        <v>2.9799935099707759E-3</v>
      </c>
      <c r="L138" s="29">
        <f t="shared" si="78"/>
        <v>3.1172642199906123E-3</v>
      </c>
      <c r="M138" s="29">
        <f t="shared" si="78"/>
        <v>3.1580296146061205E-3</v>
      </c>
      <c r="N138" s="29">
        <f t="shared" si="78"/>
        <v>3.1544646612584053E-3</v>
      </c>
      <c r="O138" s="29">
        <f t="shared" si="78"/>
        <v>3.3808255970496901E-3</v>
      </c>
      <c r="P138" s="29">
        <f t="shared" si="78"/>
        <v>3.431015959955415E-3</v>
      </c>
      <c r="Q138" s="29">
        <f t="shared" si="78"/>
        <v>3.4587593241682457E-3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0.39499275981085197</v>
      </c>
      <c r="C139" s="29">
        <f t="shared" si="79"/>
        <v>0.44179184158092061</v>
      </c>
      <c r="D139" s="29">
        <f t="shared" si="79"/>
        <v>0.43364948306460621</v>
      </c>
      <c r="E139" s="29">
        <f t="shared" si="79"/>
        <v>0.42535651597400803</v>
      </c>
      <c r="F139" s="29">
        <f t="shared" si="79"/>
        <v>0.44877311896977651</v>
      </c>
      <c r="G139" s="29">
        <f t="shared" si="79"/>
        <v>0.47627331587254229</v>
      </c>
      <c r="H139" s="29">
        <f t="shared" si="79"/>
        <v>0.45393949098822056</v>
      </c>
      <c r="I139" s="29">
        <f t="shared" si="79"/>
        <v>0.45753665427924972</v>
      </c>
      <c r="J139" s="29">
        <f t="shared" si="79"/>
        <v>0.46333209040202072</v>
      </c>
      <c r="K139" s="29">
        <f t="shared" si="79"/>
        <v>0.49317059124646145</v>
      </c>
      <c r="L139" s="29">
        <f t="shared" si="79"/>
        <v>0.48439427976142252</v>
      </c>
      <c r="M139" s="29">
        <f t="shared" si="79"/>
        <v>0.50454891950942149</v>
      </c>
      <c r="N139" s="29">
        <f t="shared" si="79"/>
        <v>0.51322007956613025</v>
      </c>
      <c r="O139" s="29">
        <f t="shared" si="79"/>
        <v>0.49364858374409126</v>
      </c>
      <c r="P139" s="29">
        <f t="shared" si="79"/>
        <v>0.49751373346750677</v>
      </c>
      <c r="Q139" s="29">
        <f t="shared" si="79"/>
        <v>0.48982130349341302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0.15031611761590688</v>
      </c>
      <c r="C140" s="29">
        <f t="shared" si="80"/>
        <v>0.15074831460630572</v>
      </c>
      <c r="D140" s="29">
        <f t="shared" si="80"/>
        <v>0.14016053209173912</v>
      </c>
      <c r="E140" s="29">
        <f t="shared" si="80"/>
        <v>0.1493047150726125</v>
      </c>
      <c r="F140" s="29">
        <f t="shared" si="80"/>
        <v>0.15316128479388638</v>
      </c>
      <c r="G140" s="29">
        <f t="shared" si="80"/>
        <v>0.15571210309072406</v>
      </c>
      <c r="H140" s="29">
        <f t="shared" si="80"/>
        <v>0.13895854060720153</v>
      </c>
      <c r="I140" s="29">
        <f t="shared" si="80"/>
        <v>0.14353075017788042</v>
      </c>
      <c r="J140" s="29">
        <f t="shared" si="80"/>
        <v>0.17465200867916147</v>
      </c>
      <c r="K140" s="29">
        <f t="shared" si="80"/>
        <v>0.17762158198296824</v>
      </c>
      <c r="L140" s="29">
        <f t="shared" si="80"/>
        <v>0.19319181683230732</v>
      </c>
      <c r="M140" s="29">
        <f t="shared" si="80"/>
        <v>0.1881177104557967</v>
      </c>
      <c r="N140" s="29">
        <f t="shared" si="80"/>
        <v>0.18952639926396819</v>
      </c>
      <c r="O140" s="29">
        <f t="shared" si="80"/>
        <v>0.19346693092509004</v>
      </c>
      <c r="P140" s="29">
        <f t="shared" si="80"/>
        <v>0.19557431370356079</v>
      </c>
      <c r="Q140" s="29">
        <f t="shared" si="80"/>
        <v>0.19762753073706246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6.6745149389505709E-2</v>
      </c>
      <c r="C141" s="30">
        <f t="shared" si="81"/>
        <v>3.0433509032196295E-2</v>
      </c>
      <c r="D141" s="30">
        <f t="shared" si="81"/>
        <v>3.3577087675996056E-2</v>
      </c>
      <c r="E141" s="30">
        <f t="shared" si="81"/>
        <v>2.9653271400174302E-2</v>
      </c>
      <c r="F141" s="30">
        <f t="shared" si="81"/>
        <v>3.223640241300723E-2</v>
      </c>
      <c r="G141" s="30">
        <f t="shared" si="81"/>
        <v>1.3931299215244521E-2</v>
      </c>
      <c r="H141" s="30">
        <f t="shared" si="81"/>
        <v>1.3462675182134769E-2</v>
      </c>
      <c r="I141" s="30">
        <f t="shared" si="81"/>
        <v>2.9061574565214753E-2</v>
      </c>
      <c r="J141" s="30">
        <f t="shared" si="81"/>
        <v>2.5128372581433599E-2</v>
      </c>
      <c r="K141" s="30">
        <f t="shared" si="81"/>
        <v>2.0222144662178872E-2</v>
      </c>
      <c r="L141" s="30">
        <f t="shared" si="81"/>
        <v>2.2391873672292728E-2</v>
      </c>
      <c r="M141" s="30">
        <f t="shared" si="81"/>
        <v>2.9521097570043859E-2</v>
      </c>
      <c r="N141" s="30">
        <f t="shared" si="81"/>
        <v>2.6403691607090617E-2</v>
      </c>
      <c r="O141" s="30">
        <f t="shared" si="81"/>
        <v>2.3507395769333236E-2</v>
      </c>
      <c r="P141" s="30">
        <f t="shared" si="81"/>
        <v>1.4958047995803633E-2</v>
      </c>
      <c r="Q141" s="30">
        <f t="shared" si="81"/>
        <v>1.4549854605434436E-2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6.6745149389505709E-2</v>
      </c>
      <c r="C143" s="29">
        <f t="shared" si="83"/>
        <v>3.0433509032196295E-2</v>
      </c>
      <c r="D143" s="29">
        <f t="shared" si="83"/>
        <v>3.3577087675996056E-2</v>
      </c>
      <c r="E143" s="29">
        <f t="shared" si="83"/>
        <v>2.9653271400174302E-2</v>
      </c>
      <c r="F143" s="29">
        <f t="shared" si="83"/>
        <v>3.223640241300723E-2</v>
      </c>
      <c r="G143" s="29">
        <f t="shared" si="83"/>
        <v>1.3931299215244521E-2</v>
      </c>
      <c r="H143" s="29">
        <f t="shared" si="83"/>
        <v>1.3462675182134769E-2</v>
      </c>
      <c r="I143" s="29">
        <f t="shared" si="83"/>
        <v>2.9061574565214753E-2</v>
      </c>
      <c r="J143" s="29">
        <f t="shared" si="83"/>
        <v>2.5128372581433599E-2</v>
      </c>
      <c r="K143" s="29">
        <f t="shared" si="83"/>
        <v>2.0222144662178872E-2</v>
      </c>
      <c r="L143" s="29">
        <f t="shared" si="83"/>
        <v>2.2391873672292728E-2</v>
      </c>
      <c r="M143" s="29">
        <f t="shared" si="83"/>
        <v>2.9521097570043859E-2</v>
      </c>
      <c r="N143" s="29">
        <f t="shared" si="83"/>
        <v>2.6403691607090617E-2</v>
      </c>
      <c r="O143" s="29">
        <f t="shared" si="83"/>
        <v>2.3507395769333236E-2</v>
      </c>
      <c r="P143" s="29">
        <f t="shared" si="83"/>
        <v>1.4958047995803633E-2</v>
      </c>
      <c r="Q143" s="29">
        <f t="shared" si="83"/>
        <v>1.4549854605434436E-2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3.8994230981161268E-2</v>
      </c>
      <c r="C145" s="30">
        <f t="shared" si="85"/>
        <v>2.8910166631794791E-2</v>
      </c>
      <c r="D145" s="30">
        <f t="shared" si="85"/>
        <v>2.3870165165437659E-2</v>
      </c>
      <c r="E145" s="30">
        <f t="shared" si="85"/>
        <v>2.7222075929635294E-2</v>
      </c>
      <c r="F145" s="30">
        <f t="shared" si="85"/>
        <v>3.2817147505700132E-2</v>
      </c>
      <c r="G145" s="30">
        <f t="shared" si="85"/>
        <v>3.2734715786360835E-2</v>
      </c>
      <c r="H145" s="30">
        <f t="shared" si="85"/>
        <v>3.5858993172980913E-2</v>
      </c>
      <c r="I145" s="30">
        <f t="shared" si="85"/>
        <v>4.8787190602646871E-2</v>
      </c>
      <c r="J145" s="30">
        <f t="shared" si="85"/>
        <v>5.0262809341143591E-2</v>
      </c>
      <c r="K145" s="30">
        <f t="shared" si="85"/>
        <v>4.5189658556331475E-2</v>
      </c>
      <c r="L145" s="30">
        <f t="shared" si="85"/>
        <v>5.5650751540422608E-2</v>
      </c>
      <c r="M145" s="30">
        <f t="shared" si="85"/>
        <v>4.4270867820541022E-2</v>
      </c>
      <c r="N145" s="30">
        <f t="shared" si="85"/>
        <v>3.3001401373314032E-2</v>
      </c>
      <c r="O145" s="30">
        <f t="shared" si="85"/>
        <v>4.0823628846805605E-2</v>
      </c>
      <c r="P145" s="30">
        <f t="shared" si="85"/>
        <v>4.3384349372320698E-2</v>
      </c>
      <c r="Q145" s="30">
        <f t="shared" si="85"/>
        <v>5.0382970729597271E-2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1.9177931647165667E-3</v>
      </c>
      <c r="C146" s="29">
        <f t="shared" si="86"/>
        <v>2.0818065299377931E-3</v>
      </c>
      <c r="D146" s="29">
        <f t="shared" si="86"/>
        <v>2.388180168921508E-3</v>
      </c>
      <c r="E146" s="29">
        <f t="shared" si="86"/>
        <v>2.6196451854327185E-3</v>
      </c>
      <c r="F146" s="29">
        <f t="shared" si="86"/>
        <v>2.8312105373176212E-3</v>
      </c>
      <c r="G146" s="29">
        <f t="shared" si="86"/>
        <v>3.6117808195271993E-3</v>
      </c>
      <c r="H146" s="29">
        <f t="shared" si="86"/>
        <v>3.7947775644892857E-3</v>
      </c>
      <c r="I146" s="29">
        <f t="shared" si="86"/>
        <v>4.2497473302373252E-3</v>
      </c>
      <c r="J146" s="29">
        <f t="shared" si="86"/>
        <v>4.5996780764425453E-3</v>
      </c>
      <c r="K146" s="29">
        <f t="shared" si="86"/>
        <v>5.1876582655190923E-3</v>
      </c>
      <c r="L146" s="29">
        <f t="shared" si="86"/>
        <v>4.9951128437150409E-3</v>
      </c>
      <c r="M146" s="29">
        <f t="shared" si="86"/>
        <v>4.9612387468456554E-3</v>
      </c>
      <c r="N146" s="29">
        <f t="shared" si="86"/>
        <v>4.0405862158646791E-3</v>
      </c>
      <c r="O146" s="29">
        <f t="shared" si="86"/>
        <v>3.4501005408575721E-3</v>
      </c>
      <c r="P146" s="29">
        <f t="shared" si="86"/>
        <v>3.0520019653688677E-3</v>
      </c>
      <c r="Q146" s="29">
        <f t="shared" si="86"/>
        <v>2.941783051375723E-3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2.7046069280236004E-2</v>
      </c>
      <c r="C147" s="29">
        <f t="shared" si="87"/>
        <v>2.0611833134215923E-2</v>
      </c>
      <c r="D147" s="29">
        <f t="shared" si="87"/>
        <v>1.7297076309025508E-2</v>
      </c>
      <c r="E147" s="29">
        <f t="shared" si="87"/>
        <v>2.0148136875636977E-2</v>
      </c>
      <c r="F147" s="29">
        <f t="shared" si="87"/>
        <v>2.3907777981478126E-2</v>
      </c>
      <c r="G147" s="29">
        <f t="shared" si="87"/>
        <v>2.5124855542097316E-2</v>
      </c>
      <c r="H147" s="29">
        <f t="shared" si="87"/>
        <v>2.7009772257775618E-2</v>
      </c>
      <c r="I147" s="29">
        <f t="shared" si="87"/>
        <v>3.6851967187437926E-2</v>
      </c>
      <c r="J147" s="29">
        <f t="shared" si="87"/>
        <v>3.7167717641399783E-2</v>
      </c>
      <c r="K147" s="29">
        <f t="shared" si="87"/>
        <v>3.3174625096881044E-2</v>
      </c>
      <c r="L147" s="29">
        <f t="shared" si="87"/>
        <v>4.1872182365881021E-2</v>
      </c>
      <c r="M147" s="29">
        <f t="shared" si="87"/>
        <v>3.4046420313006642E-2</v>
      </c>
      <c r="N147" s="29">
        <f t="shared" si="87"/>
        <v>2.4654552080059417E-2</v>
      </c>
      <c r="O147" s="29">
        <f t="shared" si="87"/>
        <v>3.1928431319213232E-2</v>
      </c>
      <c r="P147" s="29">
        <f t="shared" si="87"/>
        <v>3.3974116364305994E-2</v>
      </c>
      <c r="Q147" s="29">
        <f t="shared" si="87"/>
        <v>3.9833229116966094E-2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1.0030368536208695E-2</v>
      </c>
      <c r="C148" s="29">
        <f t="shared" si="88"/>
        <v>6.2165269676410723E-3</v>
      </c>
      <c r="D148" s="29">
        <f t="shared" si="88"/>
        <v>4.1849086874906401E-3</v>
      </c>
      <c r="E148" s="29">
        <f t="shared" si="88"/>
        <v>4.4542938685655968E-3</v>
      </c>
      <c r="F148" s="29">
        <f t="shared" si="88"/>
        <v>6.0781589869043865E-3</v>
      </c>
      <c r="G148" s="29">
        <f t="shared" si="88"/>
        <v>3.9980794247363215E-3</v>
      </c>
      <c r="H148" s="29">
        <f t="shared" si="88"/>
        <v>5.0544433507160062E-3</v>
      </c>
      <c r="I148" s="29">
        <f t="shared" si="88"/>
        <v>7.6854760849716141E-3</v>
      </c>
      <c r="J148" s="29">
        <f t="shared" si="88"/>
        <v>8.4954136233012546E-3</v>
      </c>
      <c r="K148" s="29">
        <f t="shared" si="88"/>
        <v>6.8273751939313364E-3</v>
      </c>
      <c r="L148" s="29">
        <f t="shared" si="88"/>
        <v>8.7834563308265487E-3</v>
      </c>
      <c r="M148" s="29">
        <f t="shared" si="88"/>
        <v>5.2632087606887213E-3</v>
      </c>
      <c r="N148" s="29">
        <f t="shared" si="88"/>
        <v>4.3062630773899324E-3</v>
      </c>
      <c r="O148" s="29">
        <f t="shared" si="88"/>
        <v>5.4450969867348015E-3</v>
      </c>
      <c r="P148" s="29">
        <f t="shared" si="88"/>
        <v>6.3582310426458398E-3</v>
      </c>
      <c r="Q148" s="29">
        <f t="shared" si="88"/>
        <v>7.607958561255455E-3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0.34565041987060868</v>
      </c>
      <c r="C149" s="32">
        <f t="shared" si="89"/>
        <v>0.34533764799384514</v>
      </c>
      <c r="D149" s="32">
        <f t="shared" si="89"/>
        <v>0.36606308451099656</v>
      </c>
      <c r="E149" s="32">
        <f t="shared" si="89"/>
        <v>0.36592792478714448</v>
      </c>
      <c r="F149" s="32">
        <f t="shared" si="89"/>
        <v>0.33055645651295179</v>
      </c>
      <c r="G149" s="32">
        <f t="shared" si="89"/>
        <v>0.31879173521745552</v>
      </c>
      <c r="H149" s="32">
        <f t="shared" si="89"/>
        <v>0.35514990802130725</v>
      </c>
      <c r="I149" s="32">
        <f t="shared" si="89"/>
        <v>0.31846217938250304</v>
      </c>
      <c r="J149" s="32">
        <f t="shared" si="89"/>
        <v>0.28385028155115188</v>
      </c>
      <c r="K149" s="32">
        <f t="shared" si="89"/>
        <v>0.26081603004208925</v>
      </c>
      <c r="L149" s="32">
        <f t="shared" si="89"/>
        <v>0.24125401397356411</v>
      </c>
      <c r="M149" s="32">
        <f t="shared" si="89"/>
        <v>0.23038337502959064</v>
      </c>
      <c r="N149" s="32">
        <f t="shared" si="89"/>
        <v>0.23469396352823843</v>
      </c>
      <c r="O149" s="32">
        <f t="shared" si="89"/>
        <v>0.24517263511763021</v>
      </c>
      <c r="P149" s="32">
        <f t="shared" si="89"/>
        <v>0.24513853950085263</v>
      </c>
      <c r="Q149" s="32">
        <f t="shared" si="89"/>
        <v>0.2441595811103246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0.28198079032873924</v>
      </c>
      <c r="C150" s="31">
        <f t="shared" si="90"/>
        <v>0.30767478289740507</v>
      </c>
      <c r="D150" s="31">
        <f t="shared" si="90"/>
        <v>0.32143578537762485</v>
      </c>
      <c r="E150" s="31">
        <f t="shared" si="90"/>
        <v>0.33591016436237603</v>
      </c>
      <c r="F150" s="31">
        <f t="shared" si="90"/>
        <v>0.30592735179137914</v>
      </c>
      <c r="G150" s="31">
        <f t="shared" si="90"/>
        <v>0.30278263795346494</v>
      </c>
      <c r="H150" s="31">
        <f t="shared" si="90"/>
        <v>0.34062914499586266</v>
      </c>
      <c r="I150" s="31">
        <f t="shared" si="90"/>
        <v>0.28603747704803678</v>
      </c>
      <c r="J150" s="31">
        <f t="shared" si="90"/>
        <v>0.25807394574669634</v>
      </c>
      <c r="K150" s="31">
        <f t="shared" si="90"/>
        <v>0.24324999873408706</v>
      </c>
      <c r="L150" s="31">
        <f t="shared" si="90"/>
        <v>0.21988798573795876</v>
      </c>
      <c r="M150" s="31">
        <f t="shared" si="90"/>
        <v>0.20860752390131221</v>
      </c>
      <c r="N150" s="31">
        <f t="shared" si="90"/>
        <v>0.21572536526750793</v>
      </c>
      <c r="O150" s="31">
        <f t="shared" si="90"/>
        <v>0.22685860419216242</v>
      </c>
      <c r="P150" s="31">
        <f t="shared" si="90"/>
        <v>0.23103768267244848</v>
      </c>
      <c r="Q150" s="31">
        <f t="shared" si="90"/>
        <v>0.22802433347267403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0.10345238893448021</v>
      </c>
      <c r="C151" s="29">
        <f t="shared" si="91"/>
        <v>9.2584986918458206E-2</v>
      </c>
      <c r="D151" s="29">
        <f t="shared" si="91"/>
        <v>9.2235448700938444E-2</v>
      </c>
      <c r="E151" s="29">
        <f t="shared" si="91"/>
        <v>9.0408638594635687E-2</v>
      </c>
      <c r="F151" s="29">
        <f t="shared" si="91"/>
        <v>8.7867746146669687E-2</v>
      </c>
      <c r="G151" s="29">
        <f t="shared" si="91"/>
        <v>0.10083240991399137</v>
      </c>
      <c r="H151" s="29">
        <f t="shared" si="91"/>
        <v>0.1072296158181779</v>
      </c>
      <c r="I151" s="29">
        <f t="shared" si="91"/>
        <v>0.10182058317140104</v>
      </c>
      <c r="J151" s="29">
        <f t="shared" si="91"/>
        <v>0.1011543973913448</v>
      </c>
      <c r="K151" s="29">
        <f t="shared" si="91"/>
        <v>0.10260773408697763</v>
      </c>
      <c r="L151" s="29">
        <f t="shared" si="91"/>
        <v>0.1075326359116366</v>
      </c>
      <c r="M151" s="29">
        <f t="shared" si="91"/>
        <v>0.10742098244808033</v>
      </c>
      <c r="N151" s="29">
        <f t="shared" si="91"/>
        <v>0.11261003300139572</v>
      </c>
      <c r="O151" s="29">
        <f t="shared" si="91"/>
        <v>0.11694000148973664</v>
      </c>
      <c r="P151" s="29">
        <f t="shared" si="91"/>
        <v>0.12253509437721698</v>
      </c>
      <c r="Q151" s="29">
        <f t="shared" si="91"/>
        <v>0.12510296788215702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0.17852840139425907</v>
      </c>
      <c r="C152" s="29">
        <f t="shared" si="92"/>
        <v>0.21508979597894687</v>
      </c>
      <c r="D152" s="29">
        <f t="shared" si="92"/>
        <v>0.22920033667668641</v>
      </c>
      <c r="E152" s="29">
        <f t="shared" si="92"/>
        <v>0.24550152576774034</v>
      </c>
      <c r="F152" s="29">
        <f t="shared" si="92"/>
        <v>0.21805960564470944</v>
      </c>
      <c r="G152" s="29">
        <f t="shared" si="92"/>
        <v>0.2019502280394736</v>
      </c>
      <c r="H152" s="29">
        <f t="shared" si="92"/>
        <v>0.23339952917768478</v>
      </c>
      <c r="I152" s="29">
        <f t="shared" si="92"/>
        <v>0.18421689387663576</v>
      </c>
      <c r="J152" s="29">
        <f t="shared" si="92"/>
        <v>0.15691954835535155</v>
      </c>
      <c r="K152" s="29">
        <f t="shared" si="92"/>
        <v>0.14064226464710941</v>
      </c>
      <c r="L152" s="29">
        <f t="shared" si="92"/>
        <v>0.11235534982632216</v>
      </c>
      <c r="M152" s="29">
        <f t="shared" si="92"/>
        <v>0.10118654145323189</v>
      </c>
      <c r="N152" s="29">
        <f t="shared" si="92"/>
        <v>0.10311533226611223</v>
      </c>
      <c r="O152" s="29">
        <f t="shared" si="92"/>
        <v>0.10991860270242579</v>
      </c>
      <c r="P152" s="29">
        <f t="shared" si="92"/>
        <v>0.10850258829523152</v>
      </c>
      <c r="Q152" s="29">
        <f t="shared" si="92"/>
        <v>0.102921365590517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2.6173593105329674E-2</v>
      </c>
      <c r="C153" s="30">
        <f t="shared" si="93"/>
        <v>8.6046513402077227E-3</v>
      </c>
      <c r="D153" s="30">
        <f t="shared" si="93"/>
        <v>1.688408289958759E-2</v>
      </c>
      <c r="E153" s="30">
        <f t="shared" si="93"/>
        <v>1.2425341403950471E-2</v>
      </c>
      <c r="F153" s="30">
        <f t="shared" si="93"/>
        <v>1.4150994552215366E-2</v>
      </c>
      <c r="G153" s="30">
        <f t="shared" si="93"/>
        <v>4.8186822565268895E-3</v>
      </c>
      <c r="H153" s="30">
        <f t="shared" si="93"/>
        <v>3.9990369978137111E-3</v>
      </c>
      <c r="I153" s="30">
        <f t="shared" si="93"/>
        <v>1.2404168425809927E-2</v>
      </c>
      <c r="J153" s="30">
        <f t="shared" si="93"/>
        <v>9.5257798058962333E-3</v>
      </c>
      <c r="K153" s="30">
        <f t="shared" si="93"/>
        <v>5.81446413346089E-3</v>
      </c>
      <c r="L153" s="30">
        <f t="shared" si="93"/>
        <v>8.2672404819409545E-3</v>
      </c>
      <c r="M153" s="30">
        <f t="shared" si="93"/>
        <v>1.0708437595479658E-2</v>
      </c>
      <c r="N153" s="30">
        <f t="shared" si="93"/>
        <v>1.0157867547162473E-2</v>
      </c>
      <c r="O153" s="30">
        <f t="shared" si="93"/>
        <v>9.4283429189453549E-3</v>
      </c>
      <c r="P153" s="30">
        <f t="shared" si="93"/>
        <v>6.2724278501330487E-3</v>
      </c>
      <c r="Q153" s="30">
        <f t="shared" si="93"/>
        <v>7.1651758247080781E-3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1.3446970181658464E-3</v>
      </c>
      <c r="C154" s="30">
        <f t="shared" si="94"/>
        <v>9.356244132116727E-4</v>
      </c>
      <c r="D154" s="30">
        <f t="shared" si="94"/>
        <v>6.5832472084865459E-4</v>
      </c>
      <c r="E154" s="30">
        <f t="shared" si="94"/>
        <v>6.5813649484636227E-4</v>
      </c>
      <c r="F154" s="30">
        <f t="shared" si="94"/>
        <v>6.6345743588240005E-4</v>
      </c>
      <c r="G154" s="30">
        <f t="shared" si="94"/>
        <v>6.6163985784798167E-4</v>
      </c>
      <c r="H154" s="30">
        <f t="shared" si="94"/>
        <v>6.9398667749480619E-4</v>
      </c>
      <c r="I154" s="30">
        <f t="shared" si="94"/>
        <v>8.9850344479726677E-4</v>
      </c>
      <c r="J154" s="30">
        <f t="shared" si="94"/>
        <v>7.2388195691961311E-4</v>
      </c>
      <c r="K154" s="30">
        <f t="shared" si="94"/>
        <v>5.9878296858353745E-4</v>
      </c>
      <c r="L154" s="30">
        <f t="shared" si="94"/>
        <v>6.6389405119501128E-4</v>
      </c>
      <c r="M154" s="30">
        <f t="shared" si="94"/>
        <v>4.3671027891408756E-4</v>
      </c>
      <c r="N154" s="30">
        <f t="shared" si="94"/>
        <v>3.7454031956580793E-4</v>
      </c>
      <c r="O154" s="30">
        <f t="shared" si="94"/>
        <v>4.9748757947254668E-4</v>
      </c>
      <c r="P154" s="30">
        <f t="shared" si="94"/>
        <v>4.8732737009227656E-4</v>
      </c>
      <c r="Q154" s="30">
        <f t="shared" si="94"/>
        <v>5.560738224945238E-4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1.1811592835358547E-3</v>
      </c>
      <c r="C155" s="29">
        <f t="shared" si="95"/>
        <v>8.0018838230426265E-4</v>
      </c>
      <c r="D155" s="29">
        <f t="shared" si="95"/>
        <v>5.5582569167485804E-4</v>
      </c>
      <c r="E155" s="29">
        <f t="shared" si="95"/>
        <v>5.547715268050163E-4</v>
      </c>
      <c r="F155" s="29">
        <f t="shared" si="95"/>
        <v>5.679156120034168E-4</v>
      </c>
      <c r="G155" s="29">
        <f t="shared" si="95"/>
        <v>5.9379972139722939E-4</v>
      </c>
      <c r="H155" s="29">
        <f t="shared" si="95"/>
        <v>6.2996017264536658E-4</v>
      </c>
      <c r="I155" s="29">
        <f t="shared" si="95"/>
        <v>8.1957585256237846E-4</v>
      </c>
      <c r="J155" s="29">
        <f t="shared" si="95"/>
        <v>6.4098317833906294E-4</v>
      </c>
      <c r="K155" s="29">
        <f t="shared" si="95"/>
        <v>5.5106545604819996E-4</v>
      </c>
      <c r="L155" s="29">
        <f t="shared" si="95"/>
        <v>5.9853686284501982E-4</v>
      </c>
      <c r="M155" s="29">
        <f t="shared" si="95"/>
        <v>3.8515853981120699E-4</v>
      </c>
      <c r="N155" s="29">
        <f t="shared" si="95"/>
        <v>3.2230412379890308E-4</v>
      </c>
      <c r="O155" s="29">
        <f t="shared" si="95"/>
        <v>4.2053823922739395E-4</v>
      </c>
      <c r="P155" s="29">
        <f t="shared" si="95"/>
        <v>4.0717809724797086E-4</v>
      </c>
      <c r="Q155" s="29">
        <f t="shared" si="95"/>
        <v>4.6481913124330816E-4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1.635377346299915E-4</v>
      </c>
      <c r="C156" s="29">
        <f t="shared" si="96"/>
        <v>1.3543603090741E-4</v>
      </c>
      <c r="D156" s="29">
        <f t="shared" si="96"/>
        <v>1.024990291737965E-4</v>
      </c>
      <c r="E156" s="29">
        <f t="shared" si="96"/>
        <v>1.0336496804134594E-4</v>
      </c>
      <c r="F156" s="29">
        <f t="shared" si="96"/>
        <v>9.5541823878983183E-5</v>
      </c>
      <c r="G156" s="29">
        <f t="shared" si="96"/>
        <v>6.7840136450752215E-5</v>
      </c>
      <c r="H156" s="29">
        <f t="shared" si="96"/>
        <v>6.402650484943957E-5</v>
      </c>
      <c r="I156" s="29">
        <f t="shared" si="96"/>
        <v>7.8927592234888312E-5</v>
      </c>
      <c r="J156" s="29">
        <f t="shared" si="96"/>
        <v>8.2898778580550175E-5</v>
      </c>
      <c r="K156" s="29">
        <f t="shared" si="96"/>
        <v>4.7717512535337492E-5</v>
      </c>
      <c r="L156" s="29">
        <f t="shared" si="96"/>
        <v>6.5357188349991397E-5</v>
      </c>
      <c r="M156" s="29">
        <f t="shared" si="96"/>
        <v>5.1551739102880618E-5</v>
      </c>
      <c r="N156" s="29">
        <f t="shared" si="96"/>
        <v>5.2236195766904829E-5</v>
      </c>
      <c r="O156" s="29">
        <f t="shared" si="96"/>
        <v>7.6949340245152743E-5</v>
      </c>
      <c r="P156" s="29">
        <f t="shared" si="96"/>
        <v>8.0149272844305737E-5</v>
      </c>
      <c r="Q156" s="29">
        <f t="shared" si="96"/>
        <v>9.1254691251215614E-5</v>
      </c>
    </row>
    <row r="157" spans="1:17" ht="11.45" customHeight="1" x14ac:dyDescent="0.25">
      <c r="A157" s="19" t="s">
        <v>32</v>
      </c>
      <c r="B157" s="30">
        <f t="shared" ref="B157:Q157" si="97">IF(B77=0,0,B77/B$55)</f>
        <v>3.6151339418373896E-2</v>
      </c>
      <c r="C157" s="30">
        <f t="shared" si="97"/>
        <v>2.812258934302073E-2</v>
      </c>
      <c r="D157" s="30">
        <f t="shared" si="97"/>
        <v>2.7084891512935465E-2</v>
      </c>
      <c r="E157" s="30">
        <f t="shared" si="97"/>
        <v>1.6934282525971588E-2</v>
      </c>
      <c r="F157" s="30">
        <f t="shared" si="97"/>
        <v>9.8146527334749475E-3</v>
      </c>
      <c r="G157" s="30">
        <f t="shared" si="97"/>
        <v>1.0528775149615721E-2</v>
      </c>
      <c r="H157" s="30">
        <f t="shared" si="97"/>
        <v>9.8277393501360003E-3</v>
      </c>
      <c r="I157" s="30">
        <f t="shared" si="97"/>
        <v>1.9122030463858981E-2</v>
      </c>
      <c r="J157" s="30">
        <f t="shared" si="97"/>
        <v>1.552667404163971E-2</v>
      </c>
      <c r="K157" s="30">
        <f t="shared" si="97"/>
        <v>1.1152784205957745E-2</v>
      </c>
      <c r="L157" s="30">
        <f t="shared" si="97"/>
        <v>1.243489370246938E-2</v>
      </c>
      <c r="M157" s="30">
        <f t="shared" si="97"/>
        <v>1.0630703253884691E-2</v>
      </c>
      <c r="N157" s="30">
        <f t="shared" si="97"/>
        <v>8.4361903940022125E-3</v>
      </c>
      <c r="O157" s="30">
        <f t="shared" si="97"/>
        <v>8.3882004270498887E-3</v>
      </c>
      <c r="P157" s="30">
        <f t="shared" si="97"/>
        <v>7.3411016081788346E-3</v>
      </c>
      <c r="Q157" s="30">
        <f t="shared" si="97"/>
        <v>8.4139979904479714E-3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5.2465859800401404E-4</v>
      </c>
      <c r="F158" s="29">
        <f t="shared" si="98"/>
        <v>3.497776554933856E-6</v>
      </c>
      <c r="G158" s="29">
        <f t="shared" si="98"/>
        <v>2.5042830031334224E-5</v>
      </c>
      <c r="H158" s="29">
        <f t="shared" si="98"/>
        <v>6.4341440728109592E-5</v>
      </c>
      <c r="I158" s="29">
        <f t="shared" si="98"/>
        <v>1.2455843096759392E-4</v>
      </c>
      <c r="J158" s="29">
        <f t="shared" si="98"/>
        <v>9.5403466799354156E-5</v>
      </c>
      <c r="K158" s="29">
        <f t="shared" si="98"/>
        <v>4.2554367980319596E-5</v>
      </c>
      <c r="L158" s="29">
        <f t="shared" si="98"/>
        <v>2.3460580889239324E-6</v>
      </c>
      <c r="M158" s="29">
        <f t="shared" si="98"/>
        <v>2.5628531876064762E-6</v>
      </c>
      <c r="N158" s="29">
        <f t="shared" si="98"/>
        <v>1.8783008825318273E-6</v>
      </c>
      <c r="O158" s="29">
        <f t="shared" si="98"/>
        <v>2.0846381233302673E-6</v>
      </c>
      <c r="P158" s="29">
        <f t="shared" si="98"/>
        <v>1.9052188063119017E-6</v>
      </c>
      <c r="Q158" s="29">
        <f t="shared" si="98"/>
        <v>1.9805998400473741E-6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3.6151339418373896E-2</v>
      </c>
      <c r="C159" s="28">
        <f t="shared" si="99"/>
        <v>2.812258934302073E-2</v>
      </c>
      <c r="D159" s="28">
        <f t="shared" si="99"/>
        <v>2.7084891512935465E-2</v>
      </c>
      <c r="E159" s="28">
        <f t="shared" si="99"/>
        <v>1.6409623927967572E-2</v>
      </c>
      <c r="F159" s="28">
        <f t="shared" si="99"/>
        <v>9.8111549569200127E-3</v>
      </c>
      <c r="G159" s="28">
        <f t="shared" si="99"/>
        <v>1.0503732319584388E-2</v>
      </c>
      <c r="H159" s="28">
        <f t="shared" si="99"/>
        <v>9.7633979094078911E-3</v>
      </c>
      <c r="I159" s="28">
        <f t="shared" si="99"/>
        <v>1.8997472032891389E-2</v>
      </c>
      <c r="J159" s="28">
        <f t="shared" si="99"/>
        <v>1.5431270574840356E-2</v>
      </c>
      <c r="K159" s="28">
        <f t="shared" si="99"/>
        <v>1.1110229837977425E-2</v>
      </c>
      <c r="L159" s="28">
        <f t="shared" si="99"/>
        <v>1.2432547644380456E-2</v>
      </c>
      <c r="M159" s="28">
        <f t="shared" si="99"/>
        <v>1.0628140400697086E-2</v>
      </c>
      <c r="N159" s="28">
        <f t="shared" si="99"/>
        <v>8.4343120931196815E-3</v>
      </c>
      <c r="O159" s="28">
        <f t="shared" si="99"/>
        <v>8.3861157889265573E-3</v>
      </c>
      <c r="P159" s="28">
        <f t="shared" si="99"/>
        <v>7.339196389372523E-3</v>
      </c>
      <c r="Q159" s="28">
        <f t="shared" si="99"/>
        <v>8.4120173906079235E-3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28.997918356586837</v>
      </c>
      <c r="C162" s="24">
        <f t="shared" si="100"/>
        <v>34.129578314205887</v>
      </c>
      <c r="D162" s="24">
        <f t="shared" si="100"/>
        <v>34.501790767258335</v>
      </c>
      <c r="E162" s="24">
        <f t="shared" si="100"/>
        <v>34.326327261954944</v>
      </c>
      <c r="F162" s="24">
        <f t="shared" si="100"/>
        <v>36.32336577873852</v>
      </c>
      <c r="G162" s="24">
        <f t="shared" si="100"/>
        <v>32.192810991336188</v>
      </c>
      <c r="H162" s="24">
        <f t="shared" si="100"/>
        <v>30.125193763679199</v>
      </c>
      <c r="I162" s="24">
        <f t="shared" si="100"/>
        <v>32.169202375839561</v>
      </c>
      <c r="J162" s="24">
        <f t="shared" si="100"/>
        <v>34.120897883549596</v>
      </c>
      <c r="K162" s="24">
        <f t="shared" si="100"/>
        <v>35.106670191484241</v>
      </c>
      <c r="L162" s="24">
        <f t="shared" si="100"/>
        <v>34.681179946275769</v>
      </c>
      <c r="M162" s="24">
        <f t="shared" si="100"/>
        <v>36.800018639124566</v>
      </c>
      <c r="N162" s="24">
        <f t="shared" si="100"/>
        <v>36.231220904341299</v>
      </c>
      <c r="O162" s="24">
        <f t="shared" si="100"/>
        <v>34.015611357702426</v>
      </c>
      <c r="P162" s="24">
        <f t="shared" si="100"/>
        <v>32.691815562262896</v>
      </c>
      <c r="Q162" s="24">
        <f t="shared" si="100"/>
        <v>32.112284064906127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30.947349816399829</v>
      </c>
      <c r="C163" s="22">
        <f t="shared" si="101"/>
        <v>39.215119442512133</v>
      </c>
      <c r="D163" s="22">
        <f t="shared" si="101"/>
        <v>38.300749939325236</v>
      </c>
      <c r="E163" s="22">
        <f t="shared" si="101"/>
        <v>37.953347519615171</v>
      </c>
      <c r="F163" s="22">
        <f t="shared" si="101"/>
        <v>40.326986802120167</v>
      </c>
      <c r="G163" s="22">
        <f t="shared" si="101"/>
        <v>36.025615445555353</v>
      </c>
      <c r="H163" s="22">
        <f t="shared" si="101"/>
        <v>33.774097031068713</v>
      </c>
      <c r="I163" s="22">
        <f t="shared" si="101"/>
        <v>35.015445548932341</v>
      </c>
      <c r="J163" s="22">
        <f t="shared" si="101"/>
        <v>36.922015769745201</v>
      </c>
      <c r="K163" s="22">
        <f t="shared" si="101"/>
        <v>38.112735145255456</v>
      </c>
      <c r="L163" s="22">
        <f t="shared" si="101"/>
        <v>37.359055982807767</v>
      </c>
      <c r="M163" s="22">
        <f t="shared" si="101"/>
        <v>40.213829003560882</v>
      </c>
      <c r="N163" s="22">
        <f t="shared" si="101"/>
        <v>40.161492559802511</v>
      </c>
      <c r="O163" s="22">
        <f t="shared" si="101"/>
        <v>37.321736625547842</v>
      </c>
      <c r="P163" s="22">
        <f t="shared" si="101"/>
        <v>36.227696916469</v>
      </c>
      <c r="Q163" s="22">
        <f t="shared" si="101"/>
        <v>35.384410205896245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40.557324698787603</v>
      </c>
      <c r="C164" s="20">
        <f t="shared" si="102"/>
        <v>40.599189651932427</v>
      </c>
      <c r="D164" s="20">
        <f t="shared" si="102"/>
        <v>40.645202590012438</v>
      </c>
      <c r="E164" s="20">
        <f t="shared" si="102"/>
        <v>40.576347610504179</v>
      </c>
      <c r="F164" s="20">
        <f t="shared" si="102"/>
        <v>40.495972288841621</v>
      </c>
      <c r="G164" s="20">
        <f t="shared" si="102"/>
        <v>38.478148678328907</v>
      </c>
      <c r="H164" s="20">
        <f t="shared" si="102"/>
        <v>37.85709025346862</v>
      </c>
      <c r="I164" s="20">
        <f t="shared" si="102"/>
        <v>37.29764771223541</v>
      </c>
      <c r="J164" s="20">
        <f t="shared" si="102"/>
        <v>35.702093247405706</v>
      </c>
      <c r="K164" s="20">
        <f t="shared" si="102"/>
        <v>34.853109334853322</v>
      </c>
      <c r="L164" s="20">
        <f t="shared" si="102"/>
        <v>34.360207249564645</v>
      </c>
      <c r="M164" s="20">
        <f t="shared" si="102"/>
        <v>33.817442703539847</v>
      </c>
      <c r="N164" s="20">
        <f t="shared" si="102"/>
        <v>33.325810275285569</v>
      </c>
      <c r="O164" s="20">
        <f t="shared" si="102"/>
        <v>32.677752573727552</v>
      </c>
      <c r="P164" s="20">
        <f t="shared" si="102"/>
        <v>32.095444008870302</v>
      </c>
      <c r="Q164" s="20">
        <f t="shared" si="102"/>
        <v>31.577488389691155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26.176665991980336</v>
      </c>
      <c r="C165" s="20">
        <f t="shared" si="103"/>
        <v>33.658466132861108</v>
      </c>
      <c r="D165" s="20">
        <f t="shared" si="103"/>
        <v>33.126354932850376</v>
      </c>
      <c r="E165" s="20">
        <f t="shared" si="103"/>
        <v>33.29311501025434</v>
      </c>
      <c r="F165" s="20">
        <f t="shared" si="103"/>
        <v>35.470166261992297</v>
      </c>
      <c r="G165" s="20">
        <f t="shared" si="103"/>
        <v>32.812749074132689</v>
      </c>
      <c r="H165" s="20">
        <f t="shared" si="103"/>
        <v>30.905796174192027</v>
      </c>
      <c r="I165" s="20">
        <f t="shared" si="103"/>
        <v>31.700690414769056</v>
      </c>
      <c r="J165" s="20">
        <f t="shared" si="103"/>
        <v>34.68902755724995</v>
      </c>
      <c r="K165" s="20">
        <f t="shared" si="103"/>
        <v>34.495170171893712</v>
      </c>
      <c r="L165" s="20">
        <f t="shared" si="103"/>
        <v>32.688351803259835</v>
      </c>
      <c r="M165" s="20">
        <f t="shared" si="103"/>
        <v>35.666351538912373</v>
      </c>
      <c r="N165" s="20">
        <f t="shared" si="103"/>
        <v>36.131024956459434</v>
      </c>
      <c r="O165" s="20">
        <f t="shared" si="103"/>
        <v>32.826284714003897</v>
      </c>
      <c r="P165" s="20">
        <f t="shared" si="103"/>
        <v>31.898097594626446</v>
      </c>
      <c r="Q165" s="20">
        <f t="shared" si="103"/>
        <v>30.438794406528526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62.199291934640826</v>
      </c>
      <c r="C166" s="20">
        <f t="shared" si="104"/>
        <v>80.405873882770933</v>
      </c>
      <c r="D166" s="20">
        <f t="shared" si="104"/>
        <v>78.199580066643492</v>
      </c>
      <c r="E166" s="20">
        <f t="shared" si="104"/>
        <v>65.47808757153247</v>
      </c>
      <c r="F166" s="20">
        <f t="shared" si="104"/>
        <v>70.1689257727555</v>
      </c>
      <c r="G166" s="20">
        <f t="shared" si="104"/>
        <v>52.560204257120361</v>
      </c>
      <c r="H166" s="20">
        <f t="shared" si="104"/>
        <v>49.333906723466185</v>
      </c>
      <c r="I166" s="20">
        <f t="shared" si="104"/>
        <v>53.35892371950348</v>
      </c>
      <c r="J166" s="20">
        <f t="shared" si="104"/>
        <v>44.74275798373688</v>
      </c>
      <c r="K166" s="20">
        <f t="shared" si="104"/>
        <v>54.164078160830599</v>
      </c>
      <c r="L166" s="20">
        <f t="shared" si="104"/>
        <v>59.751821047119115</v>
      </c>
      <c r="M166" s="20">
        <f t="shared" si="104"/>
        <v>62.379618376339351</v>
      </c>
      <c r="N166" s="20">
        <f t="shared" si="104"/>
        <v>58.750554199982666</v>
      </c>
      <c r="O166" s="20">
        <f t="shared" si="104"/>
        <v>58.626445597232298</v>
      </c>
      <c r="P166" s="20">
        <f t="shared" si="104"/>
        <v>56.476463833052591</v>
      </c>
      <c r="Q166" s="20">
        <f t="shared" si="104"/>
        <v>60.962006126631167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18.939248884349261</v>
      </c>
      <c r="C167" s="21">
        <f t="shared" si="105"/>
        <v>13.752844670192044</v>
      </c>
      <c r="D167" s="21">
        <f t="shared" si="105"/>
        <v>16.969114922945021</v>
      </c>
      <c r="E167" s="21">
        <f t="shared" si="105"/>
        <v>15.395555558400545</v>
      </c>
      <c r="F167" s="21">
        <f t="shared" si="105"/>
        <v>15.926170470349652</v>
      </c>
      <c r="G167" s="21">
        <f t="shared" si="105"/>
        <v>11.498590050771417</v>
      </c>
      <c r="H167" s="21">
        <f t="shared" si="105"/>
        <v>9.962402706079347</v>
      </c>
      <c r="I167" s="21">
        <f t="shared" si="105"/>
        <v>14.813345678513231</v>
      </c>
      <c r="J167" s="21">
        <f t="shared" si="105"/>
        <v>15.206107994357902</v>
      </c>
      <c r="K167" s="21">
        <f t="shared" si="105"/>
        <v>14.343047595546436</v>
      </c>
      <c r="L167" s="21">
        <f t="shared" si="105"/>
        <v>14.862273618092546</v>
      </c>
      <c r="M167" s="21">
        <f t="shared" si="105"/>
        <v>18.708698372534858</v>
      </c>
      <c r="N167" s="21">
        <f t="shared" si="105"/>
        <v>16.85796366663439</v>
      </c>
      <c r="O167" s="21">
        <f t="shared" si="105"/>
        <v>15.044712172437871</v>
      </c>
      <c r="P167" s="21">
        <f t="shared" si="105"/>
        <v>10.992306717861705</v>
      </c>
      <c r="Q167" s="21">
        <f t="shared" si="105"/>
        <v>11.09931097881476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5.583476674653169</v>
      </c>
      <c r="C168" s="20">
        <f t="shared" si="106"/>
        <v>5.4696479219769651</v>
      </c>
      <c r="D168" s="20">
        <f t="shared" si="106"/>
        <v>5.3969193087472185</v>
      </c>
      <c r="E168" s="20">
        <f t="shared" si="106"/>
        <v>5.2907913158336957</v>
      </c>
      <c r="F168" s="20">
        <f t="shared" si="106"/>
        <v>5.1769219660211379</v>
      </c>
      <c r="G168" s="20">
        <f t="shared" si="106"/>
        <v>5.1418628312724524</v>
      </c>
      <c r="H168" s="20">
        <f t="shared" si="106"/>
        <v>5.1448483890228163</v>
      </c>
      <c r="I168" s="20">
        <f t="shared" si="106"/>
        <v>5.2034084951889845</v>
      </c>
      <c r="J168" s="20">
        <f t="shared" si="106"/>
        <v>5.2604902037044932</v>
      </c>
      <c r="K168" s="20">
        <f t="shared" si="106"/>
        <v>5.4368902353791588</v>
      </c>
      <c r="L168" s="20">
        <f t="shared" si="106"/>
        <v>5.4525559649108084</v>
      </c>
      <c r="M168" s="20">
        <f t="shared" si="106"/>
        <v>5.5988519701188775</v>
      </c>
      <c r="N168" s="20">
        <f t="shared" si="106"/>
        <v>5.6687503249167372</v>
      </c>
      <c r="O168" s="20">
        <f t="shared" si="106"/>
        <v>5.5562652618481989</v>
      </c>
      <c r="P168" s="20">
        <f t="shared" si="106"/>
        <v>5.2888863823757806</v>
      </c>
      <c r="Q168" s="20">
        <f t="shared" si="106"/>
        <v>5.2195584615430146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25.828402362528131</v>
      </c>
      <c r="C169" s="20">
        <f t="shared" si="107"/>
        <v>18.285373670583333</v>
      </c>
      <c r="D169" s="20">
        <f t="shared" si="107"/>
        <v>25.135802018356312</v>
      </c>
      <c r="E169" s="20">
        <f t="shared" si="107"/>
        <v>22.265909277786307</v>
      </c>
      <c r="F169" s="20">
        <f t="shared" si="107"/>
        <v>23.631638223878809</v>
      </c>
      <c r="G169" s="20">
        <f t="shared" si="107"/>
        <v>16.750280050537288</v>
      </c>
      <c r="H169" s="20">
        <f t="shared" si="107"/>
        <v>14.010767678395759</v>
      </c>
      <c r="I169" s="20">
        <f t="shared" si="107"/>
        <v>23.682870366172047</v>
      </c>
      <c r="J169" s="20">
        <f t="shared" si="107"/>
        <v>25.211759695216461</v>
      </c>
      <c r="K169" s="20">
        <f t="shared" si="107"/>
        <v>24.584837888806685</v>
      </c>
      <c r="L169" s="20">
        <f t="shared" si="107"/>
        <v>27.217110187522358</v>
      </c>
      <c r="M169" s="20">
        <f t="shared" si="107"/>
        <v>36.994392316043772</v>
      </c>
      <c r="N169" s="20">
        <f t="shared" si="107"/>
        <v>35.420678540234952</v>
      </c>
      <c r="O169" s="20">
        <f t="shared" si="107"/>
        <v>31.829688362074705</v>
      </c>
      <c r="P169" s="20">
        <f t="shared" si="107"/>
        <v>20.171015767124914</v>
      </c>
      <c r="Q169" s="20">
        <f t="shared" si="107"/>
        <v>19.807009733997315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56.478356782698576</v>
      </c>
      <c r="C171" s="21">
        <f t="shared" si="109"/>
        <v>53.950791054871786</v>
      </c>
      <c r="D171" s="21">
        <f t="shared" si="109"/>
        <v>44.481617303166033</v>
      </c>
      <c r="E171" s="21">
        <f t="shared" si="109"/>
        <v>47.237328483719061</v>
      </c>
      <c r="F171" s="21">
        <f t="shared" si="109"/>
        <v>46.260796744867974</v>
      </c>
      <c r="G171" s="21">
        <f t="shared" si="109"/>
        <v>38.338942963722012</v>
      </c>
      <c r="H171" s="21">
        <f t="shared" si="109"/>
        <v>35.257251942043901</v>
      </c>
      <c r="I171" s="21">
        <f t="shared" si="109"/>
        <v>35.639470894011708</v>
      </c>
      <c r="J171" s="21">
        <f t="shared" si="109"/>
        <v>35.316008458057169</v>
      </c>
      <c r="K171" s="21">
        <f t="shared" si="109"/>
        <v>34.190549992048382</v>
      </c>
      <c r="L171" s="21">
        <f t="shared" si="109"/>
        <v>35.120738976859244</v>
      </c>
      <c r="M171" s="21">
        <f t="shared" si="109"/>
        <v>26.153889000348123</v>
      </c>
      <c r="N171" s="21">
        <f t="shared" si="109"/>
        <v>20.151461953240073</v>
      </c>
      <c r="O171" s="21">
        <f t="shared" si="109"/>
        <v>23.454654024210189</v>
      </c>
      <c r="P171" s="21">
        <f t="shared" si="109"/>
        <v>23.693886578529675</v>
      </c>
      <c r="Q171" s="21">
        <f t="shared" si="109"/>
        <v>24.407398784730017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110.46375611956098</v>
      </c>
      <c r="C172" s="20">
        <f t="shared" si="110"/>
        <v>128.00374784746404</v>
      </c>
      <c r="D172" s="20">
        <f t="shared" si="110"/>
        <v>125.68248115752759</v>
      </c>
      <c r="E172" s="20">
        <f t="shared" si="110"/>
        <v>124.30121538188241</v>
      </c>
      <c r="F172" s="20">
        <f t="shared" si="110"/>
        <v>123.27951623191764</v>
      </c>
      <c r="G172" s="20">
        <f t="shared" si="110"/>
        <v>123.76322093491662</v>
      </c>
      <c r="H172" s="20">
        <f t="shared" si="110"/>
        <v>107.95551017992518</v>
      </c>
      <c r="I172" s="20">
        <f t="shared" si="110"/>
        <v>97.093893817367729</v>
      </c>
      <c r="J172" s="20">
        <f t="shared" si="110"/>
        <v>101.64435947292606</v>
      </c>
      <c r="K172" s="20">
        <f t="shared" si="110"/>
        <v>120.77023676158326</v>
      </c>
      <c r="L172" s="20">
        <f t="shared" si="110"/>
        <v>92.475677163383722</v>
      </c>
      <c r="M172" s="20">
        <f t="shared" si="110"/>
        <v>96.05219976536651</v>
      </c>
      <c r="N172" s="20">
        <f t="shared" si="110"/>
        <v>89.898330407339728</v>
      </c>
      <c r="O172" s="20">
        <f t="shared" si="110"/>
        <v>88.240895742042596</v>
      </c>
      <c r="P172" s="20">
        <f t="shared" si="110"/>
        <v>88.11815769702207</v>
      </c>
      <c r="Q172" s="20">
        <f t="shared" si="110"/>
        <v>85.804871338231209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54.754141665623052</v>
      </c>
      <c r="C173" s="20">
        <f t="shared" si="111"/>
        <v>53.705928949192078</v>
      </c>
      <c r="D173" s="20">
        <f t="shared" si="111"/>
        <v>43.015633809887127</v>
      </c>
      <c r="E173" s="20">
        <f t="shared" si="111"/>
        <v>45.886553236434906</v>
      </c>
      <c r="F173" s="20">
        <f t="shared" si="111"/>
        <v>45.474232971393889</v>
      </c>
      <c r="G173" s="20">
        <f t="shared" si="111"/>
        <v>36.219883673486464</v>
      </c>
      <c r="H173" s="20">
        <f t="shared" si="111"/>
        <v>32.984489385987331</v>
      </c>
      <c r="I173" s="20">
        <f t="shared" si="111"/>
        <v>33.418341434583432</v>
      </c>
      <c r="J173" s="20">
        <f t="shared" si="111"/>
        <v>31.897910034779173</v>
      </c>
      <c r="K173" s="20">
        <f t="shared" si="111"/>
        <v>30.713607806612934</v>
      </c>
      <c r="L173" s="20">
        <f t="shared" si="111"/>
        <v>31.570207123127421</v>
      </c>
      <c r="M173" s="20">
        <f t="shared" si="111"/>
        <v>23.32354498416306</v>
      </c>
      <c r="N173" s="20">
        <f t="shared" si="111"/>
        <v>17.718997820055701</v>
      </c>
      <c r="O173" s="20">
        <f t="shared" si="111"/>
        <v>21.442975046108366</v>
      </c>
      <c r="P173" s="20">
        <f t="shared" si="111"/>
        <v>22.02181369333065</v>
      </c>
      <c r="Q173" s="20">
        <f t="shared" si="111"/>
        <v>22.918943882974059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56.00060027903524</v>
      </c>
      <c r="C174" s="20">
        <f t="shared" si="112"/>
        <v>45.774551061561816</v>
      </c>
      <c r="D174" s="20">
        <f t="shared" si="112"/>
        <v>36.227706284971333</v>
      </c>
      <c r="E174" s="20">
        <f t="shared" si="112"/>
        <v>38.358643696393706</v>
      </c>
      <c r="F174" s="20">
        <f t="shared" si="112"/>
        <v>37.826511632242941</v>
      </c>
      <c r="G174" s="20">
        <f t="shared" si="112"/>
        <v>30.527752198685938</v>
      </c>
      <c r="H174" s="20">
        <f t="shared" si="112"/>
        <v>30.998770915039188</v>
      </c>
      <c r="I174" s="20">
        <f t="shared" si="112"/>
        <v>34.558124257000927</v>
      </c>
      <c r="J174" s="20">
        <f t="shared" si="112"/>
        <v>39.927878913971902</v>
      </c>
      <c r="K174" s="20">
        <f t="shared" si="112"/>
        <v>34.374478333856693</v>
      </c>
      <c r="L174" s="20">
        <f t="shared" si="112"/>
        <v>43.009712251658236</v>
      </c>
      <c r="M174" s="20">
        <f t="shared" si="112"/>
        <v>29.028666601902</v>
      </c>
      <c r="N174" s="20">
        <f t="shared" si="112"/>
        <v>21.391992636428586</v>
      </c>
      <c r="O174" s="20">
        <f t="shared" si="112"/>
        <v>25.630861657050854</v>
      </c>
      <c r="P174" s="20">
        <f t="shared" si="112"/>
        <v>25.066757776121726</v>
      </c>
      <c r="Q174" s="20">
        <f t="shared" si="112"/>
        <v>26.058153133142156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28.741689674883183</v>
      </c>
      <c r="C175" s="24">
        <f t="shared" si="113"/>
        <v>32.652058732073101</v>
      </c>
      <c r="D175" s="24">
        <f t="shared" si="113"/>
        <v>35.382128927530246</v>
      </c>
      <c r="E175" s="24">
        <f t="shared" si="113"/>
        <v>35.467631037035787</v>
      </c>
      <c r="F175" s="24">
        <f t="shared" si="113"/>
        <v>27.948632985401005</v>
      </c>
      <c r="G175" s="24">
        <f t="shared" si="113"/>
        <v>22.054917214233662</v>
      </c>
      <c r="H175" s="24">
        <f t="shared" si="113"/>
        <v>25.910959132668456</v>
      </c>
      <c r="I175" s="24">
        <f t="shared" si="113"/>
        <v>24.862658745651007</v>
      </c>
      <c r="J175" s="24">
        <f t="shared" si="113"/>
        <v>26.394468843124972</v>
      </c>
      <c r="K175" s="24">
        <f t="shared" si="113"/>
        <v>27.646098874430777</v>
      </c>
      <c r="L175" s="24">
        <f t="shared" si="113"/>
        <v>27.464495965539783</v>
      </c>
      <c r="M175" s="24">
        <f t="shared" si="113"/>
        <v>27.872277781849437</v>
      </c>
      <c r="N175" s="24">
        <f t="shared" si="113"/>
        <v>27.905068568851096</v>
      </c>
      <c r="O175" s="24">
        <f t="shared" si="113"/>
        <v>29.01532284605036</v>
      </c>
      <c r="P175" s="24">
        <f t="shared" si="113"/>
        <v>30.505910143880079</v>
      </c>
      <c r="Q175" s="24">
        <f t="shared" si="113"/>
        <v>29.004623154767117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43.616687756906515</v>
      </c>
      <c r="C176" s="22">
        <f t="shared" si="114"/>
        <v>52.626717154577818</v>
      </c>
      <c r="D176" s="22">
        <f t="shared" si="114"/>
        <v>54.455674674894858</v>
      </c>
      <c r="E176" s="22">
        <f t="shared" si="114"/>
        <v>53.796828989557618</v>
      </c>
      <c r="F176" s="22">
        <f t="shared" si="114"/>
        <v>46.207746982237779</v>
      </c>
      <c r="G176" s="22">
        <f t="shared" si="114"/>
        <v>35.739060502356693</v>
      </c>
      <c r="H176" s="22">
        <f t="shared" si="114"/>
        <v>41.704295341733889</v>
      </c>
      <c r="I176" s="22">
        <f t="shared" si="114"/>
        <v>36.422361112343815</v>
      </c>
      <c r="J176" s="22">
        <f t="shared" si="114"/>
        <v>40.60269930406735</v>
      </c>
      <c r="K176" s="22">
        <f t="shared" si="114"/>
        <v>46.684675150277478</v>
      </c>
      <c r="L176" s="22">
        <f t="shared" si="114"/>
        <v>61.207585223396016</v>
      </c>
      <c r="M176" s="22">
        <f t="shared" si="114"/>
        <v>61.121447627271621</v>
      </c>
      <c r="N176" s="22">
        <f t="shared" si="114"/>
        <v>59.259542549329133</v>
      </c>
      <c r="O176" s="22">
        <f t="shared" si="114"/>
        <v>60.554070723598244</v>
      </c>
      <c r="P176" s="22">
        <f t="shared" si="114"/>
        <v>63.831598675429909</v>
      </c>
      <c r="Q176" s="22">
        <f t="shared" si="114"/>
        <v>63.869027970279085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269.20103566611925</v>
      </c>
      <c r="C177" s="20">
        <f t="shared" si="115"/>
        <v>275.3435015129312</v>
      </c>
      <c r="D177" s="20">
        <f t="shared" si="115"/>
        <v>275.44892175522034</v>
      </c>
      <c r="E177" s="20">
        <f t="shared" si="115"/>
        <v>274.99621426312933</v>
      </c>
      <c r="F177" s="20">
        <f t="shared" si="115"/>
        <v>265.29773449377404</v>
      </c>
      <c r="G177" s="20">
        <f t="shared" si="115"/>
        <v>271.97755950409129</v>
      </c>
      <c r="H177" s="20">
        <f t="shared" si="115"/>
        <v>272.14327989680396</v>
      </c>
      <c r="I177" s="20">
        <f t="shared" si="115"/>
        <v>264.78042037842897</v>
      </c>
      <c r="J177" s="20">
        <f t="shared" si="115"/>
        <v>260.2736008022834</v>
      </c>
      <c r="K177" s="20">
        <f t="shared" si="115"/>
        <v>258.2037709855594</v>
      </c>
      <c r="L177" s="20">
        <f t="shared" si="115"/>
        <v>254.50281352250025</v>
      </c>
      <c r="M177" s="20">
        <f t="shared" si="115"/>
        <v>250.89815857346571</v>
      </c>
      <c r="N177" s="20">
        <f t="shared" si="115"/>
        <v>256.0035040339144</v>
      </c>
      <c r="O177" s="20">
        <f t="shared" si="115"/>
        <v>245.93512275869651</v>
      </c>
      <c r="P177" s="20">
        <f t="shared" si="115"/>
        <v>241.62223195400497</v>
      </c>
      <c r="Q177" s="20">
        <f t="shared" si="115"/>
        <v>236.73734271012836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29.115568922122712</v>
      </c>
      <c r="C178" s="20">
        <f t="shared" si="116"/>
        <v>38.790127316057664</v>
      </c>
      <c r="D178" s="20">
        <f t="shared" si="116"/>
        <v>40.928275581380689</v>
      </c>
      <c r="E178" s="20">
        <f t="shared" si="116"/>
        <v>41.286928572985396</v>
      </c>
      <c r="F178" s="20">
        <f t="shared" si="116"/>
        <v>34.473506030582385</v>
      </c>
      <c r="G178" s="20">
        <f t="shared" si="116"/>
        <v>24.766158056033408</v>
      </c>
      <c r="H178" s="20">
        <f t="shared" si="116"/>
        <v>29.853387470256788</v>
      </c>
      <c r="I178" s="20">
        <f t="shared" si="116"/>
        <v>24.543072624382472</v>
      </c>
      <c r="J178" s="20">
        <f t="shared" si="116"/>
        <v>26.217441838307035</v>
      </c>
      <c r="K178" s="20">
        <f t="shared" si="116"/>
        <v>29.170694675752539</v>
      </c>
      <c r="L178" s="20">
        <f t="shared" si="116"/>
        <v>35.181570168953847</v>
      </c>
      <c r="M178" s="20">
        <f t="shared" si="116"/>
        <v>33.725222738532779</v>
      </c>
      <c r="N178" s="20">
        <f t="shared" si="116"/>
        <v>32.017434500843606</v>
      </c>
      <c r="O178" s="20">
        <f t="shared" si="116"/>
        <v>33.439579813779986</v>
      </c>
      <c r="P178" s="20">
        <f t="shared" si="116"/>
        <v>34.721421219092235</v>
      </c>
      <c r="Q178" s="20">
        <f t="shared" si="116"/>
        <v>33.69469506932176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7.329956417075949</v>
      </c>
      <c r="C179" s="21">
        <f t="shared" si="117"/>
        <v>4.1105713681649485</v>
      </c>
      <c r="D179" s="21">
        <f t="shared" si="117"/>
        <v>7.9385172419142673</v>
      </c>
      <c r="E179" s="21">
        <f t="shared" si="117"/>
        <v>7.4428086917312024</v>
      </c>
      <c r="F179" s="21">
        <f t="shared" si="117"/>
        <v>5.8701295527578123</v>
      </c>
      <c r="G179" s="21">
        <f t="shared" si="117"/>
        <v>2.5343600625198248</v>
      </c>
      <c r="H179" s="21">
        <f t="shared" si="117"/>
        <v>2.3172774935764906</v>
      </c>
      <c r="I179" s="21">
        <f t="shared" si="117"/>
        <v>6.0057664863675706</v>
      </c>
      <c r="J179" s="21">
        <f t="shared" si="117"/>
        <v>5.3397613950349481</v>
      </c>
      <c r="K179" s="21">
        <f t="shared" si="117"/>
        <v>5.0450313788488179</v>
      </c>
      <c r="L179" s="21">
        <f t="shared" si="117"/>
        <v>5.900827655539719</v>
      </c>
      <c r="M179" s="21">
        <f t="shared" si="117"/>
        <v>5.8766522708380231</v>
      </c>
      <c r="N179" s="21">
        <f t="shared" si="117"/>
        <v>5.8769136154605235</v>
      </c>
      <c r="O179" s="21">
        <f t="shared" si="117"/>
        <v>5.5776729644624714</v>
      </c>
      <c r="P179" s="21">
        <f t="shared" si="117"/>
        <v>4.2240368258226377</v>
      </c>
      <c r="Q179" s="21">
        <f t="shared" si="117"/>
        <v>4.2907196359153295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294.57266274180535</v>
      </c>
      <c r="C180" s="21">
        <f t="shared" si="118"/>
        <v>274.44993829982144</v>
      </c>
      <c r="D180" s="21">
        <f t="shared" si="118"/>
        <v>210.73506207466875</v>
      </c>
      <c r="E180" s="21">
        <f t="shared" si="118"/>
        <v>222.38420753260141</v>
      </c>
      <c r="F180" s="21">
        <f t="shared" si="118"/>
        <v>221.40513753385434</v>
      </c>
      <c r="G180" s="21">
        <f t="shared" si="118"/>
        <v>186.22139855324727</v>
      </c>
      <c r="H180" s="21">
        <f t="shared" si="118"/>
        <v>198.73127240971576</v>
      </c>
      <c r="I180" s="21">
        <f t="shared" si="118"/>
        <v>227.7998931158283</v>
      </c>
      <c r="J180" s="21">
        <f t="shared" si="118"/>
        <v>204.69640068455953</v>
      </c>
      <c r="K180" s="21">
        <f t="shared" si="118"/>
        <v>158.19859959998055</v>
      </c>
      <c r="L180" s="21">
        <f t="shared" si="118"/>
        <v>197.00297326095313</v>
      </c>
      <c r="M180" s="21">
        <f t="shared" si="118"/>
        <v>134.17202318984704</v>
      </c>
      <c r="N180" s="21">
        <f t="shared" si="118"/>
        <v>107.70750330160608</v>
      </c>
      <c r="O180" s="21">
        <f t="shared" si="118"/>
        <v>132.9141929333108</v>
      </c>
      <c r="P180" s="21">
        <f t="shared" si="118"/>
        <v>122.79363680482584</v>
      </c>
      <c r="Q180" s="21">
        <f t="shared" si="118"/>
        <v>136.52221041168232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332.7064678265113</v>
      </c>
      <c r="C181" s="20">
        <f t="shared" si="119"/>
        <v>313.60406608962649</v>
      </c>
      <c r="D181" s="20">
        <f t="shared" si="119"/>
        <v>242.28396491331551</v>
      </c>
      <c r="E181" s="20">
        <f t="shared" si="119"/>
        <v>254.39634367023939</v>
      </c>
      <c r="F181" s="20">
        <f t="shared" si="119"/>
        <v>250.93250527636479</v>
      </c>
      <c r="G181" s="20">
        <f t="shared" si="119"/>
        <v>204.53563074356475</v>
      </c>
      <c r="H181" s="20">
        <f t="shared" si="119"/>
        <v>217.979039521743</v>
      </c>
      <c r="I181" s="20">
        <f t="shared" si="119"/>
        <v>249.90446060432279</v>
      </c>
      <c r="J181" s="20">
        <f t="shared" si="119"/>
        <v>230.95995129802142</v>
      </c>
      <c r="K181" s="20">
        <f t="shared" si="119"/>
        <v>170.11554565197014</v>
      </c>
      <c r="L181" s="20">
        <f t="shared" si="119"/>
        <v>213.63837308691905</v>
      </c>
      <c r="M181" s="20">
        <f t="shared" si="119"/>
        <v>145.52323597488555</v>
      </c>
      <c r="N181" s="20">
        <f t="shared" si="119"/>
        <v>118.0002377595537</v>
      </c>
      <c r="O181" s="20">
        <f t="shared" si="119"/>
        <v>144.66311427455656</v>
      </c>
      <c r="P181" s="20">
        <f t="shared" si="119"/>
        <v>138.04685821631628</v>
      </c>
      <c r="Q181" s="20">
        <f t="shared" si="119"/>
        <v>151.86148085651669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161.16006798295916</v>
      </c>
      <c r="C182" s="20">
        <f t="shared" si="120"/>
        <v>157.94261618215847</v>
      </c>
      <c r="D182" s="20">
        <f t="shared" si="120"/>
        <v>123.51714646044005</v>
      </c>
      <c r="E182" s="20">
        <f t="shared" si="120"/>
        <v>132.73702336415519</v>
      </c>
      <c r="F182" s="20">
        <f t="shared" si="120"/>
        <v>130.2802909567981</v>
      </c>
      <c r="G182" s="20">
        <f t="shared" si="120"/>
        <v>104.39930095000352</v>
      </c>
      <c r="H182" s="20">
        <f t="shared" si="120"/>
        <v>106.34174998463634</v>
      </c>
      <c r="I182" s="20">
        <f t="shared" si="120"/>
        <v>118.73996200956367</v>
      </c>
      <c r="J182" s="20">
        <f t="shared" si="120"/>
        <v>108.92417982338597</v>
      </c>
      <c r="K182" s="20">
        <f t="shared" si="120"/>
        <v>87.451051052690957</v>
      </c>
      <c r="L182" s="20">
        <f t="shared" si="120"/>
        <v>114.99782146817411</v>
      </c>
      <c r="M182" s="20">
        <f t="shared" si="120"/>
        <v>84.769742705913359</v>
      </c>
      <c r="N182" s="20">
        <f t="shared" si="120"/>
        <v>70.021864668519228</v>
      </c>
      <c r="O182" s="20">
        <f t="shared" si="120"/>
        <v>92.055105840200198</v>
      </c>
      <c r="P182" s="20">
        <f t="shared" si="120"/>
        <v>78.646713090308864</v>
      </c>
      <c r="Q182" s="20">
        <f t="shared" si="120"/>
        <v>90.143386028621009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42.745945020102297</v>
      </c>
      <c r="C183" s="18">
        <f t="shared" si="121"/>
        <v>37.226638747268751</v>
      </c>
      <c r="D183" s="18">
        <f t="shared" si="121"/>
        <v>28.121661631419943</v>
      </c>
      <c r="E183" s="18">
        <f t="shared" si="121"/>
        <v>19.055707184857706</v>
      </c>
      <c r="F183" s="18">
        <f t="shared" si="121"/>
        <v>5.9665628266762392</v>
      </c>
      <c r="G183" s="18">
        <f t="shared" si="121"/>
        <v>4.9684586748761532</v>
      </c>
      <c r="H183" s="18">
        <f t="shared" si="121"/>
        <v>5.0035704981783375</v>
      </c>
      <c r="I183" s="18">
        <f t="shared" si="121"/>
        <v>10.373899866482734</v>
      </c>
      <c r="J183" s="18">
        <f t="shared" si="121"/>
        <v>9.0296641060120724</v>
      </c>
      <c r="K183" s="18">
        <f t="shared" si="121"/>
        <v>4.694837777035997</v>
      </c>
      <c r="L183" s="18">
        <f t="shared" si="121"/>
        <v>4.1504090631347941</v>
      </c>
      <c r="M183" s="18">
        <f t="shared" si="121"/>
        <v>4.5801443982687369</v>
      </c>
      <c r="N183" s="18">
        <f t="shared" si="121"/>
        <v>3.399324573193923</v>
      </c>
      <c r="O183" s="18">
        <f t="shared" si="121"/>
        <v>3.3945311811260992</v>
      </c>
      <c r="P183" s="18">
        <f t="shared" si="121"/>
        <v>3.1884040344437095</v>
      </c>
      <c r="Q183" s="18">
        <f t="shared" si="121"/>
        <v>3.30996619675527</v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>
        <f t="shared" si="122"/>
        <v>57.462832357291958</v>
      </c>
      <c r="F184" s="16">
        <f t="shared" si="122"/>
        <v>18.36414638853006</v>
      </c>
      <c r="G184" s="16">
        <f t="shared" si="122"/>
        <v>15.264440552279195</v>
      </c>
      <c r="H184" s="16">
        <f t="shared" si="122"/>
        <v>15.322158642079463</v>
      </c>
      <c r="I184" s="16">
        <f t="shared" si="122"/>
        <v>31.753978376145771</v>
      </c>
      <c r="J184" s="16">
        <f t="shared" si="122"/>
        <v>27.633939530234347</v>
      </c>
      <c r="K184" s="16">
        <f t="shared" si="122"/>
        <v>14.384099022858527</v>
      </c>
      <c r="L184" s="16">
        <f t="shared" si="122"/>
        <v>12.741565822964706</v>
      </c>
      <c r="M184" s="16">
        <f t="shared" si="122"/>
        <v>14.054058352378185</v>
      </c>
      <c r="N184" s="16">
        <f t="shared" si="122"/>
        <v>10.426214277493159</v>
      </c>
      <c r="O184" s="16">
        <f t="shared" si="122"/>
        <v>10.406681780125618</v>
      </c>
      <c r="P184" s="16">
        <f t="shared" si="122"/>
        <v>9.7703165704013202</v>
      </c>
      <c r="Q184" s="16">
        <f t="shared" si="122"/>
        <v>10.138458796606683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42.745945020102297</v>
      </c>
      <c r="C185" s="14">
        <f t="shared" si="123"/>
        <v>37.226638747268751</v>
      </c>
      <c r="D185" s="14">
        <f t="shared" si="123"/>
        <v>28.121661631419943</v>
      </c>
      <c r="E185" s="14">
        <f t="shared" si="123"/>
        <v>18.65700836990856</v>
      </c>
      <c r="F185" s="14">
        <f t="shared" si="123"/>
        <v>5.9651271457500439</v>
      </c>
      <c r="G185" s="14">
        <f t="shared" si="123"/>
        <v>4.9604814750689084</v>
      </c>
      <c r="H185" s="14">
        <f t="shared" si="123"/>
        <v>4.9814626236150792</v>
      </c>
      <c r="I185" s="14">
        <f t="shared" si="123"/>
        <v>10.328304835676908</v>
      </c>
      <c r="J185" s="14">
        <f t="shared" si="123"/>
        <v>8.9922358049155253</v>
      </c>
      <c r="K185" s="14">
        <f t="shared" si="123"/>
        <v>4.6827560051279153</v>
      </c>
      <c r="L185" s="14">
        <f t="shared" si="123"/>
        <v>4.1498810519539138</v>
      </c>
      <c r="M185" s="14">
        <f t="shared" si="123"/>
        <v>4.579400004533758</v>
      </c>
      <c r="N185" s="14">
        <f t="shared" si="123"/>
        <v>3.3988144448655433</v>
      </c>
      <c r="O185" s="14">
        <f t="shared" si="123"/>
        <v>3.3939627002670227</v>
      </c>
      <c r="P185" s="14">
        <f t="shared" si="123"/>
        <v>3.1878465442543558</v>
      </c>
      <c r="Q185" s="14">
        <f t="shared" si="123"/>
        <v>3.3094413842513331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82.003155152996683</v>
      </c>
      <c r="C188" s="24">
        <f t="shared" si="124"/>
        <v>97.114735892589422</v>
      </c>
      <c r="D188" s="24">
        <f t="shared" si="124"/>
        <v>98.392464342187594</v>
      </c>
      <c r="E188" s="24">
        <f t="shared" si="124"/>
        <v>98.906931645223622</v>
      </c>
      <c r="F188" s="24">
        <f t="shared" si="124"/>
        <v>104.7808609196094</v>
      </c>
      <c r="G188" s="24">
        <f t="shared" si="124"/>
        <v>92.412748830226292</v>
      </c>
      <c r="H188" s="24">
        <f t="shared" si="124"/>
        <v>87.366583156942269</v>
      </c>
      <c r="I188" s="24">
        <f t="shared" si="124"/>
        <v>93.408774905746881</v>
      </c>
      <c r="J188" s="24">
        <f t="shared" si="124"/>
        <v>98.728374033962055</v>
      </c>
      <c r="K188" s="24">
        <f t="shared" si="124"/>
        <v>100.63950062149515</v>
      </c>
      <c r="L188" s="24">
        <f t="shared" si="124"/>
        <v>100.28351871000179</v>
      </c>
      <c r="M188" s="24">
        <f t="shared" si="124"/>
        <v>105.0600476407714</v>
      </c>
      <c r="N188" s="24">
        <f t="shared" si="124"/>
        <v>104.07905700717404</v>
      </c>
      <c r="O188" s="24">
        <f t="shared" si="124"/>
        <v>97.466302305550514</v>
      </c>
      <c r="P188" s="24">
        <f t="shared" si="124"/>
        <v>94.382051088894869</v>
      </c>
      <c r="Q188" s="24">
        <f t="shared" si="124"/>
        <v>92.192543121345281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91.952404216367214</v>
      </c>
      <c r="C189" s="22">
        <f t="shared" si="125"/>
        <v>116.42105592431047</v>
      </c>
      <c r="D189" s="22">
        <f t="shared" si="125"/>
        <v>113.80773400550424</v>
      </c>
      <c r="E189" s="22">
        <f t="shared" si="125"/>
        <v>112.96173456414945</v>
      </c>
      <c r="F189" s="22">
        <f t="shared" si="125"/>
        <v>119.72566666274551</v>
      </c>
      <c r="G189" s="22">
        <f t="shared" si="125"/>
        <v>107.39474896695413</v>
      </c>
      <c r="H189" s="22">
        <f t="shared" si="125"/>
        <v>101.09333070044937</v>
      </c>
      <c r="I189" s="22">
        <f t="shared" si="125"/>
        <v>104.11783826299408</v>
      </c>
      <c r="J189" s="22">
        <f t="shared" si="125"/>
        <v>109.01136395842202</v>
      </c>
      <c r="K189" s="22">
        <f t="shared" si="125"/>
        <v>111.38097718633111</v>
      </c>
      <c r="L189" s="22">
        <f t="shared" si="125"/>
        <v>109.94768624358798</v>
      </c>
      <c r="M189" s="22">
        <f t="shared" si="125"/>
        <v>116.59606035405454</v>
      </c>
      <c r="N189" s="22">
        <f t="shared" si="125"/>
        <v>116.946957733037</v>
      </c>
      <c r="O189" s="22">
        <f t="shared" si="125"/>
        <v>108.2820253042761</v>
      </c>
      <c r="P189" s="22">
        <f t="shared" si="125"/>
        <v>105.99717195858327</v>
      </c>
      <c r="Q189" s="22">
        <f t="shared" si="125"/>
        <v>102.84368069315688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117.68200017819773</v>
      </c>
      <c r="C190" s="20">
        <f t="shared" si="126"/>
        <v>117.79922614514842</v>
      </c>
      <c r="D190" s="20">
        <f t="shared" si="126"/>
        <v>117.94116044158952</v>
      </c>
      <c r="E190" s="20">
        <f t="shared" si="126"/>
        <v>117.74661011719714</v>
      </c>
      <c r="F190" s="20">
        <f t="shared" si="126"/>
        <v>117.50759618767344</v>
      </c>
      <c r="G190" s="20">
        <f t="shared" si="126"/>
        <v>111.64788801841109</v>
      </c>
      <c r="H190" s="20">
        <f t="shared" si="126"/>
        <v>109.85188104867544</v>
      </c>
      <c r="I190" s="20">
        <f t="shared" si="126"/>
        <v>108.23099986167173</v>
      </c>
      <c r="J190" s="20">
        <f t="shared" si="126"/>
        <v>103.59845202418919</v>
      </c>
      <c r="K190" s="20">
        <f t="shared" si="126"/>
        <v>100.95489894885795</v>
      </c>
      <c r="L190" s="20">
        <f t="shared" si="126"/>
        <v>96.500694666853349</v>
      </c>
      <c r="M190" s="20">
        <f t="shared" si="126"/>
        <v>94.783936613135097</v>
      </c>
      <c r="N190" s="20">
        <f t="shared" si="126"/>
        <v>92.567775721990103</v>
      </c>
      <c r="O190" s="20">
        <f t="shared" si="126"/>
        <v>90.822912444228578</v>
      </c>
      <c r="P190" s="20">
        <f t="shared" si="126"/>
        <v>90.347302609347039</v>
      </c>
      <c r="Q190" s="20">
        <f t="shared" si="126"/>
        <v>87.388169489696153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76.560209637883872</v>
      </c>
      <c r="C191" s="20">
        <f t="shared" si="127"/>
        <v>98.491279822614217</v>
      </c>
      <c r="D191" s="20">
        <f t="shared" si="127"/>
        <v>97.121397579287219</v>
      </c>
      <c r="E191" s="20">
        <f t="shared" si="127"/>
        <v>97.712355587698895</v>
      </c>
      <c r="F191" s="20">
        <f t="shared" si="127"/>
        <v>103.79467306720495</v>
      </c>
      <c r="G191" s="20">
        <f t="shared" si="127"/>
        <v>96.590068036828114</v>
      </c>
      <c r="H191" s="20">
        <f t="shared" si="127"/>
        <v>91.537391283724972</v>
      </c>
      <c r="I191" s="20">
        <f t="shared" si="127"/>
        <v>93.512700046494274</v>
      </c>
      <c r="J191" s="20">
        <f t="shared" si="127"/>
        <v>101.86909075337611</v>
      </c>
      <c r="K191" s="20">
        <f t="shared" si="127"/>
        <v>100.48958677557175</v>
      </c>
      <c r="L191" s="20">
        <f t="shared" si="127"/>
        <v>95.121791084154538</v>
      </c>
      <c r="M191" s="20">
        <f t="shared" si="127"/>
        <v>102.62821398585254</v>
      </c>
      <c r="N191" s="20">
        <f t="shared" si="127"/>
        <v>104.2656811515612</v>
      </c>
      <c r="O191" s="20">
        <f t="shared" si="127"/>
        <v>94.418805766139442</v>
      </c>
      <c r="P191" s="20">
        <f t="shared" si="127"/>
        <v>92.545098438857025</v>
      </c>
      <c r="Q191" s="20">
        <f t="shared" si="127"/>
        <v>87.602254148529539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192.97408039061233</v>
      </c>
      <c r="C192" s="20">
        <f t="shared" si="128"/>
        <v>249.45269476433754</v>
      </c>
      <c r="D192" s="20">
        <f t="shared" si="128"/>
        <v>242.60784735086006</v>
      </c>
      <c r="E192" s="20">
        <f t="shared" si="128"/>
        <v>203.14044986996868</v>
      </c>
      <c r="F192" s="20">
        <f t="shared" si="128"/>
        <v>217.69339449320125</v>
      </c>
      <c r="G192" s="20">
        <f t="shared" si="128"/>
        <v>163.09541716011145</v>
      </c>
      <c r="H192" s="20">
        <f t="shared" si="128"/>
        <v>153.059660236045</v>
      </c>
      <c r="I192" s="20">
        <f t="shared" si="128"/>
        <v>162.89311969057295</v>
      </c>
      <c r="J192" s="20">
        <f t="shared" si="128"/>
        <v>134.05727871664556</v>
      </c>
      <c r="K192" s="20">
        <f t="shared" si="128"/>
        <v>159.72295388002834</v>
      </c>
      <c r="L192" s="20">
        <f t="shared" si="128"/>
        <v>181.14647443218442</v>
      </c>
      <c r="M192" s="20">
        <f t="shared" si="128"/>
        <v>184.75044594270281</v>
      </c>
      <c r="N192" s="20">
        <f t="shared" si="128"/>
        <v>175.52535114675061</v>
      </c>
      <c r="O192" s="20">
        <f t="shared" si="128"/>
        <v>174.08727766908444</v>
      </c>
      <c r="P192" s="20">
        <f t="shared" si="128"/>
        <v>169.00237497940867</v>
      </c>
      <c r="Q192" s="20">
        <f t="shared" si="128"/>
        <v>181.80442671601816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37.4198711049075</v>
      </c>
      <c r="C193" s="21">
        <f t="shared" si="129"/>
        <v>20.996048084389734</v>
      </c>
      <c r="D193" s="21">
        <f t="shared" si="129"/>
        <v>28.001737111182788</v>
      </c>
      <c r="E193" s="21">
        <f t="shared" si="129"/>
        <v>26.72420525089904</v>
      </c>
      <c r="F193" s="21">
        <f t="shared" si="129"/>
        <v>29.159516815297529</v>
      </c>
      <c r="G193" s="21">
        <f t="shared" si="129"/>
        <v>11.819070499592321</v>
      </c>
      <c r="H193" s="21">
        <f t="shared" si="129"/>
        <v>11.685221108510207</v>
      </c>
      <c r="I193" s="21">
        <f t="shared" si="129"/>
        <v>27.888782432194848</v>
      </c>
      <c r="J193" s="21">
        <f t="shared" si="129"/>
        <v>27.904891298712631</v>
      </c>
      <c r="K193" s="21">
        <f t="shared" si="129"/>
        <v>23.61279681678722</v>
      </c>
      <c r="L193" s="21">
        <f t="shared" si="129"/>
        <v>26.398903168774979</v>
      </c>
      <c r="M193" s="21">
        <f t="shared" si="129"/>
        <v>37.132442316046436</v>
      </c>
      <c r="N193" s="21">
        <f t="shared" si="129"/>
        <v>34.160186455709699</v>
      </c>
      <c r="O193" s="21">
        <f t="shared" si="129"/>
        <v>29.778966933120934</v>
      </c>
      <c r="P193" s="21">
        <f t="shared" si="129"/>
        <v>18.275030331092193</v>
      </c>
      <c r="Q193" s="21">
        <f t="shared" si="129"/>
        <v>18.309417025948061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56.721730340588813</v>
      </c>
      <c r="C195" s="20">
        <f t="shared" si="131"/>
        <v>32.484993684602998</v>
      </c>
      <c r="D195" s="20">
        <f t="shared" si="131"/>
        <v>47.763019476167109</v>
      </c>
      <c r="E195" s="20">
        <f t="shared" si="131"/>
        <v>44.894321696535464</v>
      </c>
      <c r="F195" s="20">
        <f t="shared" si="131"/>
        <v>50.062160980449065</v>
      </c>
      <c r="G195" s="20">
        <f t="shared" si="131"/>
        <v>21.583543978781375</v>
      </c>
      <c r="H195" s="20">
        <f t="shared" si="131"/>
        <v>21.504734645073402</v>
      </c>
      <c r="I195" s="20">
        <f t="shared" si="131"/>
        <v>53.628830423385921</v>
      </c>
      <c r="J195" s="20">
        <f t="shared" si="131"/>
        <v>55.978222585143854</v>
      </c>
      <c r="K195" s="20">
        <f t="shared" si="131"/>
        <v>50.7667425034549</v>
      </c>
      <c r="L195" s="20">
        <f t="shared" si="131"/>
        <v>61.060318769500697</v>
      </c>
      <c r="M195" s="20">
        <f t="shared" si="131"/>
        <v>88.924999965012873</v>
      </c>
      <c r="N195" s="20">
        <f t="shared" si="131"/>
        <v>90.831355539793819</v>
      </c>
      <c r="O195" s="20">
        <f t="shared" si="131"/>
        <v>82.457688291256702</v>
      </c>
      <c r="P195" s="20">
        <f t="shared" si="131"/>
        <v>47.68566051591165</v>
      </c>
      <c r="Q195" s="20">
        <f t="shared" si="131"/>
        <v>45.424994999108122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169.80371995791111</v>
      </c>
      <c r="C197" s="21">
        <f t="shared" si="133"/>
        <v>162.29029776077994</v>
      </c>
      <c r="D197" s="21">
        <f t="shared" si="133"/>
        <v>133.8280589176081</v>
      </c>
      <c r="E197" s="21">
        <f t="shared" si="133"/>
        <v>142.13276286840426</v>
      </c>
      <c r="F197" s="21">
        <f t="shared" si="133"/>
        <v>139.44336241435101</v>
      </c>
      <c r="G197" s="21">
        <f t="shared" si="133"/>
        <v>115.20237725554342</v>
      </c>
      <c r="H197" s="21">
        <f t="shared" si="133"/>
        <v>106.0977172416187</v>
      </c>
      <c r="I197" s="21">
        <f t="shared" si="133"/>
        <v>106.96411197921559</v>
      </c>
      <c r="J197" s="21">
        <f t="shared" si="133"/>
        <v>105.74273746101346</v>
      </c>
      <c r="K197" s="21">
        <f t="shared" si="133"/>
        <v>102.88944806734962</v>
      </c>
      <c r="L197" s="21">
        <f t="shared" si="133"/>
        <v>105.671379056487</v>
      </c>
      <c r="M197" s="21">
        <f t="shared" si="133"/>
        <v>78.683056678486025</v>
      </c>
      <c r="N197" s="21">
        <f t="shared" si="133"/>
        <v>60.652425315499549</v>
      </c>
      <c r="O197" s="21">
        <f t="shared" si="133"/>
        <v>70.596468609859087</v>
      </c>
      <c r="P197" s="21">
        <f t="shared" si="133"/>
        <v>71.317349245923225</v>
      </c>
      <c r="Q197" s="21">
        <f t="shared" si="133"/>
        <v>73.466315263994105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332.1122953664073</v>
      </c>
      <c r="C198" s="20">
        <f t="shared" si="134"/>
        <v>385.05026425900485</v>
      </c>
      <c r="D198" s="20">
        <f t="shared" si="134"/>
        <v>378.13019204370516</v>
      </c>
      <c r="E198" s="20">
        <f t="shared" si="134"/>
        <v>374.01088794038782</v>
      </c>
      <c r="F198" s="20">
        <f t="shared" si="134"/>
        <v>371.59996086968005</v>
      </c>
      <c r="G198" s="20">
        <f t="shared" si="134"/>
        <v>371.88863767049617</v>
      </c>
      <c r="H198" s="20">
        <f t="shared" si="134"/>
        <v>324.86460409825122</v>
      </c>
      <c r="I198" s="20">
        <f t="shared" si="134"/>
        <v>291.40618169289417</v>
      </c>
      <c r="J198" s="20">
        <f t="shared" si="134"/>
        <v>304.34223139637845</v>
      </c>
      <c r="K198" s="20">
        <f t="shared" si="134"/>
        <v>363.43325878794934</v>
      </c>
      <c r="L198" s="20">
        <f t="shared" si="134"/>
        <v>278.24107976417997</v>
      </c>
      <c r="M198" s="20">
        <f t="shared" si="134"/>
        <v>288.96967017528436</v>
      </c>
      <c r="N198" s="20">
        <f t="shared" si="134"/>
        <v>270.5784713621029</v>
      </c>
      <c r="O198" s="20">
        <f t="shared" si="134"/>
        <v>265.59742130192132</v>
      </c>
      <c r="P198" s="20">
        <f t="shared" si="134"/>
        <v>265.23100828381854</v>
      </c>
      <c r="Q198" s="20">
        <f t="shared" si="134"/>
        <v>258.27282065243128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164.61982018523258</v>
      </c>
      <c r="C199" s="20">
        <f t="shared" si="135"/>
        <v>161.55372387068303</v>
      </c>
      <c r="D199" s="20">
        <f t="shared" si="135"/>
        <v>129.4174790600091</v>
      </c>
      <c r="E199" s="20">
        <f t="shared" si="135"/>
        <v>138.06840478395162</v>
      </c>
      <c r="F199" s="20">
        <f t="shared" si="135"/>
        <v>137.07243270616965</v>
      </c>
      <c r="G199" s="20">
        <f t="shared" si="135"/>
        <v>108.83494380774135</v>
      </c>
      <c r="H199" s="20">
        <f t="shared" si="135"/>
        <v>99.258417360101902</v>
      </c>
      <c r="I199" s="20">
        <f t="shared" si="135"/>
        <v>100.29787552118387</v>
      </c>
      <c r="J199" s="20">
        <f t="shared" si="135"/>
        <v>95.508311205910175</v>
      </c>
      <c r="K199" s="20">
        <f t="shared" si="135"/>
        <v>92.426303645726207</v>
      </c>
      <c r="L199" s="20">
        <f t="shared" si="135"/>
        <v>94.988528743598195</v>
      </c>
      <c r="M199" s="20">
        <f t="shared" si="135"/>
        <v>70.168066091727056</v>
      </c>
      <c r="N199" s="20">
        <f t="shared" si="135"/>
        <v>53.331127758382351</v>
      </c>
      <c r="O199" s="20">
        <f t="shared" si="135"/>
        <v>64.541489854509024</v>
      </c>
      <c r="P199" s="20">
        <f t="shared" si="135"/>
        <v>66.284498028241018</v>
      </c>
      <c r="Q199" s="20">
        <f t="shared" si="135"/>
        <v>68.986063270198926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168.36733200016212</v>
      </c>
      <c r="C200" s="20">
        <f t="shared" si="136"/>
        <v>137.69521032770973</v>
      </c>
      <c r="D200" s="20">
        <f t="shared" si="136"/>
        <v>108.99521881390451</v>
      </c>
      <c r="E200" s="20">
        <f t="shared" si="136"/>
        <v>115.41761957034137</v>
      </c>
      <c r="F200" s="20">
        <f t="shared" si="136"/>
        <v>114.01999839076854</v>
      </c>
      <c r="G200" s="20">
        <f t="shared" si="136"/>
        <v>91.731001266377618</v>
      </c>
      <c r="H200" s="20">
        <f t="shared" si="136"/>
        <v>93.282903522595987</v>
      </c>
      <c r="I200" s="20">
        <f t="shared" si="136"/>
        <v>103.71868549368929</v>
      </c>
      <c r="J200" s="20">
        <f t="shared" si="136"/>
        <v>119.5515405538991</v>
      </c>
      <c r="K200" s="20">
        <f t="shared" si="136"/>
        <v>103.44294269019136</v>
      </c>
      <c r="L200" s="20">
        <f t="shared" si="136"/>
        <v>129.40774422343458</v>
      </c>
      <c r="M200" s="20">
        <f t="shared" si="136"/>
        <v>87.331724146566756</v>
      </c>
      <c r="N200" s="20">
        <f t="shared" si="136"/>
        <v>64.386208739663431</v>
      </c>
      <c r="O200" s="20">
        <f t="shared" si="136"/>
        <v>77.146664305851473</v>
      </c>
      <c r="P200" s="20">
        <f t="shared" si="136"/>
        <v>75.449619160520612</v>
      </c>
      <c r="Q200" s="20">
        <f t="shared" si="136"/>
        <v>78.43508889093745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85.858973384140512</v>
      </c>
      <c r="C201" s="24">
        <f t="shared" si="137"/>
        <v>98.391118659831832</v>
      </c>
      <c r="D201" s="24">
        <f t="shared" si="137"/>
        <v>105.31289572354289</v>
      </c>
      <c r="E201" s="24">
        <f t="shared" si="137"/>
        <v>105.40548185047815</v>
      </c>
      <c r="F201" s="24">
        <f t="shared" si="137"/>
        <v>83.971955594932695</v>
      </c>
      <c r="G201" s="24">
        <f t="shared" si="137"/>
        <v>66.77880015907364</v>
      </c>
      <c r="H201" s="24">
        <f t="shared" si="137"/>
        <v>78.838525704095218</v>
      </c>
      <c r="I201" s="24">
        <f t="shared" si="137"/>
        <v>73.633564599754123</v>
      </c>
      <c r="J201" s="24">
        <f t="shared" si="137"/>
        <v>77.263130146380519</v>
      </c>
      <c r="K201" s="24">
        <f t="shared" si="137"/>
        <v>80.059756698461072</v>
      </c>
      <c r="L201" s="24">
        <f t="shared" si="137"/>
        <v>80.511072363091372</v>
      </c>
      <c r="M201" s="24">
        <f t="shared" si="137"/>
        <v>80.17701217661272</v>
      </c>
      <c r="N201" s="24">
        <f t="shared" si="137"/>
        <v>81.244681140585229</v>
      </c>
      <c r="O201" s="24">
        <f t="shared" si="137"/>
        <v>84.301693440156683</v>
      </c>
      <c r="P201" s="24">
        <f t="shared" si="137"/>
        <v>89.717087951592163</v>
      </c>
      <c r="Q201" s="24">
        <f t="shared" si="137"/>
        <v>84.949351293293589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134.05842685314008</v>
      </c>
      <c r="C202" s="22">
        <f t="shared" si="138"/>
        <v>162.07555745621445</v>
      </c>
      <c r="D202" s="22">
        <f t="shared" si="138"/>
        <v>167.80340351517688</v>
      </c>
      <c r="E202" s="22">
        <f t="shared" si="138"/>
        <v>165.87842263976304</v>
      </c>
      <c r="F202" s="22">
        <f t="shared" si="138"/>
        <v>142.41971121716321</v>
      </c>
      <c r="G202" s="22">
        <f t="shared" si="138"/>
        <v>110.10629578539474</v>
      </c>
      <c r="H202" s="22">
        <f t="shared" si="138"/>
        <v>128.56162074371898</v>
      </c>
      <c r="I202" s="22">
        <f t="shared" si="138"/>
        <v>110.60127299410726</v>
      </c>
      <c r="J202" s="22">
        <f t="shared" si="138"/>
        <v>121.26899811884397</v>
      </c>
      <c r="K202" s="22">
        <f t="shared" si="138"/>
        <v>137.42498745440994</v>
      </c>
      <c r="L202" s="22">
        <f t="shared" si="138"/>
        <v>184.00384205467486</v>
      </c>
      <c r="M202" s="22">
        <f t="shared" si="138"/>
        <v>179.97396631495383</v>
      </c>
      <c r="N202" s="22">
        <f t="shared" si="138"/>
        <v>175.822902979156</v>
      </c>
      <c r="O202" s="22">
        <f t="shared" si="138"/>
        <v>178.8242991530328</v>
      </c>
      <c r="P202" s="22">
        <f t="shared" si="138"/>
        <v>190.15353651317335</v>
      </c>
      <c r="Q202" s="22">
        <f t="shared" si="138"/>
        <v>189.58841469448654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814.29070808442748</v>
      </c>
      <c r="C203" s="20">
        <f t="shared" si="139"/>
        <v>833.80840905368086</v>
      </c>
      <c r="D203" s="20">
        <f t="shared" si="139"/>
        <v>834.77836357473223</v>
      </c>
      <c r="E203" s="20">
        <f t="shared" si="139"/>
        <v>834.06288612426226</v>
      </c>
      <c r="F203" s="20">
        <f t="shared" si="139"/>
        <v>804.65121418330818</v>
      </c>
      <c r="G203" s="20">
        <f t="shared" si="139"/>
        <v>826.09179645439451</v>
      </c>
      <c r="H203" s="20">
        <f t="shared" si="139"/>
        <v>827.42370625246338</v>
      </c>
      <c r="I203" s="20">
        <f t="shared" si="139"/>
        <v>796.20126316403184</v>
      </c>
      <c r="J203" s="20">
        <f t="shared" si="139"/>
        <v>773.37980858588548</v>
      </c>
      <c r="K203" s="20">
        <f t="shared" si="139"/>
        <v>758.06474863949336</v>
      </c>
      <c r="L203" s="20">
        <f t="shared" si="139"/>
        <v>758.29589433979822</v>
      </c>
      <c r="M203" s="20">
        <f t="shared" si="139"/>
        <v>734.65564412402568</v>
      </c>
      <c r="N203" s="20">
        <f t="shared" si="139"/>
        <v>754.62574367979096</v>
      </c>
      <c r="O203" s="20">
        <f t="shared" si="139"/>
        <v>722.40832403428362</v>
      </c>
      <c r="P203" s="20">
        <f t="shared" si="139"/>
        <v>716.80234287411281</v>
      </c>
      <c r="Q203" s="20">
        <f t="shared" si="139"/>
        <v>699.9190329125754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90.331416372072354</v>
      </c>
      <c r="C204" s="20">
        <f t="shared" si="140"/>
        <v>120.34322023973085</v>
      </c>
      <c r="D204" s="20">
        <f t="shared" si="140"/>
        <v>126.9766516152564</v>
      </c>
      <c r="E204" s="20">
        <f t="shared" si="140"/>
        <v>128.08934339908706</v>
      </c>
      <c r="F204" s="20">
        <f t="shared" si="140"/>
        <v>106.95125321119217</v>
      </c>
      <c r="G204" s="20">
        <f t="shared" si="140"/>
        <v>76.849908342105124</v>
      </c>
      <c r="H204" s="20">
        <f t="shared" si="140"/>
        <v>92.620869632427613</v>
      </c>
      <c r="I204" s="20">
        <f t="shared" si="140"/>
        <v>74.936054535222013</v>
      </c>
      <c r="J204" s="20">
        <f t="shared" si="140"/>
        <v>78.565199660356726</v>
      </c>
      <c r="K204" s="20">
        <f t="shared" si="140"/>
        <v>86.035430326318959</v>
      </c>
      <c r="L204" s="20">
        <f t="shared" si="140"/>
        <v>106.6789451602161</v>
      </c>
      <c r="M204" s="20">
        <f t="shared" si="140"/>
        <v>99.899947162894833</v>
      </c>
      <c r="N204" s="20">
        <f t="shared" si="140"/>
        <v>95.679098787369199</v>
      </c>
      <c r="O204" s="20">
        <f t="shared" si="140"/>
        <v>99.317769550565359</v>
      </c>
      <c r="P204" s="20">
        <f t="shared" si="140"/>
        <v>103.92379579160276</v>
      </c>
      <c r="Q204" s="20">
        <f t="shared" si="140"/>
        <v>100.50970766342726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15.820620324121542</v>
      </c>
      <c r="C205" s="21">
        <f t="shared" si="141"/>
        <v>6.2545036129253653</v>
      </c>
      <c r="D205" s="21">
        <f t="shared" si="141"/>
        <v>13.418060513882189</v>
      </c>
      <c r="E205" s="21">
        <f t="shared" si="141"/>
        <v>10.628544400239521</v>
      </c>
      <c r="F205" s="21">
        <f t="shared" si="141"/>
        <v>11.151995902910405</v>
      </c>
      <c r="G205" s="21">
        <f t="shared" si="141"/>
        <v>3.5949879256817687</v>
      </c>
      <c r="H205" s="21">
        <f t="shared" si="141"/>
        <v>3.2734399856788015</v>
      </c>
      <c r="I205" s="21">
        <f t="shared" si="141"/>
        <v>10.860319377539826</v>
      </c>
      <c r="J205" s="21">
        <f t="shared" si="141"/>
        <v>9.6910032816921188</v>
      </c>
      <c r="K205" s="21">
        <f t="shared" si="141"/>
        <v>8.0672835117810546</v>
      </c>
      <c r="L205" s="21">
        <f t="shared" si="141"/>
        <v>9.9047456639176765</v>
      </c>
      <c r="M205" s="21">
        <f t="shared" si="141"/>
        <v>11.09550582457415</v>
      </c>
      <c r="N205" s="21">
        <f t="shared" si="141"/>
        <v>11.801929391258559</v>
      </c>
      <c r="O205" s="21">
        <f t="shared" si="141"/>
        <v>11.198672444071322</v>
      </c>
      <c r="P205" s="21">
        <f t="shared" si="141"/>
        <v>8.1051335641558797</v>
      </c>
      <c r="Q205" s="21">
        <f t="shared" si="141"/>
        <v>8.4224377735496923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885.64074418660425</v>
      </c>
      <c r="C206" s="21">
        <f t="shared" si="142"/>
        <v>825.57755569894778</v>
      </c>
      <c r="D206" s="21">
        <f t="shared" si="142"/>
        <v>634.02065871663433</v>
      </c>
      <c r="E206" s="21">
        <f t="shared" si="142"/>
        <v>669.13356130635896</v>
      </c>
      <c r="F206" s="21">
        <f t="shared" si="142"/>
        <v>667.37883923189224</v>
      </c>
      <c r="G206" s="21">
        <f t="shared" si="142"/>
        <v>559.56544836110936</v>
      </c>
      <c r="H206" s="21">
        <f t="shared" si="142"/>
        <v>598.03113361905434</v>
      </c>
      <c r="I206" s="21">
        <f t="shared" si="142"/>
        <v>683.69177950363303</v>
      </c>
      <c r="J206" s="21">
        <f t="shared" si="142"/>
        <v>612.89932531612453</v>
      </c>
      <c r="K206" s="21">
        <f t="shared" si="142"/>
        <v>476.06624057393441</v>
      </c>
      <c r="L206" s="21">
        <f t="shared" si="142"/>
        <v>592.74310476296284</v>
      </c>
      <c r="M206" s="21">
        <f t="shared" si="142"/>
        <v>403.65182039173425</v>
      </c>
      <c r="N206" s="21">
        <f t="shared" si="142"/>
        <v>324.18101054297023</v>
      </c>
      <c r="O206" s="21">
        <f t="shared" si="142"/>
        <v>400.06016032194293</v>
      </c>
      <c r="P206" s="21">
        <f t="shared" si="142"/>
        <v>369.60237199422988</v>
      </c>
      <c r="Q206" s="21">
        <f t="shared" si="142"/>
        <v>410.93210460907113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1000.2910691676701</v>
      </c>
      <c r="C207" s="20">
        <f t="shared" si="143"/>
        <v>943.35775749632785</v>
      </c>
      <c r="D207" s="20">
        <f t="shared" si="143"/>
        <v>728.93915952338898</v>
      </c>
      <c r="E207" s="20">
        <f t="shared" si="143"/>
        <v>765.45512521804744</v>
      </c>
      <c r="F207" s="20">
        <f t="shared" si="143"/>
        <v>756.38282815946025</v>
      </c>
      <c r="G207" s="20">
        <f t="shared" si="143"/>
        <v>614.59678002643443</v>
      </c>
      <c r="H207" s="20">
        <f t="shared" si="143"/>
        <v>655.952384995687</v>
      </c>
      <c r="I207" s="20">
        <f t="shared" si="143"/>
        <v>750.03382591399998</v>
      </c>
      <c r="J207" s="20">
        <f t="shared" si="143"/>
        <v>691.53731014421282</v>
      </c>
      <c r="K207" s="20">
        <f t="shared" si="143"/>
        <v>511.92784567308456</v>
      </c>
      <c r="L207" s="20">
        <f t="shared" si="143"/>
        <v>642.79574294703184</v>
      </c>
      <c r="M207" s="20">
        <f t="shared" si="143"/>
        <v>437.80154546408784</v>
      </c>
      <c r="N207" s="20">
        <f t="shared" si="143"/>
        <v>355.16036625679033</v>
      </c>
      <c r="O207" s="20">
        <f t="shared" si="143"/>
        <v>435.42339167938724</v>
      </c>
      <c r="P207" s="20">
        <f t="shared" si="143"/>
        <v>415.51376415537879</v>
      </c>
      <c r="Q207" s="20">
        <f t="shared" si="143"/>
        <v>457.10333688003738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484.53213958518364</v>
      </c>
      <c r="C208" s="20">
        <f t="shared" si="144"/>
        <v>475.1098864009046</v>
      </c>
      <c r="D208" s="20">
        <f t="shared" si="144"/>
        <v>371.61553369746855</v>
      </c>
      <c r="E208" s="20">
        <f t="shared" si="144"/>
        <v>399.39345579582908</v>
      </c>
      <c r="F208" s="20">
        <f t="shared" si="144"/>
        <v>392.70231179819132</v>
      </c>
      <c r="G208" s="20">
        <f t="shared" si="144"/>
        <v>313.70316246428183</v>
      </c>
      <c r="H208" s="20">
        <f t="shared" si="144"/>
        <v>320.00840392765991</v>
      </c>
      <c r="I208" s="20">
        <f t="shared" si="144"/>
        <v>356.3721422961089</v>
      </c>
      <c r="J208" s="20">
        <f t="shared" si="144"/>
        <v>326.13937568566752</v>
      </c>
      <c r="K208" s="20">
        <f t="shared" si="144"/>
        <v>263.16600282281456</v>
      </c>
      <c r="L208" s="20">
        <f t="shared" si="144"/>
        <v>346.00577143437903</v>
      </c>
      <c r="M208" s="20">
        <f t="shared" si="144"/>
        <v>255.02679428903579</v>
      </c>
      <c r="N208" s="20">
        <f t="shared" si="144"/>
        <v>210.7537372283067</v>
      </c>
      <c r="O208" s="20">
        <f t="shared" si="144"/>
        <v>277.07786195084537</v>
      </c>
      <c r="P208" s="20">
        <f t="shared" si="144"/>
        <v>236.72245943761658</v>
      </c>
      <c r="Q208" s="20">
        <f t="shared" si="144"/>
        <v>271.33175785556568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135.67279655733049</v>
      </c>
      <c r="C209" s="18">
        <f t="shared" si="145"/>
        <v>119.86548993739406</v>
      </c>
      <c r="D209" s="18">
        <f t="shared" si="145"/>
        <v>89.96555666958308</v>
      </c>
      <c r="E209" s="18">
        <f t="shared" si="145"/>
        <v>61.235051495842569</v>
      </c>
      <c r="F209" s="18">
        <f t="shared" si="145"/>
        <v>18.927956851702877</v>
      </c>
      <c r="G209" s="18">
        <f t="shared" si="145"/>
        <v>15.429877047350349</v>
      </c>
      <c r="H209" s="18">
        <f t="shared" si="145"/>
        <v>15.54004488061155</v>
      </c>
      <c r="I209" s="18">
        <f t="shared" si="145"/>
        <v>32.122426027628187</v>
      </c>
      <c r="J209" s="18">
        <f t="shared" si="145"/>
        <v>27.648714212348953</v>
      </c>
      <c r="K209" s="18">
        <f t="shared" si="145"/>
        <v>14.565352982426687</v>
      </c>
      <c r="L209" s="18">
        <f t="shared" si="145"/>
        <v>12.876307105159775</v>
      </c>
      <c r="M209" s="18">
        <f t="shared" si="145"/>
        <v>14.209526087903617</v>
      </c>
      <c r="N209" s="18">
        <f t="shared" si="145"/>
        <v>10.546128463178805</v>
      </c>
      <c r="O209" s="18">
        <f t="shared" si="145"/>
        <v>10.531257353511814</v>
      </c>
      <c r="P209" s="18">
        <f t="shared" si="145"/>
        <v>9.8917646184540136</v>
      </c>
      <c r="Q209" s="18">
        <f t="shared" si="145"/>
        <v>10.268901356178052</v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>
        <f t="shared" si="146"/>
        <v>184.6554139587036</v>
      </c>
      <c r="F210" s="16">
        <f t="shared" si="146"/>
        <v>58.257288250844645</v>
      </c>
      <c r="G210" s="16">
        <f t="shared" si="146"/>
        <v>47.404729782547221</v>
      </c>
      <c r="H210" s="16">
        <f t="shared" si="146"/>
        <v>47.587424430704679</v>
      </c>
      <c r="I210" s="16">
        <f t="shared" si="146"/>
        <v>98.325107683585443</v>
      </c>
      <c r="J210" s="16">
        <f t="shared" si="146"/>
        <v>84.614763922843139</v>
      </c>
      <c r="K210" s="16">
        <f t="shared" si="146"/>
        <v>44.625499229577926</v>
      </c>
      <c r="L210" s="16">
        <f t="shared" si="146"/>
        <v>39.52967335060319</v>
      </c>
      <c r="M210" s="16">
        <f t="shared" si="146"/>
        <v>43.601574848715117</v>
      </c>
      <c r="N210" s="16">
        <f t="shared" si="146"/>
        <v>32.346483187323209</v>
      </c>
      <c r="O210" s="16">
        <f t="shared" si="146"/>
        <v>32.285885200279196</v>
      </c>
      <c r="P210" s="16">
        <f t="shared" si="146"/>
        <v>30.311613809964587</v>
      </c>
      <c r="Q210" s="16">
        <f t="shared" si="146"/>
        <v>31.453745173617957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135.67279655733049</v>
      </c>
      <c r="C211" s="14">
        <f t="shared" si="147"/>
        <v>119.86548993739406</v>
      </c>
      <c r="D211" s="14">
        <f t="shared" si="147"/>
        <v>89.96555666958308</v>
      </c>
      <c r="E211" s="14">
        <f t="shared" si="147"/>
        <v>59.953842552616223</v>
      </c>
      <c r="F211" s="14">
        <f t="shared" si="147"/>
        <v>18.923402385854907</v>
      </c>
      <c r="G211" s="14">
        <f t="shared" si="147"/>
        <v>15.405103325706984</v>
      </c>
      <c r="H211" s="14">
        <f t="shared" si="147"/>
        <v>15.471382439849888</v>
      </c>
      <c r="I211" s="14">
        <f t="shared" si="147"/>
        <v>31.981242574622279</v>
      </c>
      <c r="J211" s="14">
        <f t="shared" si="147"/>
        <v>27.534109240522469</v>
      </c>
      <c r="K211" s="14">
        <f t="shared" si="147"/>
        <v>14.527870266121743</v>
      </c>
      <c r="L211" s="14">
        <f t="shared" si="147"/>
        <v>12.874668993345601</v>
      </c>
      <c r="M211" s="14">
        <f t="shared" si="147"/>
        <v>14.207216666785616</v>
      </c>
      <c r="N211" s="14">
        <f t="shared" si="147"/>
        <v>10.544545831462425</v>
      </c>
      <c r="O211" s="14">
        <f t="shared" si="147"/>
        <v>10.529493687807177</v>
      </c>
      <c r="P211" s="14">
        <f t="shared" si="147"/>
        <v>9.8900350504097467</v>
      </c>
      <c r="Q211" s="14">
        <f t="shared" si="147"/>
        <v>10.267273167999363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58977.307773178742</v>
      </c>
      <c r="C4" s="79">
        <f t="shared" si="0"/>
        <v>59849.064464163435</v>
      </c>
      <c r="D4" s="79">
        <f t="shared" si="0"/>
        <v>61261.778102206976</v>
      </c>
      <c r="E4" s="79">
        <f t="shared" si="0"/>
        <v>65732.01231725156</v>
      </c>
      <c r="F4" s="79">
        <f t="shared" si="0"/>
        <v>67718.327757605177</v>
      </c>
      <c r="G4" s="79">
        <f t="shared" si="0"/>
        <v>73094.307151195244</v>
      </c>
      <c r="H4" s="79">
        <f t="shared" si="0"/>
        <v>76144.50778428388</v>
      </c>
      <c r="I4" s="79">
        <f t="shared" si="0"/>
        <v>79990.173250215186</v>
      </c>
      <c r="J4" s="79">
        <f t="shared" si="0"/>
        <v>91109.107745909816</v>
      </c>
      <c r="K4" s="79">
        <f t="shared" si="0"/>
        <v>93062.107590179454</v>
      </c>
      <c r="L4" s="79">
        <f t="shared" si="0"/>
        <v>91790.929005354992</v>
      </c>
      <c r="M4" s="79">
        <f t="shared" si="0"/>
        <v>91015.475080704913</v>
      </c>
      <c r="N4" s="79">
        <f t="shared" si="0"/>
        <v>94479.453917220366</v>
      </c>
      <c r="O4" s="79">
        <f t="shared" si="0"/>
        <v>98017.589998608964</v>
      </c>
      <c r="P4" s="79">
        <f t="shared" si="0"/>
        <v>104134.67651096819</v>
      </c>
      <c r="Q4" s="79">
        <f t="shared" si="0"/>
        <v>107973.48709462374</v>
      </c>
    </row>
    <row r="5" spans="1:17" ht="11.45" customHeight="1" x14ac:dyDescent="0.25">
      <c r="A5" s="23" t="s">
        <v>30</v>
      </c>
      <c r="B5" s="78">
        <v>277.30777317873964</v>
      </c>
      <c r="C5" s="78">
        <v>276.06446416343567</v>
      </c>
      <c r="D5" s="78">
        <v>274.77810220697341</v>
      </c>
      <c r="E5" s="78">
        <v>277.01231725156714</v>
      </c>
      <c r="F5" s="78">
        <v>280.32775760516785</v>
      </c>
      <c r="G5" s="78">
        <v>283.30715119524132</v>
      </c>
      <c r="H5" s="78">
        <v>309.50778428388929</v>
      </c>
      <c r="I5" s="78">
        <v>334.17325021518144</v>
      </c>
      <c r="J5" s="78">
        <v>415.10774590981322</v>
      </c>
      <c r="K5" s="78">
        <v>454.10759017945543</v>
      </c>
      <c r="L5" s="78">
        <v>478.9290053549866</v>
      </c>
      <c r="M5" s="78">
        <v>508.13692738445485</v>
      </c>
      <c r="N5" s="78">
        <v>533.39431022030237</v>
      </c>
      <c r="O5" s="78">
        <v>572.1716725528787</v>
      </c>
      <c r="P5" s="78">
        <v>601.81663872669606</v>
      </c>
      <c r="Q5" s="78">
        <v>636.12501409023901</v>
      </c>
    </row>
    <row r="6" spans="1:17" ht="11.45" customHeight="1" x14ac:dyDescent="0.25">
      <c r="A6" s="19" t="s">
        <v>29</v>
      </c>
      <c r="B6" s="76">
        <v>51000</v>
      </c>
      <c r="C6" s="76">
        <v>52500</v>
      </c>
      <c r="D6" s="76">
        <v>54000</v>
      </c>
      <c r="E6" s="76">
        <v>56000</v>
      </c>
      <c r="F6" s="76">
        <v>58000</v>
      </c>
      <c r="G6" s="76">
        <v>61000</v>
      </c>
      <c r="H6" s="76">
        <v>64099.999999999993</v>
      </c>
      <c r="I6" s="76">
        <v>67500</v>
      </c>
      <c r="J6" s="76">
        <v>70500</v>
      </c>
      <c r="K6" s="76">
        <v>75500</v>
      </c>
      <c r="L6" s="76">
        <v>75500</v>
      </c>
      <c r="M6" s="76">
        <v>74978.338153320452</v>
      </c>
      <c r="N6" s="76">
        <v>77045.059607000061</v>
      </c>
      <c r="O6" s="76">
        <v>80363.418326056082</v>
      </c>
      <c r="P6" s="76">
        <v>85193.85987224149</v>
      </c>
      <c r="Q6" s="76">
        <v>89866.362080533494</v>
      </c>
    </row>
    <row r="7" spans="1:17" ht="11.45" customHeight="1" x14ac:dyDescent="0.25">
      <c r="A7" s="62" t="s">
        <v>59</v>
      </c>
      <c r="B7" s="77">
        <f t="shared" ref="B7" si="1">IF(B34=0,0,B34*B144)</f>
        <v>44078.073770595343</v>
      </c>
      <c r="C7" s="77">
        <f t="shared" ref="C7:Q7" si="2">IF(C34=0,0,C34*C144)</f>
        <v>45023.051006492082</v>
      </c>
      <c r="D7" s="77">
        <f t="shared" si="2"/>
        <v>44366.912739173895</v>
      </c>
      <c r="E7" s="77">
        <f t="shared" si="2"/>
        <v>43899.633726325759</v>
      </c>
      <c r="F7" s="77">
        <f t="shared" si="2"/>
        <v>43954.741870224971</v>
      </c>
      <c r="G7" s="77">
        <f t="shared" si="2"/>
        <v>41872.868785191531</v>
      </c>
      <c r="H7" s="77">
        <f t="shared" si="2"/>
        <v>40592.111767942297</v>
      </c>
      <c r="I7" s="77">
        <f t="shared" si="2"/>
        <v>38829.282259822859</v>
      </c>
      <c r="J7" s="77">
        <f t="shared" si="2"/>
        <v>34779.99390882664</v>
      </c>
      <c r="K7" s="77">
        <f t="shared" si="2"/>
        <v>35247.723846589171</v>
      </c>
      <c r="L7" s="77">
        <f t="shared" si="2"/>
        <v>35608.714121135898</v>
      </c>
      <c r="M7" s="77">
        <f t="shared" si="2"/>
        <v>30687.85808985792</v>
      </c>
      <c r="N7" s="77">
        <f t="shared" si="2"/>
        <v>29919.174585071029</v>
      </c>
      <c r="O7" s="77">
        <f t="shared" si="2"/>
        <v>32652.858760389357</v>
      </c>
      <c r="P7" s="77">
        <f t="shared" si="2"/>
        <v>36333.989452498121</v>
      </c>
      <c r="Q7" s="77">
        <f t="shared" si="2"/>
        <v>36655.176571351956</v>
      </c>
    </row>
    <row r="8" spans="1:17" ht="11.45" customHeight="1" x14ac:dyDescent="0.25">
      <c r="A8" s="62" t="s">
        <v>58</v>
      </c>
      <c r="B8" s="77">
        <f t="shared" ref="B8" si="3">IF(B35=0,0,B35*B145)</f>
        <v>6921.9262294046566</v>
      </c>
      <c r="C8" s="77">
        <f t="shared" ref="C8:Q8" si="4">IF(C35=0,0,C35*C145)</f>
        <v>7476.9489935079182</v>
      </c>
      <c r="D8" s="77">
        <f t="shared" si="4"/>
        <v>9546.2652633329562</v>
      </c>
      <c r="E8" s="77">
        <f t="shared" si="4"/>
        <v>11886.424243532058</v>
      </c>
      <c r="F8" s="77">
        <f t="shared" si="4"/>
        <v>13540.560004888386</v>
      </c>
      <c r="G8" s="77">
        <f t="shared" si="4"/>
        <v>18596.492397346279</v>
      </c>
      <c r="H8" s="77">
        <f t="shared" si="4"/>
        <v>22964.031422534499</v>
      </c>
      <c r="I8" s="77">
        <f t="shared" si="4"/>
        <v>27932.065302125116</v>
      </c>
      <c r="J8" s="77">
        <f t="shared" si="4"/>
        <v>35064.772952102634</v>
      </c>
      <c r="K8" s="77">
        <f t="shared" si="4"/>
        <v>39656.458608556241</v>
      </c>
      <c r="L8" s="77">
        <f t="shared" si="4"/>
        <v>39391.835167629586</v>
      </c>
      <c r="M8" s="77">
        <f t="shared" si="4"/>
        <v>42798.996304158936</v>
      </c>
      <c r="N8" s="77">
        <f t="shared" si="4"/>
        <v>45846.927605260709</v>
      </c>
      <c r="O8" s="77">
        <f t="shared" si="4"/>
        <v>46531.883891138248</v>
      </c>
      <c r="P8" s="77">
        <f t="shared" si="4"/>
        <v>47532.320135420239</v>
      </c>
      <c r="Q8" s="77">
        <f t="shared" si="4"/>
        <v>51653.014650459059</v>
      </c>
    </row>
    <row r="9" spans="1:17" ht="11.45" customHeight="1" x14ac:dyDescent="0.25">
      <c r="A9" s="62" t="s">
        <v>57</v>
      </c>
      <c r="B9" s="77">
        <f t="shared" ref="B9" si="5">IF(B36=0,0,B36*B146)</f>
        <v>0</v>
      </c>
      <c r="C9" s="77">
        <f t="shared" ref="C9:Q9" si="6">IF(C36=0,0,C36*C146)</f>
        <v>0</v>
      </c>
      <c r="D9" s="77">
        <f t="shared" si="6"/>
        <v>86.821997493151031</v>
      </c>
      <c r="E9" s="77">
        <f t="shared" si="6"/>
        <v>213.94203014218843</v>
      </c>
      <c r="F9" s="77">
        <f t="shared" si="6"/>
        <v>504.69812488664257</v>
      </c>
      <c r="G9" s="77">
        <f t="shared" si="6"/>
        <v>530.63881746219135</v>
      </c>
      <c r="H9" s="77">
        <f t="shared" si="6"/>
        <v>543.85680952319774</v>
      </c>
      <c r="I9" s="77">
        <f t="shared" si="6"/>
        <v>738.6524380520259</v>
      </c>
      <c r="J9" s="77">
        <f t="shared" si="6"/>
        <v>655.23313907072554</v>
      </c>
      <c r="K9" s="77">
        <f t="shared" si="6"/>
        <v>595.79851163636488</v>
      </c>
      <c r="L9" s="77">
        <f t="shared" si="6"/>
        <v>495.96732304960625</v>
      </c>
      <c r="M9" s="77">
        <f t="shared" si="6"/>
        <v>1483.5845377453534</v>
      </c>
      <c r="N9" s="77">
        <f t="shared" si="6"/>
        <v>1262.6631126993284</v>
      </c>
      <c r="O9" s="77">
        <f t="shared" si="6"/>
        <v>1152.7475907045666</v>
      </c>
      <c r="P9" s="77">
        <f t="shared" si="6"/>
        <v>1301.4472936104535</v>
      </c>
      <c r="Q9" s="77">
        <f t="shared" si="6"/>
        <v>1531.0646331947632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0</v>
      </c>
      <c r="M10" s="77">
        <f t="shared" si="8"/>
        <v>0</v>
      </c>
      <c r="N10" s="77">
        <f t="shared" si="8"/>
        <v>0</v>
      </c>
      <c r="O10" s="77">
        <f t="shared" si="8"/>
        <v>0</v>
      </c>
      <c r="P10" s="77">
        <f t="shared" si="8"/>
        <v>0</v>
      </c>
      <c r="Q10" s="77">
        <f t="shared" si="8"/>
        <v>0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1.813580452004083</v>
      </c>
      <c r="O11" s="77">
        <f t="shared" si="10"/>
        <v>1.880738185227681</v>
      </c>
      <c r="P11" s="77">
        <f t="shared" si="10"/>
        <v>2.2522876644769894</v>
      </c>
      <c r="Q11" s="77">
        <f t="shared" si="10"/>
        <v>2.8413787636129721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1.9033218224273719E-2</v>
      </c>
      <c r="L12" s="77">
        <f t="shared" si="12"/>
        <v>3.48338818490905</v>
      </c>
      <c r="M12" s="77">
        <f t="shared" si="12"/>
        <v>7.8992215582354079</v>
      </c>
      <c r="N12" s="77">
        <f t="shared" si="12"/>
        <v>14.480723517007863</v>
      </c>
      <c r="O12" s="77">
        <f t="shared" si="12"/>
        <v>24.047345638679488</v>
      </c>
      <c r="P12" s="77">
        <f t="shared" si="12"/>
        <v>23.850703048182858</v>
      </c>
      <c r="Q12" s="77">
        <f t="shared" si="12"/>
        <v>24.264846764099595</v>
      </c>
    </row>
    <row r="13" spans="1:17" ht="11.45" customHeight="1" x14ac:dyDescent="0.25">
      <c r="A13" s="19" t="s">
        <v>28</v>
      </c>
      <c r="B13" s="76">
        <v>7700</v>
      </c>
      <c r="C13" s="76">
        <v>7073</v>
      </c>
      <c r="D13" s="76">
        <v>6987</v>
      </c>
      <c r="E13" s="76">
        <v>9455</v>
      </c>
      <c r="F13" s="76">
        <v>9438</v>
      </c>
      <c r="G13" s="76">
        <v>11811</v>
      </c>
      <c r="H13" s="76">
        <v>11735</v>
      </c>
      <c r="I13" s="76">
        <v>12156</v>
      </c>
      <c r="J13" s="76">
        <v>20194</v>
      </c>
      <c r="K13" s="76">
        <v>17108</v>
      </c>
      <c r="L13" s="76">
        <v>15812</v>
      </c>
      <c r="M13" s="76">
        <v>15529</v>
      </c>
      <c r="N13" s="76">
        <v>16901</v>
      </c>
      <c r="O13" s="76">
        <v>17082</v>
      </c>
      <c r="P13" s="76">
        <v>18339</v>
      </c>
      <c r="Q13" s="76">
        <v>17471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0</v>
      </c>
      <c r="E14" s="75">
        <f t="shared" si="14"/>
        <v>0</v>
      </c>
      <c r="F14" s="75">
        <f t="shared" si="14"/>
        <v>0</v>
      </c>
      <c r="G14" s="75">
        <f t="shared" si="14"/>
        <v>0</v>
      </c>
      <c r="H14" s="75">
        <f t="shared" si="14"/>
        <v>0</v>
      </c>
      <c r="I14" s="75">
        <f t="shared" si="14"/>
        <v>0</v>
      </c>
      <c r="J14" s="75">
        <f t="shared" si="14"/>
        <v>35.49709242927868</v>
      </c>
      <c r="K14" s="75">
        <f t="shared" si="14"/>
        <v>35.25247759744736</v>
      </c>
      <c r="L14" s="75">
        <f t="shared" si="14"/>
        <v>35.317776654691883</v>
      </c>
      <c r="M14" s="75">
        <f t="shared" si="14"/>
        <v>35.730404176303878</v>
      </c>
      <c r="N14" s="75">
        <f t="shared" si="14"/>
        <v>34.927303574910923</v>
      </c>
      <c r="O14" s="75">
        <f t="shared" si="14"/>
        <v>34.056021197193679</v>
      </c>
      <c r="P14" s="75">
        <f t="shared" si="14"/>
        <v>33.376092448807775</v>
      </c>
      <c r="Q14" s="75">
        <f t="shared" si="14"/>
        <v>30.21467256800317</v>
      </c>
    </row>
    <row r="15" spans="1:17" ht="11.45" customHeight="1" x14ac:dyDescent="0.25">
      <c r="A15" s="62" t="s">
        <v>58</v>
      </c>
      <c r="B15" s="75">
        <f t="shared" ref="B15" si="15">IF(B42=0,0,B42*B152)</f>
        <v>7700.0000000000009</v>
      </c>
      <c r="C15" s="75">
        <f t="shared" ref="C15:Q15" si="16">IF(C42=0,0,C42*C152)</f>
        <v>7073</v>
      </c>
      <c r="D15" s="75">
        <f t="shared" si="16"/>
        <v>6987</v>
      </c>
      <c r="E15" s="75">
        <f t="shared" si="16"/>
        <v>9455</v>
      </c>
      <c r="F15" s="75">
        <f t="shared" si="16"/>
        <v>9438.0000000000018</v>
      </c>
      <c r="G15" s="75">
        <f t="shared" si="16"/>
        <v>11811</v>
      </c>
      <c r="H15" s="75">
        <f t="shared" si="16"/>
        <v>11735</v>
      </c>
      <c r="I15" s="75">
        <f t="shared" si="16"/>
        <v>12141.064709715823</v>
      </c>
      <c r="J15" s="75">
        <f t="shared" si="16"/>
        <v>20137.811045993603</v>
      </c>
      <c r="K15" s="75">
        <f t="shared" si="16"/>
        <v>17054.025571505208</v>
      </c>
      <c r="L15" s="75">
        <f t="shared" si="16"/>
        <v>15756.370410746789</v>
      </c>
      <c r="M15" s="75">
        <f t="shared" si="16"/>
        <v>15470.693339472022</v>
      </c>
      <c r="N15" s="75">
        <f t="shared" si="16"/>
        <v>16842.622369312892</v>
      </c>
      <c r="O15" s="75">
        <f t="shared" si="16"/>
        <v>17023.735044200017</v>
      </c>
      <c r="P15" s="75">
        <f t="shared" si="16"/>
        <v>18280.78264004736</v>
      </c>
      <c r="Q15" s="75">
        <f t="shared" si="16"/>
        <v>17418.769208425409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14.93529028417608</v>
      </c>
      <c r="J16" s="75">
        <f t="shared" si="18"/>
        <v>20.691861577116939</v>
      </c>
      <c r="K16" s="75">
        <f t="shared" si="18"/>
        <v>18.721950897343227</v>
      </c>
      <c r="L16" s="75">
        <f t="shared" si="18"/>
        <v>20.311812598518088</v>
      </c>
      <c r="M16" s="75">
        <f t="shared" si="18"/>
        <v>22.576256351675003</v>
      </c>
      <c r="N16" s="75">
        <f t="shared" si="18"/>
        <v>23.450327112197023</v>
      </c>
      <c r="O16" s="75">
        <f t="shared" si="18"/>
        <v>23.777092699519145</v>
      </c>
      <c r="P16" s="75">
        <f t="shared" si="18"/>
        <v>23.949408561952975</v>
      </c>
      <c r="Q16" s="75">
        <f t="shared" si="18"/>
        <v>20.379485748491224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0</v>
      </c>
      <c r="M17" s="75">
        <f t="shared" si="20"/>
        <v>0</v>
      </c>
      <c r="N17" s="75">
        <f t="shared" si="20"/>
        <v>0</v>
      </c>
      <c r="O17" s="75">
        <f t="shared" si="20"/>
        <v>0</v>
      </c>
      <c r="P17" s="75">
        <f t="shared" si="20"/>
        <v>0</v>
      </c>
      <c r="Q17" s="75">
        <f t="shared" si="20"/>
        <v>0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0</v>
      </c>
      <c r="M18" s="75">
        <f t="shared" si="22"/>
        <v>0</v>
      </c>
      <c r="N18" s="75">
        <f t="shared" si="22"/>
        <v>0</v>
      </c>
      <c r="O18" s="75">
        <f t="shared" si="22"/>
        <v>0.43184190327058014</v>
      </c>
      <c r="P18" s="75">
        <f t="shared" si="22"/>
        <v>0.8918589418786006</v>
      </c>
      <c r="Q18" s="75">
        <f t="shared" si="22"/>
        <v>1.6366332580978764</v>
      </c>
    </row>
    <row r="19" spans="1:17" ht="11.45" customHeight="1" x14ac:dyDescent="0.25">
      <c r="A19" s="25" t="s">
        <v>51</v>
      </c>
      <c r="B19" s="79">
        <f t="shared" ref="B19" si="23">B20+B26</f>
        <v>20792.63642386585</v>
      </c>
      <c r="C19" s="79">
        <f t="shared" ref="C19:Q19" si="24">C20+C26</f>
        <v>22218.450660350773</v>
      </c>
      <c r="D19" s="79">
        <f t="shared" si="24"/>
        <v>23166.653862991108</v>
      </c>
      <c r="E19" s="79">
        <f t="shared" si="24"/>
        <v>26050.596283876836</v>
      </c>
      <c r="F19" s="79">
        <f t="shared" si="24"/>
        <v>28815.385237657956</v>
      </c>
      <c r="G19" s="79">
        <f t="shared" si="24"/>
        <v>34019.260834924571</v>
      </c>
      <c r="H19" s="79">
        <f t="shared" si="24"/>
        <v>34247.514650639532</v>
      </c>
      <c r="I19" s="79">
        <f t="shared" si="24"/>
        <v>35678.886387928644</v>
      </c>
      <c r="J19" s="79">
        <f t="shared" si="24"/>
        <v>32986.294999946884</v>
      </c>
      <c r="K19" s="79">
        <f t="shared" si="24"/>
        <v>27230.648350590189</v>
      </c>
      <c r="L19" s="79">
        <f t="shared" si="24"/>
        <v>17717.505432640704</v>
      </c>
      <c r="M19" s="79">
        <f t="shared" si="24"/>
        <v>17677.448522536462</v>
      </c>
      <c r="N19" s="79">
        <f t="shared" si="24"/>
        <v>19204.73448771752</v>
      </c>
      <c r="O19" s="79">
        <f t="shared" si="24"/>
        <v>19499.69117184385</v>
      </c>
      <c r="P19" s="79">
        <f t="shared" si="24"/>
        <v>19254.624625233926</v>
      </c>
      <c r="Q19" s="79">
        <f t="shared" si="24"/>
        <v>19330.548301018531</v>
      </c>
    </row>
    <row r="20" spans="1:17" ht="11.45" customHeight="1" x14ac:dyDescent="0.25">
      <c r="A20" s="23" t="s">
        <v>27</v>
      </c>
      <c r="B20" s="78">
        <v>1255.8714851009292</v>
      </c>
      <c r="C20" s="78">
        <v>1299.6119361155752</v>
      </c>
      <c r="D20" s="78">
        <v>1336.2771149525338</v>
      </c>
      <c r="E20" s="78">
        <v>1394.4262605624356</v>
      </c>
      <c r="F20" s="78">
        <v>1464.8664732670027</v>
      </c>
      <c r="G20" s="78">
        <v>1510.0032937440651</v>
      </c>
      <c r="H20" s="78">
        <v>1675.1179212927073</v>
      </c>
      <c r="I20" s="78">
        <v>1764.2543438555024</v>
      </c>
      <c r="J20" s="78">
        <v>2027.3610765730409</v>
      </c>
      <c r="K20" s="78">
        <v>2082.3064127024982</v>
      </c>
      <c r="L20" s="78">
        <v>2102.468762561899</v>
      </c>
      <c r="M20" s="78">
        <v>2229.9986566954749</v>
      </c>
      <c r="N20" s="78">
        <v>2335.758884682029</v>
      </c>
      <c r="O20" s="78">
        <v>2488.166065489102</v>
      </c>
      <c r="P20" s="78">
        <v>2709.0543420531344</v>
      </c>
      <c r="Q20" s="78">
        <v>2872.7284950737712</v>
      </c>
    </row>
    <row r="21" spans="1:17" ht="11.45" customHeight="1" x14ac:dyDescent="0.25">
      <c r="A21" s="62" t="s">
        <v>59</v>
      </c>
      <c r="B21" s="77">
        <f t="shared" ref="B21" si="25">IF(B48=0,0,B48*B158)</f>
        <v>362.36130257369092</v>
      </c>
      <c r="C21" s="77">
        <f t="shared" ref="C21:Q21" si="26">IF(C48=0,0,C48*C158)</f>
        <v>366.68552668520829</v>
      </c>
      <c r="D21" s="77">
        <f t="shared" si="26"/>
        <v>366.89441620980915</v>
      </c>
      <c r="E21" s="77">
        <f t="shared" si="26"/>
        <v>371.85999510619155</v>
      </c>
      <c r="F21" s="77">
        <f t="shared" si="26"/>
        <v>379.11673127696542</v>
      </c>
      <c r="G21" s="77">
        <f t="shared" si="26"/>
        <v>380.15445763442972</v>
      </c>
      <c r="H21" s="77">
        <f t="shared" si="26"/>
        <v>406.31062866386719</v>
      </c>
      <c r="I21" s="77">
        <f t="shared" si="26"/>
        <v>414.91133185307535</v>
      </c>
      <c r="J21" s="77">
        <f t="shared" si="26"/>
        <v>411.20850095197648</v>
      </c>
      <c r="K21" s="77">
        <f t="shared" si="26"/>
        <v>402.49875976393781</v>
      </c>
      <c r="L21" s="77">
        <f t="shared" si="26"/>
        <v>383.34341168809141</v>
      </c>
      <c r="M21" s="77">
        <f t="shared" si="26"/>
        <v>370.12196858658865</v>
      </c>
      <c r="N21" s="77">
        <f t="shared" si="26"/>
        <v>358.9486582651835</v>
      </c>
      <c r="O21" s="77">
        <f t="shared" si="26"/>
        <v>331.3804530482663</v>
      </c>
      <c r="P21" s="77">
        <f t="shared" si="26"/>
        <v>307.43884495108665</v>
      </c>
      <c r="Q21" s="77">
        <f t="shared" si="26"/>
        <v>271.6609352240028</v>
      </c>
    </row>
    <row r="22" spans="1:17" ht="11.45" customHeight="1" x14ac:dyDescent="0.25">
      <c r="A22" s="62" t="s">
        <v>58</v>
      </c>
      <c r="B22" s="77">
        <f t="shared" ref="B22" si="27">IF(B49=0,0,B49*B159)</f>
        <v>893.51018252723827</v>
      </c>
      <c r="C22" s="77">
        <f t="shared" ref="C22:Q22" si="28">IF(C49=0,0,C49*C159)</f>
        <v>932.92640943036702</v>
      </c>
      <c r="D22" s="77">
        <f t="shared" si="28"/>
        <v>969.38269874272464</v>
      </c>
      <c r="E22" s="77">
        <f t="shared" si="28"/>
        <v>1022.5662654562441</v>
      </c>
      <c r="F22" s="77">
        <f t="shared" si="28"/>
        <v>1085.7497419900371</v>
      </c>
      <c r="G22" s="77">
        <f t="shared" si="28"/>
        <v>1129.8488361096354</v>
      </c>
      <c r="H22" s="77">
        <f t="shared" si="28"/>
        <v>1268.8072926288401</v>
      </c>
      <c r="I22" s="77">
        <f t="shared" si="28"/>
        <v>1349.343012002427</v>
      </c>
      <c r="J22" s="77">
        <f t="shared" si="28"/>
        <v>1616.1479457500061</v>
      </c>
      <c r="K22" s="77">
        <f t="shared" si="28"/>
        <v>1679.8030374352895</v>
      </c>
      <c r="L22" s="77">
        <f t="shared" si="28"/>
        <v>1719.1144187650932</v>
      </c>
      <c r="M22" s="77">
        <f t="shared" si="28"/>
        <v>1859.8579327220996</v>
      </c>
      <c r="N22" s="77">
        <f t="shared" si="28"/>
        <v>1976.7679544949031</v>
      </c>
      <c r="O22" s="77">
        <f t="shared" si="28"/>
        <v>2156.7307088046709</v>
      </c>
      <c r="P22" s="77">
        <f t="shared" si="28"/>
        <v>2401.5464732059263</v>
      </c>
      <c r="Q22" s="77">
        <f t="shared" si="28"/>
        <v>2601.0063895865246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4.629871058353198E-3</v>
      </c>
      <c r="K23" s="77">
        <f t="shared" si="30"/>
        <v>4.6155032707729067E-3</v>
      </c>
      <c r="L23" s="77">
        <f t="shared" si="30"/>
        <v>4.5977773429028736E-3</v>
      </c>
      <c r="M23" s="77">
        <f t="shared" si="30"/>
        <v>9.2511615333151498E-3</v>
      </c>
      <c r="N23" s="77">
        <f t="shared" si="30"/>
        <v>2.3258378667107771E-2</v>
      </c>
      <c r="O23" s="77">
        <f t="shared" si="30"/>
        <v>2.3211342407230641E-2</v>
      </c>
      <c r="P23" s="77">
        <f t="shared" si="30"/>
        <v>2.7821662562734793E-2</v>
      </c>
      <c r="Q23" s="77">
        <f t="shared" si="30"/>
        <v>2.3133420413119856E-2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0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6.3343313715234616E-3</v>
      </c>
      <c r="M25" s="77">
        <f t="shared" si="34"/>
        <v>9.5042252535196756E-3</v>
      </c>
      <c r="N25" s="77">
        <f t="shared" si="34"/>
        <v>1.9013543275342784E-2</v>
      </c>
      <c r="O25" s="77">
        <f t="shared" si="34"/>
        <v>3.169229375770112E-2</v>
      </c>
      <c r="P25" s="77">
        <f t="shared" si="34"/>
        <v>4.1202233558366975E-2</v>
      </c>
      <c r="Q25" s="77">
        <f t="shared" si="34"/>
        <v>3.8036842830407494E-2</v>
      </c>
    </row>
    <row r="26" spans="1:17" ht="11.45" customHeight="1" x14ac:dyDescent="0.25">
      <c r="A26" s="19" t="s">
        <v>24</v>
      </c>
      <c r="B26" s="76">
        <v>19536.764938764922</v>
      </c>
      <c r="C26" s="76">
        <v>20918.838724235196</v>
      </c>
      <c r="D26" s="76">
        <v>21830.376748038576</v>
      </c>
      <c r="E26" s="76">
        <v>24656.1700233144</v>
      </c>
      <c r="F26" s="76">
        <v>27350.518764390952</v>
      </c>
      <c r="G26" s="76">
        <v>32509.257541180508</v>
      </c>
      <c r="H26" s="76">
        <v>32572.396729346827</v>
      </c>
      <c r="I26" s="76">
        <v>33914.632044073143</v>
      </c>
      <c r="J26" s="76">
        <v>30958.933923373846</v>
      </c>
      <c r="K26" s="76">
        <v>25148.34193788769</v>
      </c>
      <c r="L26" s="76">
        <v>15615.036670078807</v>
      </c>
      <c r="M26" s="76">
        <v>15447.449865840988</v>
      </c>
      <c r="N26" s="76">
        <v>16868.975603035491</v>
      </c>
      <c r="O26" s="76">
        <v>17011.525106354748</v>
      </c>
      <c r="P26" s="76">
        <v>16545.57028318079</v>
      </c>
      <c r="Q26" s="76">
        <v>16457.81980594476</v>
      </c>
    </row>
    <row r="27" spans="1:17" ht="11.45" customHeight="1" x14ac:dyDescent="0.25">
      <c r="A27" s="17" t="s">
        <v>23</v>
      </c>
      <c r="B27" s="75">
        <v>9880</v>
      </c>
      <c r="C27" s="75">
        <v>10645</v>
      </c>
      <c r="D27" s="75">
        <v>10980</v>
      </c>
      <c r="E27" s="75">
        <v>13637</v>
      </c>
      <c r="F27" s="75">
        <v>14651</v>
      </c>
      <c r="G27" s="75">
        <v>19399</v>
      </c>
      <c r="H27" s="75">
        <v>22723</v>
      </c>
      <c r="I27" s="75">
        <v>23932</v>
      </c>
      <c r="J27" s="75">
        <v>23190</v>
      </c>
      <c r="K27" s="75">
        <v>20879</v>
      </c>
      <c r="L27" s="75">
        <v>12096</v>
      </c>
      <c r="M27" s="75">
        <v>11858</v>
      </c>
      <c r="N27" s="75">
        <v>12673</v>
      </c>
      <c r="O27" s="75">
        <v>12505</v>
      </c>
      <c r="P27" s="75">
        <v>12136</v>
      </c>
      <c r="Q27" s="75">
        <v>12068</v>
      </c>
    </row>
    <row r="28" spans="1:17" ht="11.45" customHeight="1" x14ac:dyDescent="0.25">
      <c r="A28" s="15" t="s">
        <v>22</v>
      </c>
      <c r="B28" s="74">
        <v>9656.7649387649217</v>
      </c>
      <c r="C28" s="74">
        <v>10273.838724235196</v>
      </c>
      <c r="D28" s="74">
        <v>10850.376748038576</v>
      </c>
      <c r="E28" s="74">
        <v>11019.1700233144</v>
      </c>
      <c r="F28" s="74">
        <v>12699.518764390952</v>
      </c>
      <c r="G28" s="74">
        <v>13110.257541180508</v>
      </c>
      <c r="H28" s="74">
        <v>9849.3967293468268</v>
      </c>
      <c r="I28" s="74">
        <v>9982.6320440731433</v>
      </c>
      <c r="J28" s="74">
        <v>7768.9339233738465</v>
      </c>
      <c r="K28" s="74">
        <v>4269.3419378876897</v>
      </c>
      <c r="L28" s="74">
        <v>3519.0366700788072</v>
      </c>
      <c r="M28" s="74">
        <v>3589.4498658409884</v>
      </c>
      <c r="N28" s="74">
        <v>4195.9756030354911</v>
      </c>
      <c r="O28" s="74">
        <v>4506.5251063547475</v>
      </c>
      <c r="P28" s="74">
        <v>4409.5702831807903</v>
      </c>
      <c r="Q28" s="74">
        <v>4389.8198059447604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26159.00332748138</v>
      </c>
      <c r="C30" s="68">
        <f t="shared" si="35"/>
        <v>32099.953454974926</v>
      </c>
      <c r="D30" s="68">
        <f t="shared" si="35"/>
        <v>33015.759574023235</v>
      </c>
      <c r="E30" s="68">
        <f t="shared" si="35"/>
        <v>35552.72423922392</v>
      </c>
      <c r="F30" s="68">
        <f t="shared" si="35"/>
        <v>37842.178412032779</v>
      </c>
      <c r="G30" s="68">
        <f t="shared" si="35"/>
        <v>38199.057607386014</v>
      </c>
      <c r="H30" s="68">
        <f t="shared" si="35"/>
        <v>39236.929650906124</v>
      </c>
      <c r="I30" s="68">
        <f t="shared" si="35"/>
        <v>42469.882617443502</v>
      </c>
      <c r="J30" s="68">
        <f t="shared" si="35"/>
        <v>43985.602726634417</v>
      </c>
      <c r="K30" s="68">
        <f t="shared" si="35"/>
        <v>45774.830961833788</v>
      </c>
      <c r="L30" s="68">
        <f t="shared" si="35"/>
        <v>46155.695247737865</v>
      </c>
      <c r="M30" s="68">
        <f t="shared" si="35"/>
        <v>48331.599840375762</v>
      </c>
      <c r="N30" s="68">
        <f t="shared" si="35"/>
        <v>50618.807554780724</v>
      </c>
      <c r="O30" s="68">
        <f t="shared" si="35"/>
        <v>53048.340390889745</v>
      </c>
      <c r="P30" s="68">
        <f t="shared" si="35"/>
        <v>55699.076213859742</v>
      </c>
      <c r="Q30" s="68">
        <f t="shared" si="35"/>
        <v>58299.453434544223</v>
      </c>
    </row>
    <row r="31" spans="1:17" ht="11.45" customHeight="1" x14ac:dyDescent="0.25">
      <c r="A31" s="25" t="s">
        <v>39</v>
      </c>
      <c r="B31" s="79">
        <f t="shared" ref="B31:Q31" si="36">B32+B33+B40</f>
        <v>20830.148922668246</v>
      </c>
      <c r="C31" s="79">
        <f t="shared" si="36"/>
        <v>26538.495166633682</v>
      </c>
      <c r="D31" s="79">
        <f t="shared" si="36"/>
        <v>27287.067024995878</v>
      </c>
      <c r="E31" s="79">
        <f t="shared" si="36"/>
        <v>29447.093196873695</v>
      </c>
      <c r="F31" s="79">
        <f t="shared" si="36"/>
        <v>31321.164883584286</v>
      </c>
      <c r="G31" s="79">
        <f t="shared" si="36"/>
        <v>31180.938248601222</v>
      </c>
      <c r="H31" s="79">
        <f t="shared" si="36"/>
        <v>31729.36789796887</v>
      </c>
      <c r="I31" s="79">
        <f t="shared" si="36"/>
        <v>34699.550027999314</v>
      </c>
      <c r="J31" s="79">
        <f t="shared" si="36"/>
        <v>35618.800000000003</v>
      </c>
      <c r="K31" s="79">
        <f t="shared" si="36"/>
        <v>37652.935999999987</v>
      </c>
      <c r="L31" s="79">
        <f t="shared" si="36"/>
        <v>38695.549999999996</v>
      </c>
      <c r="M31" s="79">
        <f t="shared" si="36"/>
        <v>40500.74</v>
      </c>
      <c r="N31" s="79">
        <f t="shared" si="36"/>
        <v>42386.52</v>
      </c>
      <c r="O31" s="79">
        <f t="shared" si="36"/>
        <v>44371.199999999997</v>
      </c>
      <c r="P31" s="79">
        <f t="shared" si="36"/>
        <v>46439.68</v>
      </c>
      <c r="Q31" s="79">
        <f t="shared" si="36"/>
        <v>48606.6</v>
      </c>
    </row>
    <row r="32" spans="1:17" ht="11.45" customHeight="1" x14ac:dyDescent="0.25">
      <c r="A32" s="23" t="s">
        <v>30</v>
      </c>
      <c r="B32" s="78">
        <v>230.09992738204568</v>
      </c>
      <c r="C32" s="78">
        <v>229.07266834369096</v>
      </c>
      <c r="D32" s="78">
        <v>228.04489719644454</v>
      </c>
      <c r="E32" s="78">
        <v>229.80261542419271</v>
      </c>
      <c r="F32" s="78">
        <v>232.52188440687289</v>
      </c>
      <c r="G32" s="78">
        <v>235.20617065247765</v>
      </c>
      <c r="H32" s="78">
        <v>256.88670200056049</v>
      </c>
      <c r="I32" s="78">
        <v>276.91419334708405</v>
      </c>
      <c r="J32" s="78">
        <v>343.8</v>
      </c>
      <c r="K32" s="78">
        <v>375.92</v>
      </c>
      <c r="L32" s="78">
        <v>397.15000000000003</v>
      </c>
      <c r="M32" s="78">
        <v>421.73999999999995</v>
      </c>
      <c r="N32" s="78">
        <v>443.52</v>
      </c>
      <c r="O32" s="78">
        <v>476</v>
      </c>
      <c r="P32" s="78">
        <v>500.48</v>
      </c>
      <c r="Q32" s="78">
        <v>529</v>
      </c>
    </row>
    <row r="33" spans="1:17" ht="11.45" customHeight="1" x14ac:dyDescent="0.25">
      <c r="A33" s="19" t="s">
        <v>29</v>
      </c>
      <c r="B33" s="76">
        <v>19779.593427977696</v>
      </c>
      <c r="C33" s="76">
        <v>25406.114406169232</v>
      </c>
      <c r="D33" s="76">
        <v>26208.517298198516</v>
      </c>
      <c r="E33" s="76">
        <v>28243.39329811111</v>
      </c>
      <c r="F33" s="76">
        <v>29972.786945753887</v>
      </c>
      <c r="G33" s="76">
        <v>29823.736964127707</v>
      </c>
      <c r="H33" s="76">
        <v>30456.644158948973</v>
      </c>
      <c r="I33" s="76">
        <v>33224.623628220477</v>
      </c>
      <c r="J33" s="76">
        <v>33642</v>
      </c>
      <c r="K33" s="76">
        <v>35618.015999999989</v>
      </c>
      <c r="L33" s="76">
        <v>36608.399999999994</v>
      </c>
      <c r="M33" s="76">
        <v>38322</v>
      </c>
      <c r="N33" s="76">
        <v>40116</v>
      </c>
      <c r="O33" s="76">
        <v>41995.199999999997</v>
      </c>
      <c r="P33" s="76">
        <v>43963.199999999997</v>
      </c>
      <c r="Q33" s="76">
        <v>46023.6</v>
      </c>
    </row>
    <row r="34" spans="1:17" ht="11.45" customHeight="1" x14ac:dyDescent="0.25">
      <c r="A34" s="62" t="s">
        <v>59</v>
      </c>
      <c r="B34" s="77">
        <v>17228.015919761041</v>
      </c>
      <c r="C34" s="77">
        <v>21965.748434681977</v>
      </c>
      <c r="D34" s="77">
        <v>21751.144554495659</v>
      </c>
      <c r="E34" s="77">
        <v>22409.562428423549</v>
      </c>
      <c r="F34" s="77">
        <v>23016.719668653433</v>
      </c>
      <c r="G34" s="77">
        <v>20831.022934379875</v>
      </c>
      <c r="H34" s="77">
        <v>19686.498871880336</v>
      </c>
      <c r="I34" s="77">
        <v>19571.602020519014</v>
      </c>
      <c r="J34" s="77">
        <v>17079.584875410936</v>
      </c>
      <c r="K34" s="77">
        <v>17140.564631028465</v>
      </c>
      <c r="L34" s="77">
        <v>17793.739817031852</v>
      </c>
      <c r="M34" s="77">
        <v>16211.584582441501</v>
      </c>
      <c r="N34" s="77">
        <v>16124.536843607921</v>
      </c>
      <c r="O34" s="77">
        <v>17643.985365855613</v>
      </c>
      <c r="P34" s="77">
        <v>19363.520202147567</v>
      </c>
      <c r="Q34" s="77">
        <v>19406.581416458048</v>
      </c>
    </row>
    <row r="35" spans="1:17" ht="11.45" customHeight="1" x14ac:dyDescent="0.25">
      <c r="A35" s="62" t="s">
        <v>58</v>
      </c>
      <c r="B35" s="77">
        <v>2551.5775082166547</v>
      </c>
      <c r="C35" s="77">
        <v>3440.3659714872556</v>
      </c>
      <c r="D35" s="77">
        <v>4413.9310517753402</v>
      </c>
      <c r="E35" s="77">
        <v>5722.5928560590219</v>
      </c>
      <c r="F35" s="77">
        <v>6687.1869114916954</v>
      </c>
      <c r="G35" s="77">
        <v>8725.253618814113</v>
      </c>
      <c r="H35" s="77">
        <v>10503.743670376462</v>
      </c>
      <c r="I35" s="77">
        <v>13278.199931544983</v>
      </c>
      <c r="J35" s="77">
        <v>16240.07318900937</v>
      </c>
      <c r="K35" s="77">
        <v>18187.672142633623</v>
      </c>
      <c r="L35" s="77">
        <v>18564.630116491695</v>
      </c>
      <c r="M35" s="77">
        <v>21323.653433273987</v>
      </c>
      <c r="N35" s="77">
        <v>23303.278196221567</v>
      </c>
      <c r="O35" s="77">
        <v>23713.478056666045</v>
      </c>
      <c r="P35" s="77">
        <v>23890.727925364994</v>
      </c>
      <c r="Q35" s="77">
        <v>25791.615042823811</v>
      </c>
    </row>
    <row r="36" spans="1:17" ht="11.45" customHeight="1" x14ac:dyDescent="0.25">
      <c r="A36" s="62" t="s">
        <v>57</v>
      </c>
      <c r="B36" s="77">
        <v>0</v>
      </c>
      <c r="C36" s="77">
        <v>0</v>
      </c>
      <c r="D36" s="77">
        <v>43.441691927518086</v>
      </c>
      <c r="E36" s="77">
        <v>111.23801362853773</v>
      </c>
      <c r="F36" s="77">
        <v>268.8803656087598</v>
      </c>
      <c r="G36" s="77">
        <v>267.46041093371929</v>
      </c>
      <c r="H36" s="77">
        <v>266.4016166921744</v>
      </c>
      <c r="I36" s="77">
        <v>374.82167615648723</v>
      </c>
      <c r="J36" s="77">
        <v>322.34193557969365</v>
      </c>
      <c r="K36" s="77">
        <v>289.76801966600976</v>
      </c>
      <c r="L36" s="77">
        <v>247.92203385169938</v>
      </c>
      <c r="M36" s="77">
        <v>781.72305448083716</v>
      </c>
      <c r="N36" s="77">
        <v>677.77974500966388</v>
      </c>
      <c r="O36" s="77">
        <v>621.01736087766426</v>
      </c>
      <c r="P36" s="77">
        <v>692.36618918259808</v>
      </c>
      <c r="Q36" s="77">
        <v>808.36074537281604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0.99488749628890705</v>
      </c>
      <c r="O38" s="77">
        <v>1.0354614006796106</v>
      </c>
      <c r="P38" s="77">
        <v>1.2245292936644991</v>
      </c>
      <c r="Q38" s="77">
        <v>1.5331225625472031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1.1206671895810125E-2</v>
      </c>
      <c r="L39" s="77">
        <v>2.1080326247522634</v>
      </c>
      <c r="M39" s="77">
        <v>5.038929803676794</v>
      </c>
      <c r="N39" s="77">
        <v>9.410327664560862</v>
      </c>
      <c r="O39" s="77">
        <v>15.683755199994609</v>
      </c>
      <c r="P39" s="77">
        <v>15.361154011173516</v>
      </c>
      <c r="Q39" s="77">
        <v>15.509672782778484</v>
      </c>
    </row>
    <row r="40" spans="1:17" ht="11.45" customHeight="1" x14ac:dyDescent="0.25">
      <c r="A40" s="19" t="s">
        <v>28</v>
      </c>
      <c r="B40" s="76">
        <v>820.45556730850456</v>
      </c>
      <c r="C40" s="76">
        <v>903.30809212075872</v>
      </c>
      <c r="D40" s="76">
        <v>850.50482960091722</v>
      </c>
      <c r="E40" s="76">
        <v>973.89728333839298</v>
      </c>
      <c r="F40" s="76">
        <v>1115.8560534235255</v>
      </c>
      <c r="G40" s="76">
        <v>1121.9951138210386</v>
      </c>
      <c r="H40" s="76">
        <v>1015.8370370193386</v>
      </c>
      <c r="I40" s="76">
        <v>1198.0122064317575</v>
      </c>
      <c r="J40" s="76">
        <v>1633</v>
      </c>
      <c r="K40" s="76">
        <v>1659</v>
      </c>
      <c r="L40" s="76">
        <v>1690</v>
      </c>
      <c r="M40" s="76">
        <v>1757.0000000000002</v>
      </c>
      <c r="N40" s="76">
        <v>1827</v>
      </c>
      <c r="O40" s="76">
        <v>1899.9999999999998</v>
      </c>
      <c r="P40" s="76">
        <v>1976.0000000000002</v>
      </c>
      <c r="Q40" s="76">
        <v>2053.9999999999995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5.4816490400241298</v>
      </c>
      <c r="K41" s="75">
        <v>5.5111063262500162</v>
      </c>
      <c r="L41" s="75">
        <v>5.5532367140230212</v>
      </c>
      <c r="M41" s="75">
        <v>5.6357664795781854</v>
      </c>
      <c r="N41" s="75">
        <v>5.4953472504178977</v>
      </c>
      <c r="O41" s="75">
        <v>5.3667114767079696</v>
      </c>
      <c r="P41" s="75">
        <v>5.2503257112017891</v>
      </c>
      <c r="Q41" s="75">
        <v>4.7754017485362059</v>
      </c>
    </row>
    <row r="42" spans="1:17" ht="11.45" customHeight="1" x14ac:dyDescent="0.25">
      <c r="A42" s="62" t="s">
        <v>58</v>
      </c>
      <c r="B42" s="75">
        <v>820.45556730850456</v>
      </c>
      <c r="C42" s="75">
        <v>903.30809212075872</v>
      </c>
      <c r="D42" s="75">
        <v>850.50482960091722</v>
      </c>
      <c r="E42" s="75">
        <v>973.89728333839298</v>
      </c>
      <c r="F42" s="75">
        <v>1115.8560534235255</v>
      </c>
      <c r="G42" s="75">
        <v>1121.9951138210386</v>
      </c>
      <c r="H42" s="75">
        <v>1015.8370370193386</v>
      </c>
      <c r="I42" s="75">
        <v>1196.5402863867555</v>
      </c>
      <c r="J42" s="75">
        <v>1625.8477713248367</v>
      </c>
      <c r="K42" s="75">
        <v>1651.6756800807977</v>
      </c>
      <c r="L42" s="75">
        <v>1682.2781091606237</v>
      </c>
      <c r="M42" s="75">
        <v>1748.8122061606341</v>
      </c>
      <c r="N42" s="75">
        <v>1818.9720607993281</v>
      </c>
      <c r="O42" s="75">
        <v>1891.9428143268046</v>
      </c>
      <c r="P42" s="75">
        <v>1968.0753092909517</v>
      </c>
      <c r="Q42" s="75">
        <v>2046.6377897001669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1.4719200450020216</v>
      </c>
      <c r="J43" s="75">
        <v>1.6705796351391726</v>
      </c>
      <c r="K43" s="75">
        <v>1.8132135929522599</v>
      </c>
      <c r="L43" s="75">
        <v>2.1686541253532523</v>
      </c>
      <c r="M43" s="75">
        <v>2.5520273597878842</v>
      </c>
      <c r="N43" s="75">
        <v>2.5325919502540941</v>
      </c>
      <c r="O43" s="75">
        <v>2.6424811923846239</v>
      </c>
      <c r="P43" s="75">
        <v>2.5783491107019065</v>
      </c>
      <c r="Q43" s="75">
        <v>2.3945104943088285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4.799300410260695E-2</v>
      </c>
      <c r="P45" s="75">
        <v>9.6015887144593304E-2</v>
      </c>
      <c r="Q45" s="75">
        <v>0.19229805698803512</v>
      </c>
    </row>
    <row r="46" spans="1:17" ht="11.45" customHeight="1" x14ac:dyDescent="0.25">
      <c r="A46" s="25" t="s">
        <v>18</v>
      </c>
      <c r="B46" s="79">
        <f t="shared" ref="B46" si="37">B47+B53</f>
        <v>5328.8544048131334</v>
      </c>
      <c r="C46" s="79">
        <f t="shared" ref="C46:Q46" si="38">C47+C53</f>
        <v>5561.4582883412431</v>
      </c>
      <c r="D46" s="79">
        <f t="shared" si="38"/>
        <v>5728.6925490273534</v>
      </c>
      <c r="E46" s="79">
        <f t="shared" si="38"/>
        <v>6105.6310423502227</v>
      </c>
      <c r="F46" s="79">
        <f t="shared" si="38"/>
        <v>6521.013528448495</v>
      </c>
      <c r="G46" s="79">
        <f t="shared" si="38"/>
        <v>7018.1193587847883</v>
      </c>
      <c r="H46" s="79">
        <f t="shared" si="38"/>
        <v>7507.5617529372539</v>
      </c>
      <c r="I46" s="79">
        <f t="shared" si="38"/>
        <v>7770.3325894441859</v>
      </c>
      <c r="J46" s="79">
        <f t="shared" si="38"/>
        <v>8366.8027266344179</v>
      </c>
      <c r="K46" s="79">
        <f t="shared" si="38"/>
        <v>8121.8949618338029</v>
      </c>
      <c r="L46" s="79">
        <f t="shared" si="38"/>
        <v>7460.1452477378671</v>
      </c>
      <c r="M46" s="79">
        <f t="shared" si="38"/>
        <v>7830.8598403757642</v>
      </c>
      <c r="N46" s="79">
        <f t="shared" si="38"/>
        <v>8232.2875547807289</v>
      </c>
      <c r="O46" s="79">
        <f t="shared" si="38"/>
        <v>8677.1403908897446</v>
      </c>
      <c r="P46" s="79">
        <f t="shared" si="38"/>
        <v>9259.3962138597399</v>
      </c>
      <c r="Q46" s="79">
        <f t="shared" si="38"/>
        <v>9692.853434544224</v>
      </c>
    </row>
    <row r="47" spans="1:17" ht="11.45" customHeight="1" x14ac:dyDescent="0.25">
      <c r="A47" s="23" t="s">
        <v>27</v>
      </c>
      <c r="B47" s="78">
        <v>3940.8632320020806</v>
      </c>
      <c r="C47" s="78">
        <v>4075.6710369066786</v>
      </c>
      <c r="D47" s="78">
        <v>4183.8138009994036</v>
      </c>
      <c r="E47" s="78">
        <v>4359.1239928092637</v>
      </c>
      <c r="F47" s="78">
        <v>4572.7125619214239</v>
      </c>
      <c r="G47" s="78">
        <v>4707.1853077982641</v>
      </c>
      <c r="H47" s="78">
        <v>5204.975785029801</v>
      </c>
      <c r="I47" s="78">
        <v>5464.4137852609183</v>
      </c>
      <c r="J47" s="78">
        <v>6219.312780149764</v>
      </c>
      <c r="K47" s="78">
        <v>6362.4272089416281</v>
      </c>
      <c r="L47" s="78">
        <v>6394.9074946075643</v>
      </c>
      <c r="M47" s="78">
        <v>6758.7222254084363</v>
      </c>
      <c r="N47" s="78">
        <v>7061.8893728643034</v>
      </c>
      <c r="O47" s="78">
        <v>7473.0083107368437</v>
      </c>
      <c r="P47" s="78">
        <v>8086.8145801203118</v>
      </c>
      <c r="Q47" s="78">
        <v>8523.2243253665256</v>
      </c>
    </row>
    <row r="48" spans="1:17" ht="11.45" customHeight="1" x14ac:dyDescent="0.25">
      <c r="A48" s="62" t="s">
        <v>59</v>
      </c>
      <c r="B48" s="77">
        <v>1376.1885624637182</v>
      </c>
      <c r="C48" s="77">
        <v>1394.3226043295363</v>
      </c>
      <c r="D48" s="77">
        <v>1394.1233757378486</v>
      </c>
      <c r="E48" s="77">
        <v>1412.1907896412786</v>
      </c>
      <c r="F48" s="77">
        <v>1439.0281363202469</v>
      </c>
      <c r="G48" s="77">
        <v>1441.9743270065417</v>
      </c>
      <c r="H48" s="77">
        <v>1538.1409284483796</v>
      </c>
      <c r="I48" s="77">
        <v>1566.7901119167111</v>
      </c>
      <c r="J48" s="77">
        <v>1550.0381782552602</v>
      </c>
      <c r="K48" s="77">
        <v>1513.0146194264278</v>
      </c>
      <c r="L48" s="77">
        <v>1436.7609807374329</v>
      </c>
      <c r="M48" s="77">
        <v>1386.5377338321503</v>
      </c>
      <c r="N48" s="77">
        <v>1343.8960588301372</v>
      </c>
      <c r="O48" s="77">
        <v>1237.5882116070675</v>
      </c>
      <c r="P48" s="77">
        <v>1145.5634146034492</v>
      </c>
      <c r="Q48" s="77">
        <v>1009.6778213081853</v>
      </c>
    </row>
    <row r="49" spans="1:17" ht="11.45" customHeight="1" x14ac:dyDescent="0.25">
      <c r="A49" s="62" t="s">
        <v>58</v>
      </c>
      <c r="B49" s="77">
        <v>2564.6746695383622</v>
      </c>
      <c r="C49" s="77">
        <v>2681.3484325771424</v>
      </c>
      <c r="D49" s="77">
        <v>2789.6904252615554</v>
      </c>
      <c r="E49" s="77">
        <v>2946.9332031679851</v>
      </c>
      <c r="F49" s="77">
        <v>3133.6844256011773</v>
      </c>
      <c r="G49" s="77">
        <v>3265.2109807917222</v>
      </c>
      <c r="H49" s="77">
        <v>3666.8348565814213</v>
      </c>
      <c r="I49" s="77">
        <v>3897.623673344207</v>
      </c>
      <c r="J49" s="77">
        <v>4669.2563122832489</v>
      </c>
      <c r="K49" s="77">
        <v>4849.3943708236402</v>
      </c>
      <c r="L49" s="77">
        <v>4958.1098301914926</v>
      </c>
      <c r="M49" s="77">
        <v>5372.1201161208573</v>
      </c>
      <c r="N49" s="77">
        <v>5717.8456314669284</v>
      </c>
      <c r="O49" s="77">
        <v>6235.2355072901255</v>
      </c>
      <c r="P49" s="77">
        <v>6941.020521146771</v>
      </c>
      <c r="Q49" s="77">
        <v>7513.3437072684974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1.8289611255048285E-2</v>
      </c>
      <c r="K50" s="77">
        <v>1.8218691560025216E-2</v>
      </c>
      <c r="L50" s="77">
        <v>1.8131272049424781E-2</v>
      </c>
      <c r="M50" s="77">
        <v>3.6536857034296669E-2</v>
      </c>
      <c r="N50" s="77">
        <v>9.1986723444464E-2</v>
      </c>
      <c r="O50" s="77">
        <v>9.1754247162502342E-2</v>
      </c>
      <c r="P50" s="77">
        <v>0.10994725489572041</v>
      </c>
      <c r="Q50" s="77">
        <v>9.1369377611465727E-2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1.8552406589486432E-2</v>
      </c>
      <c r="M52" s="77">
        <v>2.7838598393541299E-2</v>
      </c>
      <c r="N52" s="77">
        <v>5.5695843793479215E-2</v>
      </c>
      <c r="O52" s="77">
        <v>9.2837592489023887E-2</v>
      </c>
      <c r="P52" s="77">
        <v>0.12069711519596653</v>
      </c>
      <c r="Q52" s="77">
        <v>0.1114274122312839</v>
      </c>
    </row>
    <row r="53" spans="1:17" ht="11.45" customHeight="1" x14ac:dyDescent="0.25">
      <c r="A53" s="19" t="s">
        <v>24</v>
      </c>
      <c r="B53" s="76">
        <v>1387.9911728110526</v>
      </c>
      <c r="C53" s="76">
        <v>1485.7872514345645</v>
      </c>
      <c r="D53" s="76">
        <v>1544.8787480279493</v>
      </c>
      <c r="E53" s="76">
        <v>1746.5070495409591</v>
      </c>
      <c r="F53" s="76">
        <v>1948.3009665270708</v>
      </c>
      <c r="G53" s="76">
        <v>2310.9340509865242</v>
      </c>
      <c r="H53" s="76">
        <v>2302.5859679074529</v>
      </c>
      <c r="I53" s="76">
        <v>2305.9188041832676</v>
      </c>
      <c r="J53" s="76">
        <v>2147.489946484653</v>
      </c>
      <c r="K53" s="76">
        <v>1759.4677528921745</v>
      </c>
      <c r="L53" s="76">
        <v>1065.2377531303027</v>
      </c>
      <c r="M53" s="76">
        <v>1072.1376149673281</v>
      </c>
      <c r="N53" s="76">
        <v>1170.3981819164251</v>
      </c>
      <c r="O53" s="76">
        <v>1204.1320801529016</v>
      </c>
      <c r="P53" s="76">
        <v>1172.5816337394281</v>
      </c>
      <c r="Q53" s="76">
        <v>1169.6291091776984</v>
      </c>
    </row>
    <row r="54" spans="1:17" ht="11.45" customHeight="1" x14ac:dyDescent="0.25">
      <c r="A54" s="17" t="s">
        <v>23</v>
      </c>
      <c r="B54" s="75">
        <v>693.943581393302</v>
      </c>
      <c r="C54" s="75">
        <v>747.67504290806676</v>
      </c>
      <c r="D54" s="75">
        <v>771.20450644721211</v>
      </c>
      <c r="E54" s="75">
        <v>957.82475905470233</v>
      </c>
      <c r="F54" s="75">
        <v>1029.0452845134885</v>
      </c>
      <c r="G54" s="75">
        <v>1362.5315319280026</v>
      </c>
      <c r="H54" s="75">
        <v>1596</v>
      </c>
      <c r="I54" s="75">
        <v>1591</v>
      </c>
      <c r="J54" s="75">
        <v>1584</v>
      </c>
      <c r="K54" s="75">
        <v>1446</v>
      </c>
      <c r="L54" s="75">
        <v>815</v>
      </c>
      <c r="M54" s="75">
        <v>816</v>
      </c>
      <c r="N54" s="75">
        <v>870</v>
      </c>
      <c r="O54" s="75">
        <v>882</v>
      </c>
      <c r="P54" s="75">
        <v>858</v>
      </c>
      <c r="Q54" s="75">
        <v>854</v>
      </c>
    </row>
    <row r="55" spans="1:17" ht="11.45" customHeight="1" x14ac:dyDescent="0.25">
      <c r="A55" s="15" t="s">
        <v>22</v>
      </c>
      <c r="B55" s="74">
        <v>694.0475914177506</v>
      </c>
      <c r="C55" s="74">
        <v>738.11220852649774</v>
      </c>
      <c r="D55" s="74">
        <v>773.67424158073732</v>
      </c>
      <c r="E55" s="74">
        <v>788.68229048625665</v>
      </c>
      <c r="F55" s="74">
        <v>919.25568201358237</v>
      </c>
      <c r="G55" s="74">
        <v>948.40251905852176</v>
      </c>
      <c r="H55" s="74">
        <v>706.58596790745298</v>
      </c>
      <c r="I55" s="74">
        <v>714.91880418326741</v>
      </c>
      <c r="J55" s="74">
        <v>563.48994648465282</v>
      </c>
      <c r="K55" s="74">
        <v>313.46775289217453</v>
      </c>
      <c r="L55" s="74">
        <v>250.23775313030279</v>
      </c>
      <c r="M55" s="74">
        <v>256.13761496732815</v>
      </c>
      <c r="N55" s="74">
        <v>300.39818191642513</v>
      </c>
      <c r="O55" s="74">
        <v>322.13208015290166</v>
      </c>
      <c r="P55" s="74">
        <v>314.58163373942818</v>
      </c>
      <c r="Q55" s="74">
        <v>315.62910917769847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3601163.2657813854</v>
      </c>
      <c r="C57" s="41">
        <f t="shared" ref="C57:Q57" si="40">C58+C73</f>
        <v>3709158.673041488</v>
      </c>
      <c r="D57" s="41">
        <f t="shared" si="40"/>
        <v>3454627.0499009499</v>
      </c>
      <c r="E57" s="41">
        <f t="shared" si="40"/>
        <v>3594586.6151821911</v>
      </c>
      <c r="F57" s="41">
        <f t="shared" si="40"/>
        <v>3753736.7727295714</v>
      </c>
      <c r="G57" s="41">
        <f t="shared" si="40"/>
        <v>3914542.6766948062</v>
      </c>
      <c r="H57" s="41">
        <f t="shared" si="40"/>
        <v>3816698.776093029</v>
      </c>
      <c r="I57" s="41">
        <f t="shared" si="40"/>
        <v>4164248.8094609799</v>
      </c>
      <c r="J57" s="41">
        <f t="shared" si="40"/>
        <v>4731924.2934880545</v>
      </c>
      <c r="K57" s="41">
        <f t="shared" si="40"/>
        <v>4973438.855916379</v>
      </c>
      <c r="L57" s="41">
        <f t="shared" si="40"/>
        <v>5050447.9735662388</v>
      </c>
      <c r="M57" s="41">
        <f t="shared" si="40"/>
        <v>5086411.3837054977</v>
      </c>
      <c r="N57" s="41">
        <f t="shared" si="40"/>
        <v>5256407.0962578403</v>
      </c>
      <c r="O57" s="41">
        <f t="shared" si="40"/>
        <v>5498855.789178269</v>
      </c>
      <c r="P57" s="41">
        <f t="shared" si="40"/>
        <v>5757006.9603969343</v>
      </c>
      <c r="Q57" s="41">
        <f t="shared" si="40"/>
        <v>6033936.2836373849</v>
      </c>
    </row>
    <row r="58" spans="1:17" ht="11.45" customHeight="1" x14ac:dyDescent="0.25">
      <c r="A58" s="25" t="s">
        <v>39</v>
      </c>
      <c r="B58" s="40">
        <f t="shared" ref="B58" si="41">B59+B60+B67</f>
        <v>3222899</v>
      </c>
      <c r="C58" s="40">
        <f t="shared" ref="C58:Q58" si="42">C59+C60+C67</f>
        <v>3318971</v>
      </c>
      <c r="D58" s="40">
        <f t="shared" si="42"/>
        <v>3057280</v>
      </c>
      <c r="E58" s="40">
        <f t="shared" si="42"/>
        <v>3173002</v>
      </c>
      <c r="F58" s="40">
        <f t="shared" si="42"/>
        <v>3315005</v>
      </c>
      <c r="G58" s="40">
        <f t="shared" si="42"/>
        <v>3450383</v>
      </c>
      <c r="H58" s="40">
        <f t="shared" si="42"/>
        <v>3305274</v>
      </c>
      <c r="I58" s="40">
        <f t="shared" si="42"/>
        <v>3631681</v>
      </c>
      <c r="J58" s="40">
        <f t="shared" si="42"/>
        <v>4140379</v>
      </c>
      <c r="K58" s="40">
        <f t="shared" si="42"/>
        <v>4366204</v>
      </c>
      <c r="L58" s="40">
        <f t="shared" si="42"/>
        <v>4446073</v>
      </c>
      <c r="M58" s="40">
        <f t="shared" si="42"/>
        <v>4465997</v>
      </c>
      <c r="N58" s="40">
        <f t="shared" si="42"/>
        <v>4624488</v>
      </c>
      <c r="O58" s="40">
        <f t="shared" si="42"/>
        <v>4840488</v>
      </c>
      <c r="P58" s="40">
        <f t="shared" si="42"/>
        <v>5059642</v>
      </c>
      <c r="Q58" s="40">
        <f t="shared" si="42"/>
        <v>5315213</v>
      </c>
    </row>
    <row r="59" spans="1:17" ht="11.45" customHeight="1" x14ac:dyDescent="0.25">
      <c r="A59" s="23" t="s">
        <v>30</v>
      </c>
      <c r="B59" s="39">
        <v>45975</v>
      </c>
      <c r="C59" s="39">
        <v>45747</v>
      </c>
      <c r="D59" s="39">
        <v>45519</v>
      </c>
      <c r="E59" s="39">
        <v>45909</v>
      </c>
      <c r="F59" s="39">
        <v>46513</v>
      </c>
      <c r="G59" s="39">
        <v>47110</v>
      </c>
      <c r="H59" s="39">
        <v>51959</v>
      </c>
      <c r="I59" s="39">
        <v>56479</v>
      </c>
      <c r="J59" s="39">
        <v>71827</v>
      </c>
      <c r="K59" s="39">
        <v>79990</v>
      </c>
      <c r="L59" s="39">
        <v>85171</v>
      </c>
      <c r="M59" s="39">
        <v>90082</v>
      </c>
      <c r="N59" s="39">
        <v>95450</v>
      </c>
      <c r="O59" s="39">
        <v>101622</v>
      </c>
      <c r="P59" s="39">
        <v>107338</v>
      </c>
      <c r="Q59" s="39">
        <v>112866</v>
      </c>
    </row>
    <row r="60" spans="1:17" ht="11.45" customHeight="1" x14ac:dyDescent="0.25">
      <c r="A60" s="19" t="s">
        <v>29</v>
      </c>
      <c r="B60" s="38">
        <f>SUM(B61:B66)</f>
        <v>3128782</v>
      </c>
      <c r="C60" s="38">
        <f t="shared" ref="C60:Q60" si="43">SUM(C61:C66)</f>
        <v>3225500</v>
      </c>
      <c r="D60" s="38">
        <f t="shared" si="43"/>
        <v>2971000</v>
      </c>
      <c r="E60" s="38">
        <f t="shared" si="43"/>
        <v>3085146</v>
      </c>
      <c r="F60" s="38">
        <f t="shared" si="43"/>
        <v>3225300</v>
      </c>
      <c r="G60" s="38">
        <f t="shared" si="43"/>
        <v>3364000</v>
      </c>
      <c r="H60" s="38">
        <f t="shared" si="43"/>
        <v>3221000</v>
      </c>
      <c r="I60" s="38">
        <f t="shared" si="43"/>
        <v>3541000</v>
      </c>
      <c r="J60" s="38">
        <f t="shared" si="43"/>
        <v>4027000</v>
      </c>
      <c r="K60" s="38">
        <f t="shared" si="43"/>
        <v>4245000</v>
      </c>
      <c r="L60" s="38">
        <f t="shared" si="43"/>
        <v>4320000</v>
      </c>
      <c r="M60" s="38">
        <f t="shared" si="43"/>
        <v>4335000</v>
      </c>
      <c r="N60" s="38">
        <f t="shared" si="43"/>
        <v>4487000</v>
      </c>
      <c r="O60" s="38">
        <f t="shared" si="43"/>
        <v>4696000</v>
      </c>
      <c r="P60" s="38">
        <f t="shared" si="43"/>
        <v>4908000</v>
      </c>
      <c r="Q60" s="38">
        <f t="shared" si="43"/>
        <v>5155000</v>
      </c>
    </row>
    <row r="61" spans="1:17" ht="11.45" customHeight="1" x14ac:dyDescent="0.25">
      <c r="A61" s="62" t="s">
        <v>59</v>
      </c>
      <c r="B61" s="42">
        <v>2909465</v>
      </c>
      <c r="C61" s="42">
        <v>2912477</v>
      </c>
      <c r="D61" s="42">
        <v>2607267</v>
      </c>
      <c r="E61" s="42">
        <v>2622926</v>
      </c>
      <c r="F61" s="42">
        <v>2655356</v>
      </c>
      <c r="G61" s="42">
        <v>2692341</v>
      </c>
      <c r="H61" s="42">
        <v>2469951</v>
      </c>
      <c r="I61" s="42">
        <v>2583022</v>
      </c>
      <c r="J61" s="42">
        <v>2879968</v>
      </c>
      <c r="K61" s="42">
        <v>2988777</v>
      </c>
      <c r="L61" s="42">
        <v>2971677</v>
      </c>
      <c r="M61" s="42">
        <v>2900013</v>
      </c>
      <c r="N61" s="42">
        <v>2956665</v>
      </c>
      <c r="O61" s="42">
        <v>3039629</v>
      </c>
      <c r="P61" s="42">
        <v>3114471</v>
      </c>
      <c r="Q61" s="42">
        <v>3193936</v>
      </c>
    </row>
    <row r="62" spans="1:17" ht="11.45" customHeight="1" x14ac:dyDescent="0.25">
      <c r="A62" s="62" t="s">
        <v>58</v>
      </c>
      <c r="B62" s="42">
        <v>219317</v>
      </c>
      <c r="C62" s="42">
        <v>313023</v>
      </c>
      <c r="D62" s="42">
        <v>358933</v>
      </c>
      <c r="E62" s="42">
        <v>451170</v>
      </c>
      <c r="F62" s="42">
        <v>544492</v>
      </c>
      <c r="G62" s="42">
        <v>647606</v>
      </c>
      <c r="H62" s="42">
        <v>727241</v>
      </c>
      <c r="I62" s="42">
        <v>926536</v>
      </c>
      <c r="J62" s="42">
        <v>1116844</v>
      </c>
      <c r="K62" s="42">
        <v>1226700</v>
      </c>
      <c r="L62" s="42">
        <v>1319421</v>
      </c>
      <c r="M62" s="42">
        <v>1356592</v>
      </c>
      <c r="N62" s="42">
        <v>1455882</v>
      </c>
      <c r="O62" s="42">
        <v>1582513</v>
      </c>
      <c r="P62" s="42">
        <v>1715999</v>
      </c>
      <c r="Q62" s="42">
        <v>1877364</v>
      </c>
    </row>
    <row r="63" spans="1:17" ht="11.45" customHeight="1" x14ac:dyDescent="0.25">
      <c r="A63" s="62" t="s">
        <v>57</v>
      </c>
      <c r="B63" s="42">
        <v>0</v>
      </c>
      <c r="C63" s="42">
        <v>0</v>
      </c>
      <c r="D63" s="42">
        <v>4800</v>
      </c>
      <c r="E63" s="42">
        <v>11050</v>
      </c>
      <c r="F63" s="42">
        <v>25452</v>
      </c>
      <c r="G63" s="42">
        <v>24053</v>
      </c>
      <c r="H63" s="42">
        <v>23808</v>
      </c>
      <c r="I63" s="42">
        <v>31442</v>
      </c>
      <c r="J63" s="42">
        <v>30188</v>
      </c>
      <c r="K63" s="42">
        <v>29522</v>
      </c>
      <c r="L63" s="42">
        <v>28714</v>
      </c>
      <c r="M63" s="42">
        <v>77946</v>
      </c>
      <c r="N63" s="42">
        <v>73464</v>
      </c>
      <c r="O63" s="42">
        <v>72322</v>
      </c>
      <c r="P63" s="42">
        <v>76017</v>
      </c>
      <c r="Q63" s="42">
        <v>82158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151</v>
      </c>
      <c r="O65" s="42">
        <v>144</v>
      </c>
      <c r="P65" s="42">
        <v>153</v>
      </c>
      <c r="Q65" s="42">
        <v>173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1</v>
      </c>
      <c r="L66" s="42">
        <v>188</v>
      </c>
      <c r="M66" s="42">
        <v>449</v>
      </c>
      <c r="N66" s="42">
        <v>838</v>
      </c>
      <c r="O66" s="42">
        <v>1392</v>
      </c>
      <c r="P66" s="42">
        <v>1360</v>
      </c>
      <c r="Q66" s="42">
        <v>1369</v>
      </c>
    </row>
    <row r="67" spans="1:17" ht="11.45" customHeight="1" x14ac:dyDescent="0.25">
      <c r="A67" s="19" t="s">
        <v>28</v>
      </c>
      <c r="B67" s="38">
        <f>SUM(B68:B72)</f>
        <v>48142</v>
      </c>
      <c r="C67" s="38">
        <f t="shared" ref="C67:Q67" si="44">SUM(C68:C72)</f>
        <v>47724</v>
      </c>
      <c r="D67" s="38">
        <f t="shared" si="44"/>
        <v>40761</v>
      </c>
      <c r="E67" s="38">
        <f t="shared" si="44"/>
        <v>41947</v>
      </c>
      <c r="F67" s="38">
        <f t="shared" si="44"/>
        <v>43192</v>
      </c>
      <c r="G67" s="38">
        <f t="shared" si="44"/>
        <v>39273</v>
      </c>
      <c r="H67" s="38">
        <f t="shared" si="44"/>
        <v>32315</v>
      </c>
      <c r="I67" s="38">
        <f t="shared" si="44"/>
        <v>34202</v>
      </c>
      <c r="J67" s="38">
        <f t="shared" si="44"/>
        <v>41552</v>
      </c>
      <c r="K67" s="38">
        <f t="shared" si="44"/>
        <v>41214</v>
      </c>
      <c r="L67" s="38">
        <f t="shared" si="44"/>
        <v>40902</v>
      </c>
      <c r="M67" s="38">
        <f t="shared" si="44"/>
        <v>40915</v>
      </c>
      <c r="N67" s="38">
        <f t="shared" si="44"/>
        <v>42038</v>
      </c>
      <c r="O67" s="38">
        <f t="shared" si="44"/>
        <v>42866</v>
      </c>
      <c r="P67" s="38">
        <f t="shared" si="44"/>
        <v>44304</v>
      </c>
      <c r="Q67" s="38">
        <f t="shared" si="44"/>
        <v>47347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169</v>
      </c>
      <c r="K68" s="37">
        <v>169</v>
      </c>
      <c r="L68" s="37">
        <v>169</v>
      </c>
      <c r="M68" s="37">
        <v>168</v>
      </c>
      <c r="N68" s="37">
        <v>165</v>
      </c>
      <c r="O68" s="37">
        <v>161</v>
      </c>
      <c r="P68" s="37">
        <v>156</v>
      </c>
      <c r="Q68" s="37">
        <v>149</v>
      </c>
    </row>
    <row r="69" spans="1:17" ht="11.45" customHeight="1" x14ac:dyDescent="0.25">
      <c r="A69" s="62" t="s">
        <v>58</v>
      </c>
      <c r="B69" s="37">
        <v>48142</v>
      </c>
      <c r="C69" s="37">
        <v>47724</v>
      </c>
      <c r="D69" s="37">
        <v>40761</v>
      </c>
      <c r="E69" s="37">
        <v>41947</v>
      </c>
      <c r="F69" s="37">
        <v>43192</v>
      </c>
      <c r="G69" s="37">
        <v>39273</v>
      </c>
      <c r="H69" s="37">
        <v>32315</v>
      </c>
      <c r="I69" s="37">
        <v>34132</v>
      </c>
      <c r="J69" s="37">
        <v>41313</v>
      </c>
      <c r="K69" s="37">
        <v>40971</v>
      </c>
      <c r="L69" s="37">
        <v>40647</v>
      </c>
      <c r="M69" s="37">
        <v>40650</v>
      </c>
      <c r="N69" s="37">
        <v>41778</v>
      </c>
      <c r="O69" s="37">
        <v>42607</v>
      </c>
      <c r="P69" s="37">
        <v>44052</v>
      </c>
      <c r="Q69" s="37">
        <v>47104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70</v>
      </c>
      <c r="J70" s="37">
        <v>70</v>
      </c>
      <c r="K70" s="37">
        <v>74</v>
      </c>
      <c r="L70" s="37">
        <v>86</v>
      </c>
      <c r="M70" s="37">
        <v>97</v>
      </c>
      <c r="N70" s="37">
        <v>95</v>
      </c>
      <c r="O70" s="37">
        <v>97</v>
      </c>
      <c r="P70" s="37">
        <v>94</v>
      </c>
      <c r="Q70" s="37">
        <v>90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1</v>
      </c>
      <c r="P72" s="37">
        <v>2</v>
      </c>
      <c r="Q72" s="37">
        <v>4</v>
      </c>
    </row>
    <row r="73" spans="1:17" ht="11.45" customHeight="1" x14ac:dyDescent="0.25">
      <c r="A73" s="25" t="s">
        <v>18</v>
      </c>
      <c r="B73" s="40">
        <f t="shared" ref="B73" si="45">B74+B80</f>
        <v>378264.2657813853</v>
      </c>
      <c r="C73" s="40">
        <f t="shared" ref="C73:Q73" si="46">C74+C80</f>
        <v>390187.67304148822</v>
      </c>
      <c r="D73" s="40">
        <f t="shared" si="46"/>
        <v>397347.04990094987</v>
      </c>
      <c r="E73" s="40">
        <f t="shared" si="46"/>
        <v>421584.61518219125</v>
      </c>
      <c r="F73" s="40">
        <f t="shared" si="46"/>
        <v>438731.77272957156</v>
      </c>
      <c r="G73" s="40">
        <f t="shared" si="46"/>
        <v>464159.67669480614</v>
      </c>
      <c r="H73" s="40">
        <f t="shared" si="46"/>
        <v>511424.77609302884</v>
      </c>
      <c r="I73" s="40">
        <f t="shared" si="46"/>
        <v>532567.80946097965</v>
      </c>
      <c r="J73" s="40">
        <f t="shared" si="46"/>
        <v>591545.29348805477</v>
      </c>
      <c r="K73" s="40">
        <f t="shared" si="46"/>
        <v>607234.85591637855</v>
      </c>
      <c r="L73" s="40">
        <f t="shared" si="46"/>
        <v>604374.97356623888</v>
      </c>
      <c r="M73" s="40">
        <f t="shared" si="46"/>
        <v>620414.38370549795</v>
      </c>
      <c r="N73" s="40">
        <f t="shared" si="46"/>
        <v>631919.09625784028</v>
      </c>
      <c r="O73" s="40">
        <f t="shared" si="46"/>
        <v>658367.78917826945</v>
      </c>
      <c r="P73" s="40">
        <f t="shared" si="46"/>
        <v>697364.96039693442</v>
      </c>
      <c r="Q73" s="40">
        <f t="shared" si="46"/>
        <v>718723.28363738465</v>
      </c>
    </row>
    <row r="74" spans="1:17" ht="11.45" customHeight="1" x14ac:dyDescent="0.25">
      <c r="A74" s="23" t="s">
        <v>27</v>
      </c>
      <c r="B74" s="39">
        <f>SUM(B75:B79)</f>
        <v>320155</v>
      </c>
      <c r="C74" s="39">
        <f t="shared" ref="C74:Q74" si="47">SUM(C75:C79)</f>
        <v>328399</v>
      </c>
      <c r="D74" s="39">
        <f t="shared" si="47"/>
        <v>335513</v>
      </c>
      <c r="E74" s="39">
        <f t="shared" si="47"/>
        <v>347565</v>
      </c>
      <c r="F74" s="39">
        <f t="shared" si="47"/>
        <v>362316</v>
      </c>
      <c r="G74" s="39">
        <f t="shared" si="47"/>
        <v>371018</v>
      </c>
      <c r="H74" s="39">
        <f t="shared" si="47"/>
        <v>410366</v>
      </c>
      <c r="I74" s="39">
        <f t="shared" si="47"/>
        <v>432232</v>
      </c>
      <c r="J74" s="39">
        <f t="shared" si="47"/>
        <v>486990</v>
      </c>
      <c r="K74" s="39">
        <f t="shared" si="47"/>
        <v>499692</v>
      </c>
      <c r="L74" s="39">
        <f t="shared" si="47"/>
        <v>503773</v>
      </c>
      <c r="M74" s="39">
        <f t="shared" si="47"/>
        <v>526063</v>
      </c>
      <c r="N74" s="39">
        <f t="shared" si="47"/>
        <v>544089</v>
      </c>
      <c r="O74" s="39">
        <f t="shared" si="47"/>
        <v>572873</v>
      </c>
      <c r="P74" s="39">
        <f t="shared" si="47"/>
        <v>615903</v>
      </c>
      <c r="Q74" s="39">
        <f t="shared" si="47"/>
        <v>645549</v>
      </c>
    </row>
    <row r="75" spans="1:17" ht="11.45" customHeight="1" x14ac:dyDescent="0.25">
      <c r="A75" s="62" t="s">
        <v>59</v>
      </c>
      <c r="B75" s="42">
        <v>130188</v>
      </c>
      <c r="C75" s="42">
        <v>131096</v>
      </c>
      <c r="D75" s="42">
        <v>131545</v>
      </c>
      <c r="E75" s="42">
        <v>133628</v>
      </c>
      <c r="F75" s="42">
        <v>136509</v>
      </c>
      <c r="G75" s="42">
        <v>137260</v>
      </c>
      <c r="H75" s="42">
        <v>147870</v>
      </c>
      <c r="I75" s="42">
        <v>152513</v>
      </c>
      <c r="J75" s="42">
        <v>152235</v>
      </c>
      <c r="K75" s="42">
        <v>150669</v>
      </c>
      <c r="L75" s="42">
        <v>145203</v>
      </c>
      <c r="M75" s="42">
        <v>140466</v>
      </c>
      <c r="N75" s="42">
        <v>136544</v>
      </c>
      <c r="O75" s="42">
        <v>127322</v>
      </c>
      <c r="P75" s="42">
        <v>119204</v>
      </c>
      <c r="Q75" s="42">
        <v>106409</v>
      </c>
    </row>
    <row r="76" spans="1:17" ht="11.45" customHeight="1" x14ac:dyDescent="0.25">
      <c r="A76" s="62" t="s">
        <v>58</v>
      </c>
      <c r="B76" s="42">
        <v>189967</v>
      </c>
      <c r="C76" s="42">
        <v>197303</v>
      </c>
      <c r="D76" s="42">
        <v>203968</v>
      </c>
      <c r="E76" s="42">
        <v>213937</v>
      </c>
      <c r="F76" s="42">
        <v>225807</v>
      </c>
      <c r="G76" s="42">
        <v>233758</v>
      </c>
      <c r="H76" s="42">
        <v>262496</v>
      </c>
      <c r="I76" s="42">
        <v>279719</v>
      </c>
      <c r="J76" s="42">
        <v>334753</v>
      </c>
      <c r="K76" s="42">
        <v>349021</v>
      </c>
      <c r="L76" s="42">
        <v>358566</v>
      </c>
      <c r="M76" s="42">
        <v>385590</v>
      </c>
      <c r="N76" s="42">
        <v>407529</v>
      </c>
      <c r="O76" s="42">
        <v>445531</v>
      </c>
      <c r="P76" s="42">
        <v>496674</v>
      </c>
      <c r="Q76" s="42">
        <v>539118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2</v>
      </c>
      <c r="K77" s="42">
        <v>2</v>
      </c>
      <c r="L77" s="42">
        <v>2</v>
      </c>
      <c r="M77" s="42">
        <v>4</v>
      </c>
      <c r="N77" s="42">
        <v>10</v>
      </c>
      <c r="O77" s="42">
        <v>10</v>
      </c>
      <c r="P77" s="42">
        <v>12</v>
      </c>
      <c r="Q77" s="42">
        <v>10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2</v>
      </c>
      <c r="M79" s="42">
        <v>3</v>
      </c>
      <c r="N79" s="42">
        <v>6</v>
      </c>
      <c r="O79" s="42">
        <v>10</v>
      </c>
      <c r="P79" s="42">
        <v>13</v>
      </c>
      <c r="Q79" s="42">
        <v>12</v>
      </c>
    </row>
    <row r="80" spans="1:17" ht="11.45" customHeight="1" x14ac:dyDescent="0.25">
      <c r="A80" s="19" t="s">
        <v>24</v>
      </c>
      <c r="B80" s="38">
        <f>SUM(B81:B82)</f>
        <v>58109.2657813853</v>
      </c>
      <c r="C80" s="38">
        <f t="shared" ref="C80:Q80" si="48">SUM(C81:C82)</f>
        <v>61788.673041488204</v>
      </c>
      <c r="D80" s="38">
        <f t="shared" si="48"/>
        <v>61834.049900949853</v>
      </c>
      <c r="E80" s="38">
        <f t="shared" si="48"/>
        <v>74019.61518219125</v>
      </c>
      <c r="F80" s="38">
        <f t="shared" si="48"/>
        <v>76415.772729571559</v>
      </c>
      <c r="G80" s="38">
        <f t="shared" si="48"/>
        <v>93141.676694806141</v>
      </c>
      <c r="H80" s="38">
        <f t="shared" si="48"/>
        <v>101058.77609302886</v>
      </c>
      <c r="I80" s="38">
        <f t="shared" si="48"/>
        <v>100335.80946097961</v>
      </c>
      <c r="J80" s="38">
        <f t="shared" si="48"/>
        <v>104555.29348805474</v>
      </c>
      <c r="K80" s="38">
        <f t="shared" si="48"/>
        <v>107542.85591637852</v>
      </c>
      <c r="L80" s="38">
        <f t="shared" si="48"/>
        <v>100601.97356623886</v>
      </c>
      <c r="M80" s="38">
        <f t="shared" si="48"/>
        <v>94351.383705497981</v>
      </c>
      <c r="N80" s="38">
        <f t="shared" si="48"/>
        <v>87830.096257840298</v>
      </c>
      <c r="O80" s="38">
        <f t="shared" si="48"/>
        <v>85494.789178269435</v>
      </c>
      <c r="P80" s="38">
        <f t="shared" si="48"/>
        <v>81461.960396934446</v>
      </c>
      <c r="Q80" s="38">
        <f t="shared" si="48"/>
        <v>73174.283637384695</v>
      </c>
    </row>
    <row r="81" spans="1:17" ht="11.45" customHeight="1" x14ac:dyDescent="0.25">
      <c r="A81" s="17" t="s">
        <v>23</v>
      </c>
      <c r="B81" s="37">
        <v>49944</v>
      </c>
      <c r="C81" s="37">
        <v>53105</v>
      </c>
      <c r="D81" s="37">
        <v>52732</v>
      </c>
      <c r="E81" s="37">
        <v>64741</v>
      </c>
      <c r="F81" s="37">
        <v>65601</v>
      </c>
      <c r="G81" s="37">
        <v>81984</v>
      </c>
      <c r="H81" s="37">
        <v>92746</v>
      </c>
      <c r="I81" s="37">
        <v>91925</v>
      </c>
      <c r="J81" s="37">
        <v>97926</v>
      </c>
      <c r="K81" s="37">
        <v>103855</v>
      </c>
      <c r="L81" s="37">
        <v>97658</v>
      </c>
      <c r="M81" s="37">
        <v>91338</v>
      </c>
      <c r="N81" s="37">
        <v>84296</v>
      </c>
      <c r="O81" s="37">
        <v>81705</v>
      </c>
      <c r="P81" s="37">
        <v>77761</v>
      </c>
      <c r="Q81" s="37">
        <v>69461</v>
      </c>
    </row>
    <row r="82" spans="1:17" ht="11.45" customHeight="1" x14ac:dyDescent="0.25">
      <c r="A82" s="15" t="s">
        <v>22</v>
      </c>
      <c r="B82" s="36">
        <v>8165.2657813853011</v>
      </c>
      <c r="C82" s="36">
        <v>8683.6730414882077</v>
      </c>
      <c r="D82" s="36">
        <v>9102.0499009498508</v>
      </c>
      <c r="E82" s="36">
        <v>9278.6151821912536</v>
      </c>
      <c r="F82" s="36">
        <v>10814.772729571558</v>
      </c>
      <c r="G82" s="36">
        <v>11157.676694806138</v>
      </c>
      <c r="H82" s="36">
        <v>8312.7760930288587</v>
      </c>
      <c r="I82" s="36">
        <v>8410.8094609796153</v>
      </c>
      <c r="J82" s="36">
        <v>6629.29348805474</v>
      </c>
      <c r="K82" s="36">
        <v>3687.8559163785239</v>
      </c>
      <c r="L82" s="36">
        <v>2943.9735662388562</v>
      </c>
      <c r="M82" s="36">
        <v>3013.3837054979786</v>
      </c>
      <c r="N82" s="36">
        <v>3534.0962578402955</v>
      </c>
      <c r="O82" s="36">
        <v>3789.789178269431</v>
      </c>
      <c r="P82" s="36">
        <v>3700.9603969344489</v>
      </c>
      <c r="Q82" s="36">
        <v>3713.2836373846881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3601163.2657813854</v>
      </c>
      <c r="C84" s="41">
        <f t="shared" si="49"/>
        <v>3709158.673041488</v>
      </c>
      <c r="D84" s="41">
        <f t="shared" si="49"/>
        <v>3454627.0499009499</v>
      </c>
      <c r="E84" s="41">
        <f t="shared" si="49"/>
        <v>3594586.6151821911</v>
      </c>
      <c r="F84" s="41">
        <f t="shared" si="49"/>
        <v>3753736.7727295714</v>
      </c>
      <c r="G84" s="41">
        <f t="shared" si="49"/>
        <v>3914542.6766948062</v>
      </c>
      <c r="H84" s="41">
        <f t="shared" si="49"/>
        <v>3816698.776093029</v>
      </c>
      <c r="I84" s="41">
        <f t="shared" si="49"/>
        <v>4164248.8094609799</v>
      </c>
      <c r="J84" s="41">
        <f t="shared" si="49"/>
        <v>4731924.2934880545</v>
      </c>
      <c r="K84" s="41">
        <f t="shared" si="49"/>
        <v>4973438.855916379</v>
      </c>
      <c r="L84" s="41">
        <f t="shared" si="49"/>
        <v>5050447.9735662388</v>
      </c>
      <c r="M84" s="41">
        <f t="shared" si="49"/>
        <v>5086411.3837054977</v>
      </c>
      <c r="N84" s="41">
        <f t="shared" si="49"/>
        <v>5256407.0962578403</v>
      </c>
      <c r="O84" s="41">
        <f t="shared" si="49"/>
        <v>5498855.789178269</v>
      </c>
      <c r="P84" s="41">
        <f t="shared" si="49"/>
        <v>5757006.9603969343</v>
      </c>
      <c r="Q84" s="41">
        <f t="shared" si="49"/>
        <v>6033936.2836373849</v>
      </c>
    </row>
    <row r="85" spans="1:17" ht="11.45" customHeight="1" x14ac:dyDescent="0.25">
      <c r="A85" s="25" t="s">
        <v>39</v>
      </c>
      <c r="B85" s="40">
        <f t="shared" ref="B85:Q85" si="50">B86+B87+B94</f>
        <v>3222899</v>
      </c>
      <c r="C85" s="40">
        <f t="shared" si="50"/>
        <v>3318971</v>
      </c>
      <c r="D85" s="40">
        <f t="shared" si="50"/>
        <v>3057280</v>
      </c>
      <c r="E85" s="40">
        <f t="shared" si="50"/>
        <v>3173002</v>
      </c>
      <c r="F85" s="40">
        <f t="shared" si="50"/>
        <v>3315005</v>
      </c>
      <c r="G85" s="40">
        <f t="shared" si="50"/>
        <v>3450383</v>
      </c>
      <c r="H85" s="40">
        <f t="shared" si="50"/>
        <v>3305274</v>
      </c>
      <c r="I85" s="40">
        <f t="shared" si="50"/>
        <v>3631681</v>
      </c>
      <c r="J85" s="40">
        <f t="shared" si="50"/>
        <v>4140379</v>
      </c>
      <c r="K85" s="40">
        <f t="shared" si="50"/>
        <v>4366204</v>
      </c>
      <c r="L85" s="40">
        <f t="shared" si="50"/>
        <v>4446073</v>
      </c>
      <c r="M85" s="40">
        <f t="shared" si="50"/>
        <v>4465997</v>
      </c>
      <c r="N85" s="40">
        <f t="shared" si="50"/>
        <v>4624488</v>
      </c>
      <c r="O85" s="40">
        <f t="shared" si="50"/>
        <v>4840488</v>
      </c>
      <c r="P85" s="40">
        <f t="shared" si="50"/>
        <v>5059642</v>
      </c>
      <c r="Q85" s="40">
        <f t="shared" si="50"/>
        <v>5315213</v>
      </c>
    </row>
    <row r="86" spans="1:17" ht="11.45" customHeight="1" x14ac:dyDescent="0.25">
      <c r="A86" s="23" t="s">
        <v>30</v>
      </c>
      <c r="B86" s="39">
        <v>45975</v>
      </c>
      <c r="C86" s="39">
        <v>45747</v>
      </c>
      <c r="D86" s="39">
        <v>45519</v>
      </c>
      <c r="E86" s="39">
        <v>45909</v>
      </c>
      <c r="F86" s="39">
        <v>46513</v>
      </c>
      <c r="G86" s="39">
        <v>47110</v>
      </c>
      <c r="H86" s="39">
        <v>51959</v>
      </c>
      <c r="I86" s="39">
        <v>56479</v>
      </c>
      <c r="J86" s="39">
        <v>71827</v>
      </c>
      <c r="K86" s="39">
        <v>79990</v>
      </c>
      <c r="L86" s="39">
        <v>85171</v>
      </c>
      <c r="M86" s="39">
        <v>90082</v>
      </c>
      <c r="N86" s="39">
        <v>95450</v>
      </c>
      <c r="O86" s="39">
        <v>101622</v>
      </c>
      <c r="P86" s="39">
        <v>107338</v>
      </c>
      <c r="Q86" s="39">
        <v>112866</v>
      </c>
    </row>
    <row r="87" spans="1:17" ht="11.45" customHeight="1" x14ac:dyDescent="0.25">
      <c r="A87" s="19" t="s">
        <v>29</v>
      </c>
      <c r="B87" s="38">
        <f>SUM(B88:B93)</f>
        <v>3128782</v>
      </c>
      <c r="C87" s="38">
        <f t="shared" ref="C87" si="51">SUM(C88:C93)</f>
        <v>3225500</v>
      </c>
      <c r="D87" s="38">
        <f t="shared" ref="D87" si="52">SUM(D88:D93)</f>
        <v>2971000</v>
      </c>
      <c r="E87" s="38">
        <f t="shared" ref="E87" si="53">SUM(E88:E93)</f>
        <v>3085146</v>
      </c>
      <c r="F87" s="38">
        <f t="shared" ref="F87" si="54">SUM(F88:F93)</f>
        <v>3225300</v>
      </c>
      <c r="G87" s="38">
        <f t="shared" ref="G87" si="55">SUM(G88:G93)</f>
        <v>3364000</v>
      </c>
      <c r="H87" s="38">
        <f t="shared" ref="H87" si="56">SUM(H88:H93)</f>
        <v>3221000</v>
      </c>
      <c r="I87" s="38">
        <f t="shared" ref="I87" si="57">SUM(I88:I93)</f>
        <v>3541000</v>
      </c>
      <c r="J87" s="38">
        <f t="shared" ref="J87" si="58">SUM(J88:J93)</f>
        <v>4027000</v>
      </c>
      <c r="K87" s="38">
        <f t="shared" ref="K87" si="59">SUM(K88:K93)</f>
        <v>4245000</v>
      </c>
      <c r="L87" s="38">
        <f t="shared" ref="L87" si="60">SUM(L88:L93)</f>
        <v>4320000</v>
      </c>
      <c r="M87" s="38">
        <f t="shared" ref="M87" si="61">SUM(M88:M93)</f>
        <v>4335000</v>
      </c>
      <c r="N87" s="38">
        <f t="shared" ref="N87" si="62">SUM(N88:N93)</f>
        <v>4487000</v>
      </c>
      <c r="O87" s="38">
        <f t="shared" ref="O87" si="63">SUM(O88:O93)</f>
        <v>4696000</v>
      </c>
      <c r="P87" s="38">
        <f t="shared" ref="P87" si="64">SUM(P88:P93)</f>
        <v>4908000</v>
      </c>
      <c r="Q87" s="38">
        <f t="shared" ref="Q87" si="65">SUM(Q88:Q93)</f>
        <v>5155000</v>
      </c>
    </row>
    <row r="88" spans="1:17" ht="11.45" customHeight="1" x14ac:dyDescent="0.25">
      <c r="A88" s="62" t="s">
        <v>59</v>
      </c>
      <c r="B88" s="42">
        <v>2909465</v>
      </c>
      <c r="C88" s="42">
        <v>2912477</v>
      </c>
      <c r="D88" s="42">
        <v>2607267</v>
      </c>
      <c r="E88" s="42">
        <v>2622926</v>
      </c>
      <c r="F88" s="42">
        <v>2655356</v>
      </c>
      <c r="G88" s="42">
        <v>2692341</v>
      </c>
      <c r="H88" s="42">
        <v>2469951</v>
      </c>
      <c r="I88" s="42">
        <v>2583022</v>
      </c>
      <c r="J88" s="42">
        <v>2879968</v>
      </c>
      <c r="K88" s="42">
        <v>2988777</v>
      </c>
      <c r="L88" s="42">
        <v>2971677</v>
      </c>
      <c r="M88" s="42">
        <v>2900013</v>
      </c>
      <c r="N88" s="42">
        <v>2956665</v>
      </c>
      <c r="O88" s="42">
        <v>3039629</v>
      </c>
      <c r="P88" s="42">
        <v>3114471</v>
      </c>
      <c r="Q88" s="42">
        <v>3193936</v>
      </c>
    </row>
    <row r="89" spans="1:17" ht="11.45" customHeight="1" x14ac:dyDescent="0.25">
      <c r="A89" s="62" t="s">
        <v>58</v>
      </c>
      <c r="B89" s="42">
        <v>219317</v>
      </c>
      <c r="C89" s="42">
        <v>313023</v>
      </c>
      <c r="D89" s="42">
        <v>358933</v>
      </c>
      <c r="E89" s="42">
        <v>451170</v>
      </c>
      <c r="F89" s="42">
        <v>544492</v>
      </c>
      <c r="G89" s="42">
        <v>647606</v>
      </c>
      <c r="H89" s="42">
        <v>727241</v>
      </c>
      <c r="I89" s="42">
        <v>926536</v>
      </c>
      <c r="J89" s="42">
        <v>1116844</v>
      </c>
      <c r="K89" s="42">
        <v>1226700</v>
      </c>
      <c r="L89" s="42">
        <v>1319421</v>
      </c>
      <c r="M89" s="42">
        <v>1356592</v>
      </c>
      <c r="N89" s="42">
        <v>1455882</v>
      </c>
      <c r="O89" s="42">
        <v>1582513</v>
      </c>
      <c r="P89" s="42">
        <v>1715999</v>
      </c>
      <c r="Q89" s="42">
        <v>1877364</v>
      </c>
    </row>
    <row r="90" spans="1:17" ht="11.45" customHeight="1" x14ac:dyDescent="0.25">
      <c r="A90" s="62" t="s">
        <v>57</v>
      </c>
      <c r="B90" s="42">
        <v>0</v>
      </c>
      <c r="C90" s="42">
        <v>0</v>
      </c>
      <c r="D90" s="42">
        <v>4800</v>
      </c>
      <c r="E90" s="42">
        <v>11050</v>
      </c>
      <c r="F90" s="42">
        <v>25452</v>
      </c>
      <c r="G90" s="42">
        <v>24053</v>
      </c>
      <c r="H90" s="42">
        <v>23808</v>
      </c>
      <c r="I90" s="42">
        <v>31442</v>
      </c>
      <c r="J90" s="42">
        <v>30188</v>
      </c>
      <c r="K90" s="42">
        <v>29522</v>
      </c>
      <c r="L90" s="42">
        <v>28714</v>
      </c>
      <c r="M90" s="42">
        <v>77946</v>
      </c>
      <c r="N90" s="42">
        <v>73464</v>
      </c>
      <c r="O90" s="42">
        <v>72322</v>
      </c>
      <c r="P90" s="42">
        <v>76017</v>
      </c>
      <c r="Q90" s="42">
        <v>82158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151</v>
      </c>
      <c r="O92" s="42">
        <v>144</v>
      </c>
      <c r="P92" s="42">
        <v>153</v>
      </c>
      <c r="Q92" s="42">
        <v>173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1</v>
      </c>
      <c r="L93" s="42">
        <v>188</v>
      </c>
      <c r="M93" s="42">
        <v>449</v>
      </c>
      <c r="N93" s="42">
        <v>838</v>
      </c>
      <c r="O93" s="42">
        <v>1392</v>
      </c>
      <c r="P93" s="42">
        <v>1360</v>
      </c>
      <c r="Q93" s="42">
        <v>1369</v>
      </c>
    </row>
    <row r="94" spans="1:17" ht="11.45" customHeight="1" x14ac:dyDescent="0.25">
      <c r="A94" s="19" t="s">
        <v>28</v>
      </c>
      <c r="B94" s="38">
        <f>SUM(B95:B99)</f>
        <v>48142</v>
      </c>
      <c r="C94" s="38">
        <f t="shared" ref="C94" si="66">SUM(C95:C99)</f>
        <v>47724</v>
      </c>
      <c r="D94" s="38">
        <f t="shared" ref="D94" si="67">SUM(D95:D99)</f>
        <v>40761</v>
      </c>
      <c r="E94" s="38">
        <f t="shared" ref="E94" si="68">SUM(E95:E99)</f>
        <v>41947</v>
      </c>
      <c r="F94" s="38">
        <f t="shared" ref="F94" si="69">SUM(F95:F99)</f>
        <v>43192</v>
      </c>
      <c r="G94" s="38">
        <f t="shared" ref="G94" si="70">SUM(G95:G99)</f>
        <v>39273</v>
      </c>
      <c r="H94" s="38">
        <f t="shared" ref="H94" si="71">SUM(H95:H99)</f>
        <v>32315</v>
      </c>
      <c r="I94" s="38">
        <f t="shared" ref="I94" si="72">SUM(I95:I99)</f>
        <v>34202</v>
      </c>
      <c r="J94" s="38">
        <f t="shared" ref="J94" si="73">SUM(J95:J99)</f>
        <v>41552</v>
      </c>
      <c r="K94" s="38">
        <f t="shared" ref="K94" si="74">SUM(K95:K99)</f>
        <v>41214</v>
      </c>
      <c r="L94" s="38">
        <f t="shared" ref="L94" si="75">SUM(L95:L99)</f>
        <v>40902</v>
      </c>
      <c r="M94" s="38">
        <f t="shared" ref="M94" si="76">SUM(M95:M99)</f>
        <v>40915</v>
      </c>
      <c r="N94" s="38">
        <f t="shared" ref="N94" si="77">SUM(N95:N99)</f>
        <v>42038</v>
      </c>
      <c r="O94" s="38">
        <f t="shared" ref="O94" si="78">SUM(O95:O99)</f>
        <v>42866</v>
      </c>
      <c r="P94" s="38">
        <f t="shared" ref="P94" si="79">SUM(P95:P99)</f>
        <v>44304</v>
      </c>
      <c r="Q94" s="38">
        <f t="shared" ref="Q94" si="80">SUM(Q95:Q99)</f>
        <v>47347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169</v>
      </c>
      <c r="K95" s="37">
        <v>169</v>
      </c>
      <c r="L95" s="37">
        <v>169</v>
      </c>
      <c r="M95" s="37">
        <v>168</v>
      </c>
      <c r="N95" s="37">
        <v>165</v>
      </c>
      <c r="O95" s="37">
        <v>161</v>
      </c>
      <c r="P95" s="37">
        <v>156</v>
      </c>
      <c r="Q95" s="37">
        <v>149</v>
      </c>
    </row>
    <row r="96" spans="1:17" ht="11.45" customHeight="1" x14ac:dyDescent="0.25">
      <c r="A96" s="62" t="s">
        <v>58</v>
      </c>
      <c r="B96" s="37">
        <v>48142</v>
      </c>
      <c r="C96" s="37">
        <v>47724</v>
      </c>
      <c r="D96" s="37">
        <v>40761</v>
      </c>
      <c r="E96" s="37">
        <v>41947</v>
      </c>
      <c r="F96" s="37">
        <v>43192</v>
      </c>
      <c r="G96" s="37">
        <v>39273</v>
      </c>
      <c r="H96" s="37">
        <v>32315</v>
      </c>
      <c r="I96" s="37">
        <v>34132</v>
      </c>
      <c r="J96" s="37">
        <v>41313</v>
      </c>
      <c r="K96" s="37">
        <v>40971</v>
      </c>
      <c r="L96" s="37">
        <v>40647</v>
      </c>
      <c r="M96" s="37">
        <v>40650</v>
      </c>
      <c r="N96" s="37">
        <v>41778</v>
      </c>
      <c r="O96" s="37">
        <v>42607</v>
      </c>
      <c r="P96" s="37">
        <v>44052</v>
      </c>
      <c r="Q96" s="37">
        <v>47104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70</v>
      </c>
      <c r="J97" s="37">
        <v>70</v>
      </c>
      <c r="K97" s="37">
        <v>74</v>
      </c>
      <c r="L97" s="37">
        <v>86</v>
      </c>
      <c r="M97" s="37">
        <v>97</v>
      </c>
      <c r="N97" s="37">
        <v>95</v>
      </c>
      <c r="O97" s="37">
        <v>97</v>
      </c>
      <c r="P97" s="37">
        <v>94</v>
      </c>
      <c r="Q97" s="37">
        <v>90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1</v>
      </c>
      <c r="P99" s="37">
        <v>2</v>
      </c>
      <c r="Q99" s="37">
        <v>4</v>
      </c>
    </row>
    <row r="100" spans="1:17" ht="11.45" customHeight="1" x14ac:dyDescent="0.25">
      <c r="A100" s="25" t="s">
        <v>18</v>
      </c>
      <c r="B100" s="40">
        <f t="shared" ref="B100:Q100" si="81">B101+B107</f>
        <v>378264.2657813853</v>
      </c>
      <c r="C100" s="40">
        <f t="shared" si="81"/>
        <v>390187.67304148822</v>
      </c>
      <c r="D100" s="40">
        <f t="shared" si="81"/>
        <v>397347.04990094987</v>
      </c>
      <c r="E100" s="40">
        <f t="shared" si="81"/>
        <v>421584.61518219125</v>
      </c>
      <c r="F100" s="40">
        <f t="shared" si="81"/>
        <v>438731.77272957156</v>
      </c>
      <c r="G100" s="40">
        <f t="shared" si="81"/>
        <v>464159.67669480614</v>
      </c>
      <c r="H100" s="40">
        <f t="shared" si="81"/>
        <v>511424.77609302884</v>
      </c>
      <c r="I100" s="40">
        <f t="shared" si="81"/>
        <v>532567.80946097965</v>
      </c>
      <c r="J100" s="40">
        <f t="shared" si="81"/>
        <v>591545.29348805477</v>
      </c>
      <c r="K100" s="40">
        <f t="shared" si="81"/>
        <v>607234.85591637855</v>
      </c>
      <c r="L100" s="40">
        <f t="shared" si="81"/>
        <v>604374.97356623888</v>
      </c>
      <c r="M100" s="40">
        <f t="shared" si="81"/>
        <v>620414.38370549795</v>
      </c>
      <c r="N100" s="40">
        <f t="shared" si="81"/>
        <v>631919.09625784028</v>
      </c>
      <c r="O100" s="40">
        <f t="shared" si="81"/>
        <v>658367.78917826945</v>
      </c>
      <c r="P100" s="40">
        <f t="shared" si="81"/>
        <v>697364.96039693442</v>
      </c>
      <c r="Q100" s="40">
        <f t="shared" si="81"/>
        <v>718723.28363738465</v>
      </c>
    </row>
    <row r="101" spans="1:17" ht="11.45" customHeight="1" x14ac:dyDescent="0.25">
      <c r="A101" s="23" t="s">
        <v>27</v>
      </c>
      <c r="B101" s="39">
        <f>SUM(B102:B106)</f>
        <v>320155</v>
      </c>
      <c r="C101" s="39">
        <f t="shared" ref="C101" si="82">SUM(C102:C106)</f>
        <v>328399</v>
      </c>
      <c r="D101" s="39">
        <f t="shared" ref="D101" si="83">SUM(D102:D106)</f>
        <v>335513</v>
      </c>
      <c r="E101" s="39">
        <f t="shared" ref="E101" si="84">SUM(E102:E106)</f>
        <v>347565</v>
      </c>
      <c r="F101" s="39">
        <f t="shared" ref="F101" si="85">SUM(F102:F106)</f>
        <v>362316</v>
      </c>
      <c r="G101" s="39">
        <f t="shared" ref="G101" si="86">SUM(G102:G106)</f>
        <v>371018</v>
      </c>
      <c r="H101" s="39">
        <f t="shared" ref="H101" si="87">SUM(H102:H106)</f>
        <v>410366</v>
      </c>
      <c r="I101" s="39">
        <f t="shared" ref="I101" si="88">SUM(I102:I106)</f>
        <v>432232</v>
      </c>
      <c r="J101" s="39">
        <f t="shared" ref="J101" si="89">SUM(J102:J106)</f>
        <v>486990</v>
      </c>
      <c r="K101" s="39">
        <f t="shared" ref="K101" si="90">SUM(K102:K106)</f>
        <v>499692</v>
      </c>
      <c r="L101" s="39">
        <f t="shared" ref="L101" si="91">SUM(L102:L106)</f>
        <v>503773</v>
      </c>
      <c r="M101" s="39">
        <f t="shared" ref="M101" si="92">SUM(M102:M106)</f>
        <v>526063</v>
      </c>
      <c r="N101" s="39">
        <f t="shared" ref="N101" si="93">SUM(N102:N106)</f>
        <v>544089</v>
      </c>
      <c r="O101" s="39">
        <f t="shared" ref="O101" si="94">SUM(O102:O106)</f>
        <v>572873</v>
      </c>
      <c r="P101" s="39">
        <f t="shared" ref="P101" si="95">SUM(P102:P106)</f>
        <v>615903</v>
      </c>
      <c r="Q101" s="39">
        <f t="shared" ref="Q101" si="96">SUM(Q102:Q106)</f>
        <v>645549</v>
      </c>
    </row>
    <row r="102" spans="1:17" ht="11.45" customHeight="1" x14ac:dyDescent="0.25">
      <c r="A102" s="62" t="s">
        <v>59</v>
      </c>
      <c r="B102" s="42">
        <v>130188</v>
      </c>
      <c r="C102" s="42">
        <v>131096</v>
      </c>
      <c r="D102" s="42">
        <v>131545</v>
      </c>
      <c r="E102" s="42">
        <v>133628</v>
      </c>
      <c r="F102" s="42">
        <v>136509</v>
      </c>
      <c r="G102" s="42">
        <v>137260</v>
      </c>
      <c r="H102" s="42">
        <v>147870</v>
      </c>
      <c r="I102" s="42">
        <v>152513</v>
      </c>
      <c r="J102" s="42">
        <v>152235</v>
      </c>
      <c r="K102" s="42">
        <v>150669</v>
      </c>
      <c r="L102" s="42">
        <v>145203</v>
      </c>
      <c r="M102" s="42">
        <v>140466</v>
      </c>
      <c r="N102" s="42">
        <v>136544</v>
      </c>
      <c r="O102" s="42">
        <v>127322</v>
      </c>
      <c r="P102" s="42">
        <v>119204</v>
      </c>
      <c r="Q102" s="42">
        <v>106409</v>
      </c>
    </row>
    <row r="103" spans="1:17" ht="11.45" customHeight="1" x14ac:dyDescent="0.25">
      <c r="A103" s="62" t="s">
        <v>58</v>
      </c>
      <c r="B103" s="42">
        <v>189967</v>
      </c>
      <c r="C103" s="42">
        <v>197303</v>
      </c>
      <c r="D103" s="42">
        <v>203968</v>
      </c>
      <c r="E103" s="42">
        <v>213937</v>
      </c>
      <c r="F103" s="42">
        <v>225807</v>
      </c>
      <c r="G103" s="42">
        <v>233758</v>
      </c>
      <c r="H103" s="42">
        <v>262496</v>
      </c>
      <c r="I103" s="42">
        <v>279719</v>
      </c>
      <c r="J103" s="42">
        <v>334753</v>
      </c>
      <c r="K103" s="42">
        <v>349021</v>
      </c>
      <c r="L103" s="42">
        <v>358566</v>
      </c>
      <c r="M103" s="42">
        <v>385590</v>
      </c>
      <c r="N103" s="42">
        <v>407529</v>
      </c>
      <c r="O103" s="42">
        <v>445531</v>
      </c>
      <c r="P103" s="42">
        <v>496674</v>
      </c>
      <c r="Q103" s="42">
        <v>539118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2</v>
      </c>
      <c r="K104" s="42">
        <v>2</v>
      </c>
      <c r="L104" s="42">
        <v>2</v>
      </c>
      <c r="M104" s="42">
        <v>4</v>
      </c>
      <c r="N104" s="42">
        <v>10</v>
      </c>
      <c r="O104" s="42">
        <v>10</v>
      </c>
      <c r="P104" s="42">
        <v>12</v>
      </c>
      <c r="Q104" s="42">
        <v>10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2</v>
      </c>
      <c r="M106" s="42">
        <v>3</v>
      </c>
      <c r="N106" s="42">
        <v>6</v>
      </c>
      <c r="O106" s="42">
        <v>10</v>
      </c>
      <c r="P106" s="42">
        <v>13</v>
      </c>
      <c r="Q106" s="42">
        <v>12</v>
      </c>
    </row>
    <row r="107" spans="1:17" ht="11.45" customHeight="1" x14ac:dyDescent="0.25">
      <c r="A107" s="19" t="s">
        <v>24</v>
      </c>
      <c r="B107" s="38">
        <f>SUM(B108:B109)</f>
        <v>58109.2657813853</v>
      </c>
      <c r="C107" s="38">
        <f t="shared" ref="C107" si="97">SUM(C108:C109)</f>
        <v>61788.673041488204</v>
      </c>
      <c r="D107" s="38">
        <f t="shared" ref="D107" si="98">SUM(D108:D109)</f>
        <v>61834.049900949853</v>
      </c>
      <c r="E107" s="38">
        <f t="shared" ref="E107" si="99">SUM(E108:E109)</f>
        <v>74019.61518219125</v>
      </c>
      <c r="F107" s="38">
        <f t="shared" ref="F107" si="100">SUM(F108:F109)</f>
        <v>76415.772729571559</v>
      </c>
      <c r="G107" s="38">
        <f t="shared" ref="G107" si="101">SUM(G108:G109)</f>
        <v>93141.676694806141</v>
      </c>
      <c r="H107" s="38">
        <f t="shared" ref="H107" si="102">SUM(H108:H109)</f>
        <v>101058.77609302886</v>
      </c>
      <c r="I107" s="38">
        <f t="shared" ref="I107" si="103">SUM(I108:I109)</f>
        <v>100335.80946097961</v>
      </c>
      <c r="J107" s="38">
        <f t="shared" ref="J107" si="104">SUM(J108:J109)</f>
        <v>104555.29348805474</v>
      </c>
      <c r="K107" s="38">
        <f t="shared" ref="K107" si="105">SUM(K108:K109)</f>
        <v>107542.85591637852</v>
      </c>
      <c r="L107" s="38">
        <f t="shared" ref="L107" si="106">SUM(L108:L109)</f>
        <v>100601.97356623886</v>
      </c>
      <c r="M107" s="38">
        <f t="shared" ref="M107" si="107">SUM(M108:M109)</f>
        <v>94351.383705497981</v>
      </c>
      <c r="N107" s="38">
        <f t="shared" ref="N107" si="108">SUM(N108:N109)</f>
        <v>87830.096257840298</v>
      </c>
      <c r="O107" s="38">
        <f t="shared" ref="O107" si="109">SUM(O108:O109)</f>
        <v>85494.789178269435</v>
      </c>
      <c r="P107" s="38">
        <f t="shared" ref="P107" si="110">SUM(P108:P109)</f>
        <v>81461.960396934446</v>
      </c>
      <c r="Q107" s="38">
        <f t="shared" ref="Q107" si="111">SUM(Q108:Q109)</f>
        <v>73174.283637384695</v>
      </c>
    </row>
    <row r="108" spans="1:17" ht="11.45" customHeight="1" x14ac:dyDescent="0.25">
      <c r="A108" s="17" t="s">
        <v>23</v>
      </c>
      <c r="B108" s="37">
        <v>49944</v>
      </c>
      <c r="C108" s="37">
        <v>53105</v>
      </c>
      <c r="D108" s="37">
        <v>52732</v>
      </c>
      <c r="E108" s="37">
        <v>64741</v>
      </c>
      <c r="F108" s="37">
        <v>65601</v>
      </c>
      <c r="G108" s="37">
        <v>81984</v>
      </c>
      <c r="H108" s="37">
        <v>92746</v>
      </c>
      <c r="I108" s="37">
        <v>91925</v>
      </c>
      <c r="J108" s="37">
        <v>97926</v>
      </c>
      <c r="K108" s="37">
        <v>103855</v>
      </c>
      <c r="L108" s="37">
        <v>97658</v>
      </c>
      <c r="M108" s="37">
        <v>91338</v>
      </c>
      <c r="N108" s="37">
        <v>84296</v>
      </c>
      <c r="O108" s="37">
        <v>81705</v>
      </c>
      <c r="P108" s="37">
        <v>77761</v>
      </c>
      <c r="Q108" s="37">
        <v>69461</v>
      </c>
    </row>
    <row r="109" spans="1:17" ht="11.45" customHeight="1" x14ac:dyDescent="0.25">
      <c r="A109" s="15" t="s">
        <v>22</v>
      </c>
      <c r="B109" s="36">
        <v>8165.2657813853011</v>
      </c>
      <c r="C109" s="36">
        <v>8683.6730414882077</v>
      </c>
      <c r="D109" s="36">
        <v>9102.0499009498508</v>
      </c>
      <c r="E109" s="36">
        <v>9278.6151821912536</v>
      </c>
      <c r="F109" s="36">
        <v>10814.772729571558</v>
      </c>
      <c r="G109" s="36">
        <v>11157.676694806138</v>
      </c>
      <c r="H109" s="36">
        <v>8312.7760930288587</v>
      </c>
      <c r="I109" s="36">
        <v>8410.8094609796153</v>
      </c>
      <c r="J109" s="36">
        <v>6629.29348805474</v>
      </c>
      <c r="K109" s="36">
        <v>3687.8559163785239</v>
      </c>
      <c r="L109" s="36">
        <v>2943.9735662388562</v>
      </c>
      <c r="M109" s="36">
        <v>3013.3837054979786</v>
      </c>
      <c r="N109" s="36">
        <v>3534.0962578402955</v>
      </c>
      <c r="O109" s="36">
        <v>3789.789178269431</v>
      </c>
      <c r="P109" s="36">
        <v>3700.9603969344489</v>
      </c>
      <c r="Q109" s="36">
        <v>3713.2836373846881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254360</v>
      </c>
      <c r="D111" s="41">
        <f t="shared" si="112"/>
        <v>235369</v>
      </c>
      <c r="E111" s="41">
        <f t="shared" si="112"/>
        <v>288810</v>
      </c>
      <c r="F111" s="41">
        <f t="shared" si="112"/>
        <v>275681</v>
      </c>
      <c r="G111" s="41">
        <f t="shared" si="112"/>
        <v>325076</v>
      </c>
      <c r="H111" s="41">
        <f t="shared" si="112"/>
        <v>554258</v>
      </c>
      <c r="I111" s="41">
        <f t="shared" si="112"/>
        <v>717833</v>
      </c>
      <c r="J111" s="41">
        <f t="shared" si="112"/>
        <v>997469</v>
      </c>
      <c r="K111" s="41">
        <f t="shared" si="112"/>
        <v>554879</v>
      </c>
      <c r="L111" s="41">
        <f t="shared" si="112"/>
        <v>510642</v>
      </c>
      <c r="M111" s="41">
        <f t="shared" si="112"/>
        <v>330925</v>
      </c>
      <c r="N111" s="41">
        <f t="shared" si="112"/>
        <v>428787</v>
      </c>
      <c r="O111" s="41">
        <f t="shared" si="112"/>
        <v>501816</v>
      </c>
      <c r="P111" s="41">
        <f t="shared" si="112"/>
        <v>517370</v>
      </c>
      <c r="Q111" s="41">
        <f t="shared" si="112"/>
        <v>495248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222048</v>
      </c>
      <c r="D112" s="40">
        <f t="shared" si="113"/>
        <v>203727</v>
      </c>
      <c r="E112" s="40">
        <f t="shared" si="113"/>
        <v>242170</v>
      </c>
      <c r="F112" s="40">
        <f t="shared" si="113"/>
        <v>231063</v>
      </c>
      <c r="G112" s="40">
        <f t="shared" si="113"/>
        <v>271219</v>
      </c>
      <c r="H112" s="40">
        <f t="shared" si="113"/>
        <v>478279</v>
      </c>
      <c r="I112" s="40">
        <f t="shared" si="113"/>
        <v>665389</v>
      </c>
      <c r="J112" s="40">
        <f t="shared" si="113"/>
        <v>908714</v>
      </c>
      <c r="K112" s="40">
        <f t="shared" si="113"/>
        <v>508593</v>
      </c>
      <c r="L112" s="40">
        <f t="shared" si="113"/>
        <v>476284</v>
      </c>
      <c r="M112" s="40">
        <f t="shared" si="113"/>
        <v>276061</v>
      </c>
      <c r="N112" s="40">
        <f t="shared" si="113"/>
        <v>375883</v>
      </c>
      <c r="O112" s="40">
        <f t="shared" si="113"/>
        <v>433159</v>
      </c>
      <c r="P112" s="40">
        <f t="shared" si="113"/>
        <v>437068</v>
      </c>
      <c r="Q112" s="40">
        <f t="shared" si="113"/>
        <v>425869</v>
      </c>
    </row>
    <row r="113" spans="1:17" ht="11.45" customHeight="1" x14ac:dyDescent="0.25">
      <c r="A113" s="23" t="s">
        <v>30</v>
      </c>
      <c r="B113" s="39"/>
      <c r="C113" s="39">
        <v>604</v>
      </c>
      <c r="D113" s="39">
        <v>601</v>
      </c>
      <c r="E113" s="39">
        <v>1404</v>
      </c>
      <c r="F113" s="39">
        <v>1694</v>
      </c>
      <c r="G113" s="39">
        <v>1695</v>
      </c>
      <c r="H113" s="39">
        <v>7277</v>
      </c>
      <c r="I113" s="39">
        <v>6943</v>
      </c>
      <c r="J113" s="39">
        <v>21215</v>
      </c>
      <c r="K113" s="39">
        <v>12104</v>
      </c>
      <c r="L113" s="39">
        <v>8359</v>
      </c>
      <c r="M113" s="39">
        <v>8108</v>
      </c>
      <c r="N113" s="39">
        <v>8802</v>
      </c>
      <c r="O113" s="39">
        <v>9961</v>
      </c>
      <c r="P113" s="39">
        <v>9484</v>
      </c>
      <c r="Q113" s="39">
        <v>9351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217892</v>
      </c>
      <c r="D114" s="38">
        <f t="shared" ref="D114" si="115">SUM(D115:D120)</f>
        <v>203126</v>
      </c>
      <c r="E114" s="38">
        <f t="shared" ref="E114" si="116">SUM(E115:E120)</f>
        <v>238259</v>
      </c>
      <c r="F114" s="38">
        <f t="shared" ref="F114" si="117">SUM(F115:F120)</f>
        <v>223935</v>
      </c>
      <c r="G114" s="38">
        <f t="shared" ref="G114" si="118">SUM(G115:G120)</f>
        <v>269297</v>
      </c>
      <c r="H114" s="38">
        <f t="shared" ref="H114" si="119">SUM(H115:H120)</f>
        <v>468773</v>
      </c>
      <c r="I114" s="38">
        <f t="shared" ref="I114" si="120">SUM(I115:I120)</f>
        <v>654524</v>
      </c>
      <c r="J114" s="38">
        <f t="shared" ref="J114" si="121">SUM(J115:J120)</f>
        <v>879714</v>
      </c>
      <c r="K114" s="38">
        <f t="shared" ref="K114" si="122">SUM(K115:K120)</f>
        <v>493320</v>
      </c>
      <c r="L114" s="38">
        <f t="shared" ref="L114" si="123">SUM(L115:L120)</f>
        <v>464928</v>
      </c>
      <c r="M114" s="38">
        <f t="shared" ref="M114" si="124">SUM(M115:M120)</f>
        <v>264833</v>
      </c>
      <c r="N114" s="38">
        <f t="shared" ref="N114" si="125">SUM(N115:N120)</f>
        <v>363038</v>
      </c>
      <c r="O114" s="38">
        <f t="shared" ref="O114" si="126">SUM(O115:O120)</f>
        <v>419610</v>
      </c>
      <c r="P114" s="38">
        <f t="shared" ref="P114" si="127">SUM(P115:P120)</f>
        <v>423509</v>
      </c>
      <c r="Q114" s="38">
        <f t="shared" ref="Q114" si="128">SUM(Q115:Q120)</f>
        <v>410918</v>
      </c>
    </row>
    <row r="115" spans="1:17" ht="11.45" customHeight="1" x14ac:dyDescent="0.25">
      <c r="A115" s="62" t="s">
        <v>59</v>
      </c>
      <c r="B115" s="42"/>
      <c r="C115" s="42">
        <v>113044</v>
      </c>
      <c r="D115" s="42">
        <v>101955</v>
      </c>
      <c r="E115" s="42">
        <v>120543</v>
      </c>
      <c r="F115" s="42">
        <v>106200</v>
      </c>
      <c r="G115" s="42">
        <v>146832</v>
      </c>
      <c r="H115" s="42">
        <v>258585</v>
      </c>
      <c r="I115" s="42">
        <v>357531</v>
      </c>
      <c r="J115" s="42">
        <v>624226</v>
      </c>
      <c r="K115" s="42">
        <v>368920</v>
      </c>
      <c r="L115" s="42">
        <v>351718</v>
      </c>
      <c r="M115" s="42">
        <v>147246</v>
      </c>
      <c r="N115" s="42">
        <v>247783</v>
      </c>
      <c r="O115" s="42">
        <v>282005</v>
      </c>
      <c r="P115" s="42">
        <v>256792</v>
      </c>
      <c r="Q115" s="42">
        <v>222093</v>
      </c>
    </row>
    <row r="116" spans="1:17" ht="11.45" customHeight="1" x14ac:dyDescent="0.25">
      <c r="A116" s="62" t="s">
        <v>58</v>
      </c>
      <c r="B116" s="42"/>
      <c r="C116" s="42">
        <v>104848</v>
      </c>
      <c r="D116" s="42">
        <v>96371</v>
      </c>
      <c r="E116" s="42">
        <v>111455</v>
      </c>
      <c r="F116" s="42">
        <v>103285</v>
      </c>
      <c r="G116" s="42">
        <v>122465</v>
      </c>
      <c r="H116" s="42">
        <v>210188</v>
      </c>
      <c r="I116" s="42">
        <v>289359</v>
      </c>
      <c r="J116" s="42">
        <v>255488</v>
      </c>
      <c r="K116" s="42">
        <v>124399</v>
      </c>
      <c r="L116" s="42">
        <v>113019</v>
      </c>
      <c r="M116" s="42">
        <v>68085</v>
      </c>
      <c r="N116" s="42">
        <v>114490</v>
      </c>
      <c r="O116" s="42">
        <v>136673</v>
      </c>
      <c r="P116" s="42">
        <v>163005</v>
      </c>
      <c r="Q116" s="42">
        <v>181809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4800</v>
      </c>
      <c r="E117" s="42">
        <v>6261</v>
      </c>
      <c r="F117" s="42">
        <v>14450</v>
      </c>
      <c r="G117" s="42">
        <v>0</v>
      </c>
      <c r="H117" s="42">
        <v>0</v>
      </c>
      <c r="I117" s="42">
        <v>7634</v>
      </c>
      <c r="J117" s="42">
        <v>0</v>
      </c>
      <c r="K117" s="42">
        <v>0</v>
      </c>
      <c r="L117" s="42">
        <v>4</v>
      </c>
      <c r="M117" s="42">
        <v>49232</v>
      </c>
      <c r="N117" s="42">
        <v>209</v>
      </c>
      <c r="O117" s="42">
        <v>352</v>
      </c>
      <c r="P117" s="42">
        <v>3695</v>
      </c>
      <c r="Q117" s="42">
        <v>6967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151</v>
      </c>
      <c r="O119" s="42">
        <v>1</v>
      </c>
      <c r="P119" s="42">
        <v>10</v>
      </c>
      <c r="Q119" s="42">
        <v>22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1</v>
      </c>
      <c r="L120" s="42">
        <v>187</v>
      </c>
      <c r="M120" s="42">
        <v>270</v>
      </c>
      <c r="N120" s="42">
        <v>405</v>
      </c>
      <c r="O120" s="42">
        <v>579</v>
      </c>
      <c r="P120" s="42">
        <v>7</v>
      </c>
      <c r="Q120" s="42">
        <v>27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3552</v>
      </c>
      <c r="D121" s="38">
        <f t="shared" ref="D121" si="130">SUM(D122:D126)</f>
        <v>0</v>
      </c>
      <c r="E121" s="38">
        <f t="shared" ref="E121" si="131">SUM(E122:E126)</f>
        <v>2507</v>
      </c>
      <c r="F121" s="38">
        <f t="shared" ref="F121" si="132">SUM(F122:F126)</f>
        <v>5434</v>
      </c>
      <c r="G121" s="38">
        <f t="shared" ref="G121" si="133">SUM(G122:G126)</f>
        <v>227</v>
      </c>
      <c r="H121" s="38">
        <f t="shared" ref="H121" si="134">SUM(H122:H126)</f>
        <v>2229</v>
      </c>
      <c r="I121" s="38">
        <f t="shared" ref="I121" si="135">SUM(I122:I126)</f>
        <v>3922</v>
      </c>
      <c r="J121" s="38">
        <f t="shared" ref="J121" si="136">SUM(J122:J126)</f>
        <v>7785</v>
      </c>
      <c r="K121" s="38">
        <f t="shared" ref="K121" si="137">SUM(K122:K126)</f>
        <v>3169</v>
      </c>
      <c r="L121" s="38">
        <f t="shared" ref="L121" si="138">SUM(L122:L126)</f>
        <v>2997</v>
      </c>
      <c r="M121" s="38">
        <f t="shared" ref="M121" si="139">SUM(M122:M126)</f>
        <v>3120</v>
      </c>
      <c r="N121" s="38">
        <f t="shared" ref="N121" si="140">SUM(N122:N126)</f>
        <v>4043</v>
      </c>
      <c r="O121" s="38">
        <f t="shared" ref="O121" si="141">SUM(O122:O126)</f>
        <v>3588</v>
      </c>
      <c r="P121" s="38">
        <f t="shared" ref="P121" si="142">SUM(P122:P126)</f>
        <v>4075</v>
      </c>
      <c r="Q121" s="38">
        <f t="shared" ref="Q121" si="143">SUM(Q122:Q126)</f>
        <v>5600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169</v>
      </c>
      <c r="K122" s="37">
        <v>0</v>
      </c>
      <c r="L122" s="37">
        <v>2</v>
      </c>
      <c r="M122" s="37">
        <v>1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3552</v>
      </c>
      <c r="D123" s="37">
        <v>0</v>
      </c>
      <c r="E123" s="37">
        <v>2507</v>
      </c>
      <c r="F123" s="37">
        <v>5434</v>
      </c>
      <c r="G123" s="37">
        <v>227</v>
      </c>
      <c r="H123" s="37">
        <v>2229</v>
      </c>
      <c r="I123" s="37">
        <v>3852</v>
      </c>
      <c r="J123" s="37">
        <v>7616</v>
      </c>
      <c r="K123" s="37">
        <v>3165</v>
      </c>
      <c r="L123" s="37">
        <v>2981</v>
      </c>
      <c r="M123" s="37">
        <v>3107</v>
      </c>
      <c r="N123" s="37">
        <v>4043</v>
      </c>
      <c r="O123" s="37">
        <v>3583</v>
      </c>
      <c r="P123" s="37">
        <v>4074</v>
      </c>
      <c r="Q123" s="37">
        <v>5598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70</v>
      </c>
      <c r="J124" s="37">
        <v>0</v>
      </c>
      <c r="K124" s="37">
        <v>4</v>
      </c>
      <c r="L124" s="37">
        <v>14</v>
      </c>
      <c r="M124" s="37">
        <v>12</v>
      </c>
      <c r="N124" s="37">
        <v>0</v>
      </c>
      <c r="O124" s="37">
        <v>4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1</v>
      </c>
      <c r="P126" s="37">
        <v>1</v>
      </c>
      <c r="Q126" s="37">
        <v>2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32312</v>
      </c>
      <c r="D127" s="40">
        <f t="shared" si="144"/>
        <v>31642</v>
      </c>
      <c r="E127" s="40">
        <f t="shared" si="144"/>
        <v>46640</v>
      </c>
      <c r="F127" s="40">
        <f t="shared" si="144"/>
        <v>44618</v>
      </c>
      <c r="G127" s="40">
        <f t="shared" si="144"/>
        <v>53857</v>
      </c>
      <c r="H127" s="40">
        <f t="shared" si="144"/>
        <v>75979</v>
      </c>
      <c r="I127" s="40">
        <f t="shared" si="144"/>
        <v>52444</v>
      </c>
      <c r="J127" s="40">
        <f t="shared" si="144"/>
        <v>88755</v>
      </c>
      <c r="K127" s="40">
        <f t="shared" si="144"/>
        <v>46286</v>
      </c>
      <c r="L127" s="40">
        <f t="shared" si="144"/>
        <v>34358</v>
      </c>
      <c r="M127" s="40">
        <f t="shared" si="144"/>
        <v>54864</v>
      </c>
      <c r="N127" s="40">
        <f t="shared" si="144"/>
        <v>52904</v>
      </c>
      <c r="O127" s="40">
        <f t="shared" si="144"/>
        <v>68657</v>
      </c>
      <c r="P127" s="40">
        <f t="shared" si="144"/>
        <v>80302</v>
      </c>
      <c r="Q127" s="40">
        <f t="shared" si="144"/>
        <v>69379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22274</v>
      </c>
      <c r="D128" s="39">
        <f t="shared" ref="D128" si="146">SUM(D129:D133)</f>
        <v>23210</v>
      </c>
      <c r="E128" s="39">
        <f t="shared" ref="E128" si="147">SUM(E129:E133)</f>
        <v>30146</v>
      </c>
      <c r="F128" s="39">
        <f t="shared" ref="F128" si="148">SUM(F129:F133)</f>
        <v>34742</v>
      </c>
      <c r="G128" s="39">
        <f t="shared" ref="G128" si="149">SUM(G129:G133)</f>
        <v>30477</v>
      </c>
      <c r="H128" s="39">
        <f t="shared" ref="H128" si="150">SUM(H129:H133)</f>
        <v>62743</v>
      </c>
      <c r="I128" s="39">
        <f t="shared" ref="I128" si="151">SUM(I129:I133)</f>
        <v>46763</v>
      </c>
      <c r="J128" s="39">
        <f t="shared" ref="J128" si="152">SUM(J129:J133)</f>
        <v>81060</v>
      </c>
      <c r="K128" s="39">
        <f t="shared" ref="K128" si="153">SUM(K129:K133)</f>
        <v>40357</v>
      </c>
      <c r="L128" s="39">
        <f t="shared" ref="L128" si="154">SUM(L129:L133)</f>
        <v>33023</v>
      </c>
      <c r="M128" s="39">
        <f t="shared" ref="M128" si="155">SUM(M129:M133)</f>
        <v>52337</v>
      </c>
      <c r="N128" s="39">
        <f t="shared" ref="N128" si="156">SUM(N129:N133)</f>
        <v>49048</v>
      </c>
      <c r="O128" s="39">
        <f t="shared" ref="O128" si="157">SUM(O129:O133)</f>
        <v>60724</v>
      </c>
      <c r="P128" s="39">
        <f t="shared" ref="P128" si="158">SUM(P129:P133)</f>
        <v>75893</v>
      </c>
      <c r="Q128" s="39">
        <f t="shared" ref="Q128" si="159">SUM(Q129:Q133)</f>
        <v>66407</v>
      </c>
    </row>
    <row r="129" spans="1:17" ht="11.45" customHeight="1" x14ac:dyDescent="0.25">
      <c r="A129" s="62" t="s">
        <v>59</v>
      </c>
      <c r="B129" s="42"/>
      <c r="C129" s="42">
        <v>6613</v>
      </c>
      <c r="D129" s="42">
        <v>6988</v>
      </c>
      <c r="E129" s="42">
        <v>9413</v>
      </c>
      <c r="F129" s="42">
        <v>10946</v>
      </c>
      <c r="G129" s="42">
        <v>9487</v>
      </c>
      <c r="H129" s="42">
        <v>19930</v>
      </c>
      <c r="I129" s="42">
        <v>14475</v>
      </c>
      <c r="J129" s="42">
        <v>9996</v>
      </c>
      <c r="K129" s="42">
        <v>9051</v>
      </c>
      <c r="L129" s="42">
        <v>5380</v>
      </c>
      <c r="M129" s="42">
        <v>6216</v>
      </c>
      <c r="N129" s="42">
        <v>7022</v>
      </c>
      <c r="O129" s="42">
        <v>1615</v>
      </c>
      <c r="P129" s="42">
        <v>2522</v>
      </c>
      <c r="Q129" s="42">
        <v>419</v>
      </c>
    </row>
    <row r="130" spans="1:17" ht="11.45" customHeight="1" x14ac:dyDescent="0.25">
      <c r="A130" s="62" t="s">
        <v>58</v>
      </c>
      <c r="B130" s="42"/>
      <c r="C130" s="42">
        <v>15661</v>
      </c>
      <c r="D130" s="42">
        <v>16222</v>
      </c>
      <c r="E130" s="42">
        <v>20733</v>
      </c>
      <c r="F130" s="42">
        <v>23796</v>
      </c>
      <c r="G130" s="42">
        <v>20990</v>
      </c>
      <c r="H130" s="42">
        <v>42813</v>
      </c>
      <c r="I130" s="42">
        <v>32288</v>
      </c>
      <c r="J130" s="42">
        <v>71062</v>
      </c>
      <c r="K130" s="42">
        <v>31306</v>
      </c>
      <c r="L130" s="42">
        <v>27641</v>
      </c>
      <c r="M130" s="42">
        <v>46118</v>
      </c>
      <c r="N130" s="42">
        <v>42017</v>
      </c>
      <c r="O130" s="42">
        <v>59105</v>
      </c>
      <c r="P130" s="42">
        <v>73366</v>
      </c>
      <c r="Q130" s="42">
        <v>65988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2</v>
      </c>
      <c r="K131" s="42">
        <v>0</v>
      </c>
      <c r="L131" s="42">
        <v>0</v>
      </c>
      <c r="M131" s="42">
        <v>2</v>
      </c>
      <c r="N131" s="42">
        <v>6</v>
      </c>
      <c r="O131" s="42">
        <v>0</v>
      </c>
      <c r="P131" s="42">
        <v>2</v>
      </c>
      <c r="Q131" s="42">
        <v>0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2</v>
      </c>
      <c r="M133" s="42">
        <v>1</v>
      </c>
      <c r="N133" s="42">
        <v>3</v>
      </c>
      <c r="O133" s="42">
        <v>4</v>
      </c>
      <c r="P133" s="42">
        <v>3</v>
      </c>
      <c r="Q133" s="42">
        <v>0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10038</v>
      </c>
      <c r="D134" s="38">
        <f t="shared" ref="D134" si="161">SUM(D135:D136)</f>
        <v>8432</v>
      </c>
      <c r="E134" s="38">
        <f t="shared" ref="E134" si="162">SUM(E135:E136)</f>
        <v>16494</v>
      </c>
      <c r="F134" s="38">
        <f t="shared" ref="F134" si="163">SUM(F135:F136)</f>
        <v>9876</v>
      </c>
      <c r="G134" s="38">
        <f t="shared" ref="G134" si="164">SUM(G135:G136)</f>
        <v>23380</v>
      </c>
      <c r="H134" s="38">
        <f t="shared" ref="H134" si="165">SUM(H135:H136)</f>
        <v>13236</v>
      </c>
      <c r="I134" s="38">
        <f t="shared" ref="I134" si="166">SUM(I135:I136)</f>
        <v>5681</v>
      </c>
      <c r="J134" s="38">
        <f t="shared" ref="J134" si="167">SUM(J135:J136)</f>
        <v>7695</v>
      </c>
      <c r="K134" s="38">
        <f t="shared" ref="K134" si="168">SUM(K135:K136)</f>
        <v>5929</v>
      </c>
      <c r="L134" s="38">
        <f t="shared" ref="L134" si="169">SUM(L135:L136)</f>
        <v>1335</v>
      </c>
      <c r="M134" s="38">
        <f t="shared" ref="M134" si="170">SUM(M135:M136)</f>
        <v>2527</v>
      </c>
      <c r="N134" s="38">
        <f t="shared" ref="N134" si="171">SUM(N135:N136)</f>
        <v>3856</v>
      </c>
      <c r="O134" s="38">
        <f t="shared" ref="O134" si="172">SUM(O135:O136)</f>
        <v>7933</v>
      </c>
      <c r="P134" s="38">
        <f t="shared" ref="P134" si="173">SUM(P135:P136)</f>
        <v>4409</v>
      </c>
      <c r="Q134" s="38">
        <f t="shared" ref="Q134" si="174">SUM(Q135:Q136)</f>
        <v>2972</v>
      </c>
    </row>
    <row r="135" spans="1:17" ht="11.45" customHeight="1" x14ac:dyDescent="0.25">
      <c r="A135" s="17" t="s">
        <v>23</v>
      </c>
      <c r="B135" s="37"/>
      <c r="C135" s="37">
        <v>7032</v>
      </c>
      <c r="D135" s="37">
        <v>5679</v>
      </c>
      <c r="E135" s="37">
        <v>14219</v>
      </c>
      <c r="F135" s="37">
        <v>6432</v>
      </c>
      <c r="G135" s="37">
        <v>21088</v>
      </c>
      <c r="H135" s="37">
        <v>13236</v>
      </c>
      <c r="I135" s="37">
        <v>3731</v>
      </c>
      <c r="J135" s="37">
        <v>7516</v>
      </c>
      <c r="K135" s="37">
        <v>5929</v>
      </c>
      <c r="L135" s="37">
        <v>1039</v>
      </c>
      <c r="M135" s="37">
        <v>1530</v>
      </c>
      <c r="N135" s="37">
        <v>2530</v>
      </c>
      <c r="O135" s="37">
        <v>6943</v>
      </c>
      <c r="P135" s="37">
        <v>3785</v>
      </c>
      <c r="Q135" s="37">
        <v>2232</v>
      </c>
    </row>
    <row r="136" spans="1:17" ht="11.45" customHeight="1" x14ac:dyDescent="0.25">
      <c r="A136" s="15" t="s">
        <v>22</v>
      </c>
      <c r="B136" s="36"/>
      <c r="C136" s="36">
        <v>3006</v>
      </c>
      <c r="D136" s="36">
        <v>2753</v>
      </c>
      <c r="E136" s="36">
        <v>2275</v>
      </c>
      <c r="F136" s="36">
        <v>3444</v>
      </c>
      <c r="G136" s="36">
        <v>2292</v>
      </c>
      <c r="H136" s="36">
        <v>0</v>
      </c>
      <c r="I136" s="36">
        <v>1950</v>
      </c>
      <c r="J136" s="36">
        <v>179</v>
      </c>
      <c r="K136" s="36">
        <v>0</v>
      </c>
      <c r="L136" s="36">
        <v>296</v>
      </c>
      <c r="M136" s="36">
        <v>997</v>
      </c>
      <c r="N136" s="36">
        <v>1326</v>
      </c>
      <c r="O136" s="36">
        <v>990</v>
      </c>
      <c r="P136" s="36">
        <v>624</v>
      </c>
      <c r="Q136" s="36">
        <v>740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2.8313435488210623</v>
      </c>
      <c r="C141" s="24">
        <f t="shared" ref="C141:Q141" si="176">IF(C4=0,0,C4/C31)</f>
        <v>2.2551792815822678</v>
      </c>
      <c r="D141" s="24">
        <f t="shared" si="176"/>
        <v>2.24508475191156</v>
      </c>
      <c r="E141" s="24">
        <f t="shared" si="176"/>
        <v>2.2322071614263823</v>
      </c>
      <c r="F141" s="24">
        <f t="shared" si="176"/>
        <v>2.1620628737565561</v>
      </c>
      <c r="G141" s="24">
        <f t="shared" si="176"/>
        <v>2.3441984512596972</v>
      </c>
      <c r="H141" s="24">
        <f t="shared" si="176"/>
        <v>2.3998116832689318</v>
      </c>
      <c r="I141" s="24">
        <f t="shared" si="176"/>
        <v>2.3052222056387057</v>
      </c>
      <c r="J141" s="24">
        <f t="shared" si="176"/>
        <v>2.5578938017538437</v>
      </c>
      <c r="K141" s="24">
        <f t="shared" si="176"/>
        <v>2.4715763888951314</v>
      </c>
      <c r="L141" s="24">
        <f t="shared" si="176"/>
        <v>2.3721313950920715</v>
      </c>
      <c r="M141" s="24">
        <f t="shared" si="176"/>
        <v>2.2472546200564465</v>
      </c>
      <c r="N141" s="24">
        <f t="shared" si="176"/>
        <v>2.2289976605114168</v>
      </c>
      <c r="O141" s="24">
        <f t="shared" si="176"/>
        <v>2.2090362667362831</v>
      </c>
      <c r="P141" s="24">
        <f t="shared" si="176"/>
        <v>2.2423642133401476</v>
      </c>
      <c r="Q141" s="24">
        <f t="shared" si="176"/>
        <v>2.2213750209770637</v>
      </c>
    </row>
    <row r="142" spans="1:17" ht="11.45" customHeight="1" x14ac:dyDescent="0.25">
      <c r="A142" s="23" t="s">
        <v>30</v>
      </c>
      <c r="B142" s="22">
        <f t="shared" ref="B142" si="177">IF(B5=0,0,B5/B32)</f>
        <v>1.2051623672106275</v>
      </c>
      <c r="C142" s="22">
        <f t="shared" ref="C142:Q142" si="178">IF(C5=0,0,C5/C32)</f>
        <v>1.2051392519217534</v>
      </c>
      <c r="D142" s="22">
        <f t="shared" si="178"/>
        <v>1.2049298431364222</v>
      </c>
      <c r="E142" s="22">
        <f t="shared" si="178"/>
        <v>1.2054358769600164</v>
      </c>
      <c r="F142" s="22">
        <f t="shared" si="178"/>
        <v>1.205597306766373</v>
      </c>
      <c r="G142" s="22">
        <f t="shared" si="178"/>
        <v>1.2045056063339168</v>
      </c>
      <c r="H142" s="22">
        <f t="shared" si="178"/>
        <v>1.2048415969901547</v>
      </c>
      <c r="I142" s="22">
        <f t="shared" si="178"/>
        <v>1.2067754497377061</v>
      </c>
      <c r="J142" s="22">
        <f t="shared" si="178"/>
        <v>1.2074105465672287</v>
      </c>
      <c r="K142" s="22">
        <f t="shared" si="178"/>
        <v>1.2079899717478597</v>
      </c>
      <c r="L142" s="22">
        <f t="shared" si="178"/>
        <v>1.2059146553065254</v>
      </c>
      <c r="M142" s="22">
        <f t="shared" si="178"/>
        <v>1.2048582714100036</v>
      </c>
      <c r="N142" s="22">
        <f t="shared" si="178"/>
        <v>1.2026386864635246</v>
      </c>
      <c r="O142" s="22">
        <f t="shared" si="178"/>
        <v>1.2020413288926024</v>
      </c>
      <c r="P142" s="22">
        <f t="shared" si="178"/>
        <v>1.202478897711589</v>
      </c>
      <c r="Q142" s="22">
        <f t="shared" si="178"/>
        <v>1.2025047525335331</v>
      </c>
    </row>
    <row r="143" spans="1:17" ht="11.45" customHeight="1" x14ac:dyDescent="0.25">
      <c r="A143" s="19" t="s">
        <v>29</v>
      </c>
      <c r="B143" s="21">
        <f t="shared" ref="B143" si="179">IF(B6=0,0,B6/B33)</f>
        <v>2.5784149803535339</v>
      </c>
      <c r="C143" s="21">
        <f t="shared" ref="C143:Q143" si="180">IF(C6=0,0,C6/C33)</f>
        <v>2.0664316928074489</v>
      </c>
      <c r="D143" s="21">
        <f t="shared" si="180"/>
        <v>2.0603988919171621</v>
      </c>
      <c r="E143" s="21">
        <f t="shared" si="180"/>
        <v>1.9827645852931286</v>
      </c>
      <c r="F143" s="21">
        <f t="shared" si="180"/>
        <v>1.9350886557520006</v>
      </c>
      <c r="G143" s="21">
        <f t="shared" si="180"/>
        <v>2.045350657208767</v>
      </c>
      <c r="H143" s="21">
        <f t="shared" si="180"/>
        <v>2.1046310836305877</v>
      </c>
      <c r="I143" s="21">
        <f t="shared" si="180"/>
        <v>2.0316257229974024</v>
      </c>
      <c r="J143" s="21">
        <f t="shared" si="180"/>
        <v>2.0955947922240057</v>
      </c>
      <c r="K143" s="21">
        <f t="shared" si="180"/>
        <v>2.1197137987697019</v>
      </c>
      <c r="L143" s="21">
        <f t="shared" si="180"/>
        <v>2.0623681996481684</v>
      </c>
      <c r="M143" s="21">
        <f t="shared" si="180"/>
        <v>1.9565351013339713</v>
      </c>
      <c r="N143" s="21">
        <f t="shared" si="180"/>
        <v>1.9205568752368147</v>
      </c>
      <c r="O143" s="21">
        <f t="shared" si="180"/>
        <v>1.9136334230115843</v>
      </c>
      <c r="P143" s="21">
        <f t="shared" si="180"/>
        <v>1.9378448309550145</v>
      </c>
      <c r="Q143" s="21">
        <f t="shared" si="180"/>
        <v>1.9526147906842033</v>
      </c>
    </row>
    <row r="144" spans="1:17" ht="11.45" customHeight="1" x14ac:dyDescent="0.25">
      <c r="A144" s="62" t="s">
        <v>59</v>
      </c>
      <c r="B144" s="70">
        <v>2.5585113210881407</v>
      </c>
      <c r="C144" s="70">
        <v>2.0496934643667619</v>
      </c>
      <c r="D144" s="70">
        <v>2.0397507187732735</v>
      </c>
      <c r="E144" s="70">
        <v>1.9589688047922307</v>
      </c>
      <c r="F144" s="70">
        <v>1.9096875012162189</v>
      </c>
      <c r="G144" s="70">
        <v>2.0101206223571402</v>
      </c>
      <c r="H144" s="70">
        <v>2.0619264010383773</v>
      </c>
      <c r="I144" s="70">
        <v>1.9839603431090591</v>
      </c>
      <c r="J144" s="70">
        <v>2.0363489020683727</v>
      </c>
      <c r="K144" s="70">
        <v>2.0563922254219373</v>
      </c>
      <c r="L144" s="70">
        <v>2.0011933684144281</v>
      </c>
      <c r="M144" s="70">
        <v>1.8929585774789364</v>
      </c>
      <c r="N144" s="70">
        <v>1.8555059829164378</v>
      </c>
      <c r="O144" s="70">
        <v>1.8506509772774296</v>
      </c>
      <c r="P144" s="70">
        <v>1.8764144676786814</v>
      </c>
      <c r="Q144" s="70">
        <v>1.8888013187250987</v>
      </c>
    </row>
    <row r="145" spans="1:17" ht="11.45" customHeight="1" x14ac:dyDescent="0.25">
      <c r="A145" s="62" t="s">
        <v>58</v>
      </c>
      <c r="B145" s="70">
        <v>2.7128026513458807</v>
      </c>
      <c r="C145" s="70">
        <v>2.1733004731109071</v>
      </c>
      <c r="D145" s="70">
        <v>2.1627581290589766</v>
      </c>
      <c r="E145" s="70">
        <v>2.0771046521240515</v>
      </c>
      <c r="F145" s="70">
        <v>2.024851433660305</v>
      </c>
      <c r="G145" s="70">
        <v>2.1313411861458085</v>
      </c>
      <c r="H145" s="70">
        <v>2.1862711184869816</v>
      </c>
      <c r="I145" s="70">
        <v>2.1036033081387022</v>
      </c>
      <c r="J145" s="70">
        <v>2.1591511653921032</v>
      </c>
      <c r="K145" s="70">
        <v>2.1804032037501795</v>
      </c>
      <c r="L145" s="70">
        <v>2.1218755730897252</v>
      </c>
      <c r="M145" s="70">
        <v>2.0071136701825338</v>
      </c>
      <c r="N145" s="70">
        <v>1.9674024924396434</v>
      </c>
      <c r="O145" s="70">
        <v>1.9622547051067345</v>
      </c>
      <c r="P145" s="70">
        <v>1.9895718658682962</v>
      </c>
      <c r="Q145" s="70">
        <v>2.0027057074438948</v>
      </c>
    </row>
    <row r="146" spans="1:17" ht="11.45" customHeight="1" x14ac:dyDescent="0.25">
      <c r="A146" s="62" t="s">
        <v>57</v>
      </c>
      <c r="B146" s="70" t="s">
        <v>183</v>
      </c>
      <c r="C146" s="70" t="s">
        <v>183</v>
      </c>
      <c r="D146" s="70">
        <v>1.9985869251596471</v>
      </c>
      <c r="E146" s="70">
        <v>1.9232816477343349</v>
      </c>
      <c r="F146" s="70">
        <v>1.8770359960794405</v>
      </c>
      <c r="G146" s="70">
        <v>1.983990137492504</v>
      </c>
      <c r="H146" s="70">
        <v>2.0414921511216702</v>
      </c>
      <c r="I146" s="70">
        <v>1.9706769513074802</v>
      </c>
      <c r="J146" s="70">
        <v>2.0327269484572854</v>
      </c>
      <c r="K146" s="70">
        <v>2.0561223848066108</v>
      </c>
      <c r="L146" s="70">
        <v>2.0004971536587233</v>
      </c>
      <c r="M146" s="70">
        <v>1.8978390482939522</v>
      </c>
      <c r="N146" s="70">
        <v>1.8629401689797105</v>
      </c>
      <c r="O146" s="70">
        <v>1.8562244203212368</v>
      </c>
      <c r="P146" s="70">
        <v>1.8797094860263637</v>
      </c>
      <c r="Q146" s="70">
        <v>1.8940363469636765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 t="s">
        <v>183</v>
      </c>
      <c r="H147" s="70" t="s">
        <v>183</v>
      </c>
      <c r="I147" s="70" t="s">
        <v>183</v>
      </c>
      <c r="J147" s="70" t="s">
        <v>183</v>
      </c>
      <c r="K147" s="70" t="s">
        <v>183</v>
      </c>
      <c r="L147" s="70" t="s">
        <v>183</v>
      </c>
      <c r="M147" s="70" t="s">
        <v>183</v>
      </c>
      <c r="N147" s="70" t="s">
        <v>183</v>
      </c>
      <c r="O147" s="70" t="s">
        <v>183</v>
      </c>
      <c r="P147" s="70" t="s">
        <v>183</v>
      </c>
      <c r="Q147" s="70" t="s">
        <v>183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>
        <v>1.8229000351989892</v>
      </c>
      <c r="O148" s="70">
        <v>1.8163286279848625</v>
      </c>
      <c r="P148" s="70">
        <v>1.8393089296678591</v>
      </c>
      <c r="Q148" s="70">
        <v>1.8533278636850596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>
        <v>1.6983827492433083</v>
      </c>
      <c r="L149" s="70">
        <v>1.6524356141397094</v>
      </c>
      <c r="M149" s="70">
        <v>1.567638737985896</v>
      </c>
      <c r="N149" s="70">
        <v>1.5388118281515348</v>
      </c>
      <c r="O149" s="70">
        <v>1.5332645359504051</v>
      </c>
      <c r="P149" s="70">
        <v>1.5526634933048746</v>
      </c>
      <c r="Q149" s="70">
        <v>1.5644976592312518</v>
      </c>
    </row>
    <row r="150" spans="1:17" ht="11.45" customHeight="1" x14ac:dyDescent="0.25">
      <c r="A150" s="19" t="s">
        <v>28</v>
      </c>
      <c r="B150" s="21">
        <f t="shared" ref="B150" si="181">IF(B13=0,0,B13/B40)</f>
        <v>9.3850298624455259</v>
      </c>
      <c r="C150" s="21">
        <f t="shared" ref="C150:Q150" si="182">IF(C13=0,0,C13/C40)</f>
        <v>7.8301080901359246</v>
      </c>
      <c r="D150" s="21">
        <f t="shared" si="182"/>
        <v>8.2151208985826845</v>
      </c>
      <c r="E150" s="21">
        <f t="shared" si="182"/>
        <v>9.7084160329408586</v>
      </c>
      <c r="F150" s="21">
        <f t="shared" si="182"/>
        <v>8.4580802076070185</v>
      </c>
      <c r="G150" s="21">
        <f t="shared" si="182"/>
        <v>10.52678381082851</v>
      </c>
      <c r="H150" s="21">
        <f t="shared" si="182"/>
        <v>11.552049760296937</v>
      </c>
      <c r="I150" s="21">
        <f t="shared" si="182"/>
        <v>10.146808133287951</v>
      </c>
      <c r="J150" s="21">
        <f t="shared" si="182"/>
        <v>12.366197183098592</v>
      </c>
      <c r="K150" s="21">
        <f t="shared" si="182"/>
        <v>10.312236286919831</v>
      </c>
      <c r="L150" s="21">
        <f t="shared" si="182"/>
        <v>9.3562130177514788</v>
      </c>
      <c r="M150" s="21">
        <f t="shared" si="182"/>
        <v>8.8383608423449047</v>
      </c>
      <c r="N150" s="21">
        <f t="shared" si="182"/>
        <v>9.2506841817186647</v>
      </c>
      <c r="O150" s="21">
        <f t="shared" si="182"/>
        <v>8.9905263157894755</v>
      </c>
      <c r="P150" s="21">
        <f t="shared" si="182"/>
        <v>9.280870445344128</v>
      </c>
      <c r="Q150" s="21">
        <f t="shared" si="182"/>
        <v>8.5058422590068172</v>
      </c>
    </row>
    <row r="151" spans="1:17" ht="11.45" customHeight="1" x14ac:dyDescent="0.25">
      <c r="A151" s="62" t="s">
        <v>59</v>
      </c>
      <c r="B151" s="20" t="s">
        <v>183</v>
      </c>
      <c r="C151" s="20" t="s">
        <v>183</v>
      </c>
      <c r="D151" s="20" t="s">
        <v>183</v>
      </c>
      <c r="E151" s="20" t="s">
        <v>183</v>
      </c>
      <c r="F151" s="20" t="s">
        <v>183</v>
      </c>
      <c r="G151" s="20" t="s">
        <v>183</v>
      </c>
      <c r="H151" s="20" t="s">
        <v>183</v>
      </c>
      <c r="I151" s="20" t="s">
        <v>183</v>
      </c>
      <c r="J151" s="20">
        <v>6.4756229685807147</v>
      </c>
      <c r="K151" s="20">
        <v>6.3966244725738397</v>
      </c>
      <c r="L151" s="20">
        <v>6.3598543468365953</v>
      </c>
      <c r="M151" s="20">
        <v>6.3399369554748048</v>
      </c>
      <c r="N151" s="20">
        <v>6.3557955454507171</v>
      </c>
      <c r="O151" s="20">
        <v>6.3457894736842109</v>
      </c>
      <c r="P151" s="20">
        <v>6.3569565555901582</v>
      </c>
      <c r="Q151" s="20">
        <v>6.3271477791925701</v>
      </c>
    </row>
    <row r="152" spans="1:17" ht="11.45" customHeight="1" x14ac:dyDescent="0.25">
      <c r="A152" s="62" t="s">
        <v>58</v>
      </c>
      <c r="B152" s="20">
        <v>9.3850298624455259</v>
      </c>
      <c r="C152" s="20">
        <v>7.8301080901359246</v>
      </c>
      <c r="D152" s="20">
        <v>8.2151208985826845</v>
      </c>
      <c r="E152" s="20">
        <v>9.7084160329408586</v>
      </c>
      <c r="F152" s="20">
        <v>8.4580802076070185</v>
      </c>
      <c r="G152" s="20">
        <v>10.52678381082851</v>
      </c>
      <c r="H152" s="20">
        <v>11.552049760296937</v>
      </c>
      <c r="I152" s="20">
        <v>10.14680813328795</v>
      </c>
      <c r="J152" s="20">
        <v>12.386037242333042</v>
      </c>
      <c r="K152" s="20">
        <v>10.325287087033303</v>
      </c>
      <c r="L152" s="20">
        <v>9.3660913287449628</v>
      </c>
      <c r="M152" s="20">
        <v>8.8464005940561172</v>
      </c>
      <c r="N152" s="20">
        <v>9.2594178504927562</v>
      </c>
      <c r="O152" s="20">
        <v>8.9980177599910398</v>
      </c>
      <c r="P152" s="20">
        <v>9.2886601207519188</v>
      </c>
      <c r="Q152" s="20">
        <v>8.5109193703382484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 t="s">
        <v>183</v>
      </c>
      <c r="G153" s="20" t="s">
        <v>183</v>
      </c>
      <c r="H153" s="20" t="s">
        <v>183</v>
      </c>
      <c r="I153" s="20">
        <v>10.146808133287951</v>
      </c>
      <c r="J153" s="20">
        <v>12.386037242333042</v>
      </c>
      <c r="K153" s="20">
        <v>10.325287087033303</v>
      </c>
      <c r="L153" s="20">
        <v>9.3660913287449628</v>
      </c>
      <c r="M153" s="20">
        <v>8.8464005940561172</v>
      </c>
      <c r="N153" s="20">
        <v>9.2594178504927562</v>
      </c>
      <c r="O153" s="20">
        <v>8.9980177599910398</v>
      </c>
      <c r="P153" s="20">
        <v>9.2886601207519188</v>
      </c>
      <c r="Q153" s="20">
        <v>8.5109193703382484</v>
      </c>
    </row>
    <row r="154" spans="1:17" ht="11.45" customHeight="1" x14ac:dyDescent="0.25">
      <c r="A154" s="62" t="s">
        <v>56</v>
      </c>
      <c r="B154" s="20" t="s">
        <v>183</v>
      </c>
      <c r="C154" s="20" t="s">
        <v>183</v>
      </c>
      <c r="D154" s="20" t="s">
        <v>183</v>
      </c>
      <c r="E154" s="20" t="s">
        <v>183</v>
      </c>
      <c r="F154" s="20" t="s">
        <v>183</v>
      </c>
      <c r="G154" s="20" t="s">
        <v>183</v>
      </c>
      <c r="H154" s="20" t="s">
        <v>183</v>
      </c>
      <c r="I154" s="20" t="s">
        <v>183</v>
      </c>
      <c r="J154" s="20" t="s">
        <v>183</v>
      </c>
      <c r="K154" s="20" t="s">
        <v>183</v>
      </c>
      <c r="L154" s="20" t="s">
        <v>183</v>
      </c>
      <c r="M154" s="20" t="s">
        <v>183</v>
      </c>
      <c r="N154" s="20" t="s">
        <v>183</v>
      </c>
      <c r="O154" s="20" t="s">
        <v>183</v>
      </c>
      <c r="P154" s="20" t="s">
        <v>183</v>
      </c>
      <c r="Q154" s="20" t="s">
        <v>183</v>
      </c>
    </row>
    <row r="155" spans="1:17" ht="11.45" customHeight="1" x14ac:dyDescent="0.25">
      <c r="A155" s="62" t="s">
        <v>55</v>
      </c>
      <c r="B155" s="20" t="s">
        <v>183</v>
      </c>
      <c r="C155" s="20" t="s">
        <v>183</v>
      </c>
      <c r="D155" s="20" t="s">
        <v>183</v>
      </c>
      <c r="E155" s="20" t="s">
        <v>183</v>
      </c>
      <c r="F155" s="20" t="s">
        <v>183</v>
      </c>
      <c r="G155" s="20" t="s">
        <v>183</v>
      </c>
      <c r="H155" s="20" t="s">
        <v>183</v>
      </c>
      <c r="I155" s="20" t="s">
        <v>183</v>
      </c>
      <c r="J155" s="20" t="s">
        <v>183</v>
      </c>
      <c r="K155" s="20" t="s">
        <v>183</v>
      </c>
      <c r="L155" s="20" t="s">
        <v>183</v>
      </c>
      <c r="M155" s="20" t="s">
        <v>183</v>
      </c>
      <c r="N155" s="20" t="s">
        <v>183</v>
      </c>
      <c r="O155" s="20">
        <v>8.9980177599910398</v>
      </c>
      <c r="P155" s="20">
        <v>9.2886601207519188</v>
      </c>
      <c r="Q155" s="20">
        <v>8.5109193703382484</v>
      </c>
    </row>
    <row r="156" spans="1:17" ht="11.45" customHeight="1" x14ac:dyDescent="0.25">
      <c r="A156" s="25" t="s">
        <v>66</v>
      </c>
      <c r="B156" s="24">
        <f t="shared" ref="B156" si="183">IF(B19=0,0,B19/B46)</f>
        <v>3.901896138330502</v>
      </c>
      <c r="C156" s="24">
        <f t="shared" ref="C156:Q156" si="184">IF(C19=0,0,C19/C46)</f>
        <v>3.9950763825610984</v>
      </c>
      <c r="D156" s="24">
        <f t="shared" si="184"/>
        <v>4.0439687877689403</v>
      </c>
      <c r="E156" s="24">
        <f t="shared" si="184"/>
        <v>4.2666509167002102</v>
      </c>
      <c r="F156" s="24">
        <f t="shared" si="184"/>
        <v>4.4188507065578539</v>
      </c>
      <c r="G156" s="24">
        <f t="shared" si="184"/>
        <v>4.8473471446936358</v>
      </c>
      <c r="H156" s="24">
        <f t="shared" si="184"/>
        <v>4.5617359906817354</v>
      </c>
      <c r="I156" s="24">
        <f t="shared" si="184"/>
        <v>4.5916807263047623</v>
      </c>
      <c r="J156" s="24">
        <f t="shared" si="184"/>
        <v>3.9425209458973058</v>
      </c>
      <c r="K156" s="24">
        <f t="shared" si="184"/>
        <v>3.352745692791121</v>
      </c>
      <c r="L156" s="24">
        <f t="shared" si="184"/>
        <v>2.3749544873825568</v>
      </c>
      <c r="M156" s="24">
        <f t="shared" si="184"/>
        <v>2.2574083667532747</v>
      </c>
      <c r="N156" s="24">
        <f t="shared" si="184"/>
        <v>2.3328551584139907</v>
      </c>
      <c r="O156" s="24">
        <f t="shared" si="184"/>
        <v>2.24724855118362</v>
      </c>
      <c r="P156" s="24">
        <f t="shared" si="184"/>
        <v>2.0794687019022935</v>
      </c>
      <c r="Q156" s="24">
        <f t="shared" si="184"/>
        <v>1.9943093570492525</v>
      </c>
    </row>
    <row r="157" spans="1:17" ht="11.45" customHeight="1" x14ac:dyDescent="0.25">
      <c r="A157" s="23" t="s">
        <v>27</v>
      </c>
      <c r="B157" s="22">
        <f t="shared" ref="B157" si="185">IF(B20=0,0,B20/B47)</f>
        <v>0.31867928704110537</v>
      </c>
      <c r="C157" s="22">
        <f t="shared" ref="C157:Q157" si="186">IF(C20=0,0,C20/C47)</f>
        <v>0.31887066555350468</v>
      </c>
      <c r="D157" s="22">
        <f t="shared" si="186"/>
        <v>0.31939210933176143</v>
      </c>
      <c r="E157" s="22">
        <f t="shared" si="186"/>
        <v>0.31988680818959436</v>
      </c>
      <c r="F157" s="22">
        <f t="shared" si="186"/>
        <v>0.32034956350973337</v>
      </c>
      <c r="G157" s="22">
        <f t="shared" si="186"/>
        <v>0.3207868811203341</v>
      </c>
      <c r="H157" s="22">
        <f t="shared" si="186"/>
        <v>0.32183010843404269</v>
      </c>
      <c r="I157" s="22">
        <f t="shared" si="186"/>
        <v>0.32286250880454903</v>
      </c>
      <c r="J157" s="22">
        <f t="shared" si="186"/>
        <v>0.32597831114778264</v>
      </c>
      <c r="K157" s="22">
        <f t="shared" si="186"/>
        <v>0.32728176595499064</v>
      </c>
      <c r="L157" s="22">
        <f t="shared" si="186"/>
        <v>0.3287723496133107</v>
      </c>
      <c r="M157" s="22">
        <f t="shared" si="186"/>
        <v>0.32994382404297046</v>
      </c>
      <c r="N157" s="22">
        <f t="shared" si="186"/>
        <v>0.33075551900562339</v>
      </c>
      <c r="O157" s="22">
        <f t="shared" si="186"/>
        <v>0.33295373991679222</v>
      </c>
      <c r="P157" s="22">
        <f t="shared" si="186"/>
        <v>0.33499647051544373</v>
      </c>
      <c r="Q157" s="22">
        <f t="shared" si="186"/>
        <v>0.3370471532145477</v>
      </c>
    </row>
    <row r="158" spans="1:17" ht="11.45" customHeight="1" x14ac:dyDescent="0.25">
      <c r="A158" s="62" t="s">
        <v>59</v>
      </c>
      <c r="B158" s="70">
        <v>0.26330788705653424</v>
      </c>
      <c r="C158" s="70">
        <v>0.26298471067356038</v>
      </c>
      <c r="D158" s="70">
        <v>0.26317212851812916</v>
      </c>
      <c r="E158" s="70">
        <v>0.26332135702474774</v>
      </c>
      <c r="F158" s="70">
        <v>0.2634533138778013</v>
      </c>
      <c r="G158" s="70">
        <v>0.26363469204310258</v>
      </c>
      <c r="H158" s="70">
        <v>0.26415695801927497</v>
      </c>
      <c r="I158" s="70">
        <v>0.2648161541851316</v>
      </c>
      <c r="J158" s="70">
        <v>0.26528927269058444</v>
      </c>
      <c r="K158" s="70">
        <v>0.26602436922686312</v>
      </c>
      <c r="L158" s="70">
        <v>0.26681084524674126</v>
      </c>
      <c r="M158" s="70">
        <v>0.26693970135499712</v>
      </c>
      <c r="N158" s="70">
        <v>0.26709555095923759</v>
      </c>
      <c r="O158" s="70">
        <v>0.26776309756373079</v>
      </c>
      <c r="P158" s="70">
        <v>0.26837348420166712</v>
      </c>
      <c r="Q158" s="70">
        <v>0.26905704918032797</v>
      </c>
    </row>
    <row r="159" spans="1:17" ht="11.45" customHeight="1" x14ac:dyDescent="0.25">
      <c r="A159" s="62" t="s">
        <v>58</v>
      </c>
      <c r="B159" s="70">
        <v>0.34839123774247316</v>
      </c>
      <c r="C159" s="70">
        <v>0.34793180852430178</v>
      </c>
      <c r="D159" s="70">
        <v>0.34748755272794735</v>
      </c>
      <c r="E159" s="70">
        <v>0.34699336393406349</v>
      </c>
      <c r="F159" s="70">
        <v>0.34647705209874252</v>
      </c>
      <c r="G159" s="70">
        <v>0.34602628827239784</v>
      </c>
      <c r="H159" s="70">
        <v>0.34602248049200263</v>
      </c>
      <c r="I159" s="70">
        <v>0.34619633014612589</v>
      </c>
      <c r="J159" s="70">
        <v>0.3461253436652133</v>
      </c>
      <c r="K159" s="70">
        <v>0.34639439669865107</v>
      </c>
      <c r="L159" s="70">
        <v>0.34672778087666878</v>
      </c>
      <c r="M159" s="70">
        <v>0.34620557480480918</v>
      </c>
      <c r="N159" s="70">
        <v>0.34571901410142791</v>
      </c>
      <c r="O159" s="70">
        <v>0.34589402537932368</v>
      </c>
      <c r="P159" s="70">
        <v>0.34599328238394994</v>
      </c>
      <c r="Q159" s="70">
        <v>0.34618493322357663</v>
      </c>
    </row>
    <row r="160" spans="1:17" ht="11.45" customHeight="1" x14ac:dyDescent="0.25">
      <c r="A160" s="62" t="s">
        <v>57</v>
      </c>
      <c r="B160" s="70" t="s">
        <v>183</v>
      </c>
      <c r="C160" s="70" t="s">
        <v>183</v>
      </c>
      <c r="D160" s="70" t="s">
        <v>183</v>
      </c>
      <c r="E160" s="70" t="s">
        <v>183</v>
      </c>
      <c r="F160" s="70" t="s">
        <v>183</v>
      </c>
      <c r="G160" s="70" t="s">
        <v>183</v>
      </c>
      <c r="H160" s="70" t="s">
        <v>183</v>
      </c>
      <c r="I160" s="70" t="s">
        <v>183</v>
      </c>
      <c r="J160" s="70">
        <v>0.25314212499050598</v>
      </c>
      <c r="K160" s="70">
        <v>0.25333889953437022</v>
      </c>
      <c r="L160" s="70">
        <v>0.25358272328436765</v>
      </c>
      <c r="M160" s="70">
        <v>0.25320080281210849</v>
      </c>
      <c r="N160" s="70">
        <v>0.25284495192558704</v>
      </c>
      <c r="O160" s="70">
        <v>0.25297294812001392</v>
      </c>
      <c r="P160" s="70">
        <v>0.25304554069241908</v>
      </c>
      <c r="Q160" s="70">
        <v>0.25318570639160071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 t="s">
        <v>183</v>
      </c>
      <c r="I161" s="70" t="s">
        <v>183</v>
      </c>
      <c r="J161" s="70" t="s">
        <v>183</v>
      </c>
      <c r="K161" s="70" t="s">
        <v>183</v>
      </c>
      <c r="L161" s="70" t="s">
        <v>183</v>
      </c>
      <c r="M161" s="70" t="s">
        <v>183</v>
      </c>
      <c r="N161" s="70" t="s">
        <v>183</v>
      </c>
      <c r="O161" s="70" t="s">
        <v>183</v>
      </c>
      <c r="P161" s="70" t="s">
        <v>183</v>
      </c>
      <c r="Q161" s="70" t="s">
        <v>183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 t="s">
        <v>183</v>
      </c>
      <c r="G162" s="70" t="s">
        <v>183</v>
      </c>
      <c r="H162" s="70" t="s">
        <v>183</v>
      </c>
      <c r="I162" s="70" t="s">
        <v>183</v>
      </c>
      <c r="J162" s="70" t="s">
        <v>183</v>
      </c>
      <c r="K162" s="70" t="s">
        <v>183</v>
      </c>
      <c r="L162" s="70">
        <v>0.3414290939005778</v>
      </c>
      <c r="M162" s="70">
        <v>0.34140458938208273</v>
      </c>
      <c r="N162" s="70">
        <v>0.34138172582222126</v>
      </c>
      <c r="O162" s="70">
        <v>0.34137349868748562</v>
      </c>
      <c r="P162" s="70">
        <v>0.34136883463594064</v>
      </c>
      <c r="Q162" s="70">
        <v>0.34135983299564082</v>
      </c>
    </row>
    <row r="163" spans="1:17" ht="11.45" customHeight="1" x14ac:dyDescent="0.25">
      <c r="A163" s="19" t="s">
        <v>24</v>
      </c>
      <c r="B163" s="21">
        <f t="shared" ref="B163" si="187">IF(B26=0,0,B26/B53)</f>
        <v>14.075568578147193</v>
      </c>
      <c r="C163" s="21">
        <f t="shared" ref="C163:Q163" si="188">IF(C26=0,0,C26/C53)</f>
        <v>14.079296146899591</v>
      </c>
      <c r="D163" s="21">
        <f t="shared" si="188"/>
        <v>14.130802676847768</v>
      </c>
      <c r="E163" s="21">
        <f t="shared" si="188"/>
        <v>14.117417979958839</v>
      </c>
      <c r="F163" s="21">
        <f t="shared" si="188"/>
        <v>14.038138477724216</v>
      </c>
      <c r="G163" s="21">
        <f t="shared" si="188"/>
        <v>14.067583420350095</v>
      </c>
      <c r="H163" s="21">
        <f t="shared" si="188"/>
        <v>14.146006786859738</v>
      </c>
      <c r="I163" s="21">
        <f t="shared" si="188"/>
        <v>14.70764364406376</v>
      </c>
      <c r="J163" s="21">
        <f t="shared" si="188"/>
        <v>14.416334741893561</v>
      </c>
      <c r="K163" s="21">
        <f t="shared" si="188"/>
        <v>14.293153083680787</v>
      </c>
      <c r="L163" s="21">
        <f t="shared" si="188"/>
        <v>14.658733812421248</v>
      </c>
      <c r="M163" s="21">
        <f t="shared" si="188"/>
        <v>14.408084979195257</v>
      </c>
      <c r="N163" s="21">
        <f t="shared" si="188"/>
        <v>14.413022733352177</v>
      </c>
      <c r="O163" s="21">
        <f t="shared" si="188"/>
        <v>14.127623860162094</v>
      </c>
      <c r="P163" s="21">
        <f t="shared" si="188"/>
        <v>14.110378166521375</v>
      </c>
      <c r="Q163" s="21">
        <f t="shared" si="188"/>
        <v>14.070973163035712</v>
      </c>
    </row>
    <row r="164" spans="1:17" ht="11.45" customHeight="1" x14ac:dyDescent="0.25">
      <c r="A164" s="17" t="s">
        <v>23</v>
      </c>
      <c r="B164" s="20">
        <f t="shared" ref="B164" si="189">IF(B27=0,0,B27/B54)</f>
        <v>14.237468671679197</v>
      </c>
      <c r="C164" s="20">
        <f t="shared" ref="C164:Q164" si="190">IF(C27=0,0,C27/C54)</f>
        <v>14.237468671679197</v>
      </c>
      <c r="D164" s="20">
        <f t="shared" si="190"/>
        <v>14.237468671679197</v>
      </c>
      <c r="E164" s="20">
        <f t="shared" si="190"/>
        <v>14.237468671679197</v>
      </c>
      <c r="F164" s="20">
        <f t="shared" si="190"/>
        <v>14.237468671679199</v>
      </c>
      <c r="G164" s="20">
        <f t="shared" si="190"/>
        <v>14.237468671679197</v>
      </c>
      <c r="H164" s="20">
        <f t="shared" si="190"/>
        <v>14.237468671679197</v>
      </c>
      <c r="I164" s="20">
        <f t="shared" si="190"/>
        <v>15.042111879321181</v>
      </c>
      <c r="J164" s="20">
        <f t="shared" si="190"/>
        <v>14.640151515151516</v>
      </c>
      <c r="K164" s="20">
        <f t="shared" si="190"/>
        <v>14.439142461964039</v>
      </c>
      <c r="L164" s="20">
        <f t="shared" si="190"/>
        <v>14.841717791411043</v>
      </c>
      <c r="M164" s="20">
        <f t="shared" si="190"/>
        <v>14.531862745098039</v>
      </c>
      <c r="N164" s="20">
        <f t="shared" si="190"/>
        <v>14.566666666666666</v>
      </c>
      <c r="O164" s="20">
        <f t="shared" si="190"/>
        <v>14.178004535147393</v>
      </c>
      <c r="P164" s="20">
        <f t="shared" si="190"/>
        <v>14.144522144522144</v>
      </c>
      <c r="Q164" s="20">
        <f t="shared" si="190"/>
        <v>14.131147540983607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13.787173971497717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14.01375532562386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7264.042587584644</v>
      </c>
      <c r="C167" s="68">
        <f t="shared" ref="C167:Q167" si="194">IF(C30=0,"",C30*1000000/C84)</f>
        <v>8654.2411054777422</v>
      </c>
      <c r="D167" s="68">
        <f t="shared" si="194"/>
        <v>9556.9678281103752</v>
      </c>
      <c r="E167" s="68">
        <f t="shared" si="194"/>
        <v>9890.6294507030361</v>
      </c>
      <c r="F167" s="68">
        <f t="shared" si="194"/>
        <v>10081.201933750783</v>
      </c>
      <c r="G167" s="68">
        <f t="shared" si="194"/>
        <v>9758.2427277658135</v>
      </c>
      <c r="H167" s="68">
        <f t="shared" si="194"/>
        <v>10280.331761227195</v>
      </c>
      <c r="I167" s="68">
        <f t="shared" si="194"/>
        <v>10198.689982441469</v>
      </c>
      <c r="J167" s="68">
        <f t="shared" si="194"/>
        <v>9295.5000964758055</v>
      </c>
      <c r="K167" s="68">
        <f t="shared" si="194"/>
        <v>9203.8591984257055</v>
      </c>
      <c r="L167" s="68">
        <f t="shared" si="194"/>
        <v>9138.9309402481085</v>
      </c>
      <c r="M167" s="68">
        <f t="shared" si="194"/>
        <v>9502.1020114904168</v>
      </c>
      <c r="N167" s="68">
        <f t="shared" si="194"/>
        <v>9629.9252755399102</v>
      </c>
      <c r="O167" s="68">
        <f t="shared" si="194"/>
        <v>9647.1597773647227</v>
      </c>
      <c r="P167" s="68">
        <f t="shared" si="194"/>
        <v>9675.005883616197</v>
      </c>
      <c r="Q167" s="68">
        <f t="shared" si="194"/>
        <v>9661.9272551217709</v>
      </c>
    </row>
    <row r="168" spans="1:17" ht="11.45" customHeight="1" x14ac:dyDescent="0.25">
      <c r="A168" s="25" t="s">
        <v>39</v>
      </c>
      <c r="B168" s="66">
        <f t="shared" si="193"/>
        <v>6463.171487120213</v>
      </c>
      <c r="C168" s="66">
        <f t="shared" ref="C168:Q168" si="195">IF(C31=0,"",C31*1000000/C85)</f>
        <v>7996.0009191504478</v>
      </c>
      <c r="D168" s="66">
        <f t="shared" si="195"/>
        <v>8925.2757434699743</v>
      </c>
      <c r="E168" s="66">
        <f t="shared" si="195"/>
        <v>9280.5151704517357</v>
      </c>
      <c r="F168" s="66">
        <f t="shared" si="195"/>
        <v>9448.3009478369677</v>
      </c>
      <c r="G168" s="66">
        <f t="shared" si="195"/>
        <v>9036.9498831292713</v>
      </c>
      <c r="H168" s="66">
        <f t="shared" si="195"/>
        <v>9599.6180340779229</v>
      </c>
      <c r="I168" s="66">
        <f t="shared" si="195"/>
        <v>9554.6800580775998</v>
      </c>
      <c r="J168" s="66">
        <f t="shared" si="195"/>
        <v>8602.7873293725042</v>
      </c>
      <c r="K168" s="66">
        <f t="shared" si="195"/>
        <v>8623.7234907026759</v>
      </c>
      <c r="L168" s="66">
        <f t="shared" si="195"/>
        <v>8703.309639765248</v>
      </c>
      <c r="M168" s="66">
        <f t="shared" si="195"/>
        <v>9068.6894774000066</v>
      </c>
      <c r="N168" s="66">
        <f t="shared" si="195"/>
        <v>9165.6676371524809</v>
      </c>
      <c r="O168" s="66">
        <f t="shared" si="195"/>
        <v>9166.6790621110922</v>
      </c>
      <c r="P168" s="66">
        <f t="shared" si="195"/>
        <v>9178.45175607286</v>
      </c>
      <c r="Q168" s="66">
        <f t="shared" si="195"/>
        <v>9144.8075552193295</v>
      </c>
    </row>
    <row r="169" spans="1:17" ht="11.45" customHeight="1" x14ac:dyDescent="0.25">
      <c r="A169" s="23" t="s">
        <v>30</v>
      </c>
      <c r="B169" s="65">
        <f t="shared" si="193"/>
        <v>5004.8923846013204</v>
      </c>
      <c r="C169" s="65">
        <f t="shared" ref="C169:Q169" si="196">IF(C32=0,"",C32*1000000/C86)</f>
        <v>5007.3812128378031</v>
      </c>
      <c r="D169" s="65">
        <f t="shared" si="196"/>
        <v>5009.8837232022788</v>
      </c>
      <c r="E169" s="65">
        <f t="shared" si="196"/>
        <v>5005.6114361931795</v>
      </c>
      <c r="F169" s="65">
        <f t="shared" si="196"/>
        <v>4999.0730420930258</v>
      </c>
      <c r="G169" s="65">
        <f t="shared" si="196"/>
        <v>4992.7015634149366</v>
      </c>
      <c r="H169" s="65">
        <f t="shared" si="196"/>
        <v>4944.0270598079351</v>
      </c>
      <c r="I169" s="65">
        <f t="shared" si="196"/>
        <v>4902.9585039941221</v>
      </c>
      <c r="J169" s="65">
        <f t="shared" si="196"/>
        <v>4786.5008979910062</v>
      </c>
      <c r="K169" s="65">
        <f t="shared" si="196"/>
        <v>4699.5874484310543</v>
      </c>
      <c r="L169" s="65">
        <f t="shared" si="196"/>
        <v>4662.9721384039176</v>
      </c>
      <c r="M169" s="65">
        <f t="shared" si="196"/>
        <v>4681.7344197508928</v>
      </c>
      <c r="N169" s="65">
        <f t="shared" si="196"/>
        <v>4646.621267679413</v>
      </c>
      <c r="O169" s="65">
        <f t="shared" si="196"/>
        <v>4684.0251126724525</v>
      </c>
      <c r="P169" s="65">
        <f t="shared" si="196"/>
        <v>4662.6544187519794</v>
      </c>
      <c r="Q169" s="65">
        <f t="shared" si="196"/>
        <v>4686.9739336912799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6321.8189787520178</v>
      </c>
      <c r="C170" s="63">
        <f t="shared" ref="C170:Q170" si="198">IF(C33=0,"",C33*1000000/C87)</f>
        <v>7876.6437470684332</v>
      </c>
      <c r="D170" s="63">
        <f t="shared" si="198"/>
        <v>8821.4464147420113</v>
      </c>
      <c r="E170" s="63">
        <f t="shared" si="198"/>
        <v>9154.6375108701868</v>
      </c>
      <c r="F170" s="63">
        <f t="shared" si="198"/>
        <v>9293.0229577880782</v>
      </c>
      <c r="G170" s="63">
        <f t="shared" si="198"/>
        <v>8865.5579560427195</v>
      </c>
      <c r="H170" s="63">
        <f t="shared" si="198"/>
        <v>9455.6486056966696</v>
      </c>
      <c r="I170" s="63">
        <f t="shared" si="198"/>
        <v>9382.8363818753114</v>
      </c>
      <c r="J170" s="63">
        <f t="shared" si="198"/>
        <v>8354.1097591259004</v>
      </c>
      <c r="K170" s="63">
        <f t="shared" si="198"/>
        <v>8390.5809187279137</v>
      </c>
      <c r="L170" s="63">
        <f t="shared" si="198"/>
        <v>8474.1666666666642</v>
      </c>
      <c r="M170" s="63">
        <f t="shared" si="198"/>
        <v>8840.1384083044977</v>
      </c>
      <c r="N170" s="63">
        <f t="shared" si="198"/>
        <v>8940.4947626476496</v>
      </c>
      <c r="O170" s="63">
        <f t="shared" si="198"/>
        <v>8942.7597955706988</v>
      </c>
      <c r="P170" s="63">
        <f t="shared" si="198"/>
        <v>8957.4572127139363</v>
      </c>
      <c r="Q170" s="63">
        <f t="shared" si="198"/>
        <v>8927.9534432589717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5921.3690213702657</v>
      </c>
      <c r="C171" s="64">
        <f t="shared" ref="C171:Q171" si="200">IF(C34=0,"",C34*1000000/C88)</f>
        <v>7541.9474332954305</v>
      </c>
      <c r="D171" s="64">
        <f t="shared" si="200"/>
        <v>8342.5075201334039</v>
      </c>
      <c r="E171" s="64">
        <f t="shared" si="200"/>
        <v>8543.7265208486824</v>
      </c>
      <c r="F171" s="64">
        <f t="shared" si="200"/>
        <v>8668.0353476721903</v>
      </c>
      <c r="G171" s="64">
        <f t="shared" si="200"/>
        <v>7737.1413704207134</v>
      </c>
      <c r="H171" s="64">
        <f t="shared" si="200"/>
        <v>7970.4005755095286</v>
      </c>
      <c r="I171" s="64">
        <f t="shared" si="200"/>
        <v>7577.0171607206648</v>
      </c>
      <c r="J171" s="64">
        <f t="shared" si="200"/>
        <v>5930.4773092655669</v>
      </c>
      <c r="K171" s="64">
        <f t="shared" si="200"/>
        <v>5734.9760892259492</v>
      </c>
      <c r="L171" s="64">
        <f t="shared" si="200"/>
        <v>5987.777210319915</v>
      </c>
      <c r="M171" s="64">
        <f t="shared" si="200"/>
        <v>5590.1765207402523</v>
      </c>
      <c r="N171" s="64">
        <f t="shared" si="200"/>
        <v>5453.6232016843032</v>
      </c>
      <c r="O171" s="64">
        <f t="shared" si="200"/>
        <v>5804.6509511047607</v>
      </c>
      <c r="P171" s="64">
        <f t="shared" si="200"/>
        <v>6217.2742023115861</v>
      </c>
      <c r="Q171" s="64">
        <f t="shared" si="200"/>
        <v>6076.070846898012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11634.198480813866</v>
      </c>
      <c r="C172" s="64">
        <f t="shared" ref="C172:Q172" si="202">IF(C35=0,"",C35*1000000/C89)</f>
        <v>10990.776944464962</v>
      </c>
      <c r="D172" s="64">
        <f t="shared" si="202"/>
        <v>12297.367619514896</v>
      </c>
      <c r="E172" s="64">
        <f t="shared" si="202"/>
        <v>12683.894886758921</v>
      </c>
      <c r="F172" s="64">
        <f t="shared" si="202"/>
        <v>12281.515452002408</v>
      </c>
      <c r="G172" s="64">
        <f t="shared" si="202"/>
        <v>13473.08953100205</v>
      </c>
      <c r="H172" s="64">
        <f t="shared" si="202"/>
        <v>14443.27763475445</v>
      </c>
      <c r="I172" s="64">
        <f t="shared" si="202"/>
        <v>14331.013507888503</v>
      </c>
      <c r="J172" s="64">
        <f t="shared" si="202"/>
        <v>14541.039920534444</v>
      </c>
      <c r="K172" s="64">
        <f t="shared" si="202"/>
        <v>14826.503743893063</v>
      </c>
      <c r="L172" s="64">
        <f t="shared" si="202"/>
        <v>14070.285463465942</v>
      </c>
      <c r="M172" s="64">
        <f t="shared" si="202"/>
        <v>15718.545762671449</v>
      </c>
      <c r="N172" s="64">
        <f t="shared" si="202"/>
        <v>16006.295974688584</v>
      </c>
      <c r="O172" s="64">
        <f t="shared" si="202"/>
        <v>14984.697159938683</v>
      </c>
      <c r="P172" s="64">
        <f t="shared" si="202"/>
        <v>13922.343734095995</v>
      </c>
      <c r="Q172" s="64">
        <f t="shared" si="202"/>
        <v>13738.206891590449</v>
      </c>
    </row>
    <row r="173" spans="1:17" ht="11.45" customHeight="1" x14ac:dyDescent="0.25">
      <c r="A173" s="62" t="s">
        <v>57</v>
      </c>
      <c r="B173" s="64" t="str">
        <f t="shared" ref="B173" si="203">IF(B36=0,"",B36*1000000/B90)</f>
        <v/>
      </c>
      <c r="C173" s="64" t="str">
        <f t="shared" ref="C173:Q173" si="204">IF(C36=0,"",C36*1000000/C90)</f>
        <v/>
      </c>
      <c r="D173" s="64">
        <f t="shared" si="204"/>
        <v>9050.3524848996003</v>
      </c>
      <c r="E173" s="64">
        <f t="shared" si="204"/>
        <v>10066.788563668573</v>
      </c>
      <c r="F173" s="64">
        <f t="shared" si="204"/>
        <v>10564.213641708307</v>
      </c>
      <c r="G173" s="64">
        <f t="shared" si="204"/>
        <v>11119.627943862273</v>
      </c>
      <c r="H173" s="64">
        <f t="shared" si="204"/>
        <v>11189.58403444953</v>
      </c>
      <c r="I173" s="64">
        <f t="shared" si="204"/>
        <v>11921.05070149759</v>
      </c>
      <c r="J173" s="64">
        <f t="shared" si="204"/>
        <v>10677.81686695686</v>
      </c>
      <c r="K173" s="64">
        <f t="shared" si="204"/>
        <v>9815.3248311770803</v>
      </c>
      <c r="L173" s="64">
        <f t="shared" si="204"/>
        <v>8634.1865937068815</v>
      </c>
      <c r="M173" s="64">
        <f t="shared" si="204"/>
        <v>10029.033619182987</v>
      </c>
      <c r="N173" s="64">
        <f t="shared" si="204"/>
        <v>9226.0119923998682</v>
      </c>
      <c r="O173" s="64">
        <f t="shared" si="204"/>
        <v>8586.838871680322</v>
      </c>
      <c r="P173" s="64">
        <f t="shared" si="204"/>
        <v>9108.0441109567346</v>
      </c>
      <c r="Q173" s="64">
        <f t="shared" si="204"/>
        <v>9839.099605307043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 t="str">
        <f t="shared" si="206"/>
        <v/>
      </c>
      <c r="M174" s="64" t="str">
        <f t="shared" si="206"/>
        <v/>
      </c>
      <c r="N174" s="64" t="str">
        <f t="shared" si="206"/>
        <v/>
      </c>
      <c r="O174" s="64" t="str">
        <f t="shared" si="206"/>
        <v/>
      </c>
      <c r="P174" s="64" t="str">
        <f t="shared" si="206"/>
        <v/>
      </c>
      <c r="Q174" s="64" t="str">
        <f t="shared" si="206"/>
        <v/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>
        <f t="shared" si="208"/>
        <v>6588.6589158205761</v>
      </c>
      <c r="O175" s="64">
        <f t="shared" si="208"/>
        <v>7190.7041713861845</v>
      </c>
      <c r="P175" s="64">
        <f t="shared" si="208"/>
        <v>8003.4594357156811</v>
      </c>
      <c r="Q175" s="64">
        <f t="shared" si="208"/>
        <v>8861.980130330654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>
        <f t="shared" si="210"/>
        <v>11206.671895810125</v>
      </c>
      <c r="L176" s="64">
        <f t="shared" si="210"/>
        <v>11212.939493363105</v>
      </c>
      <c r="M176" s="64">
        <f t="shared" si="210"/>
        <v>11222.560809970588</v>
      </c>
      <c r="N176" s="64">
        <f t="shared" si="210"/>
        <v>11229.507952936588</v>
      </c>
      <c r="O176" s="64">
        <f t="shared" si="210"/>
        <v>11267.065517237506</v>
      </c>
      <c r="P176" s="64">
        <f t="shared" si="210"/>
        <v>11294.966184686409</v>
      </c>
      <c r="Q176" s="64">
        <f t="shared" si="210"/>
        <v>11329.198526499989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17042.407197634177</v>
      </c>
      <c r="C177" s="63">
        <f t="shared" ref="C177:Q177" si="212">IF(C40=0,"",C40*1000000/C94)</f>
        <v>18927.753166556842</v>
      </c>
      <c r="D177" s="63">
        <f t="shared" si="212"/>
        <v>20865.651716123677</v>
      </c>
      <c r="E177" s="63">
        <f t="shared" si="212"/>
        <v>23217.328613211743</v>
      </c>
      <c r="F177" s="63">
        <f t="shared" si="212"/>
        <v>25834.785456184607</v>
      </c>
      <c r="G177" s="63">
        <f t="shared" si="212"/>
        <v>28569.121631172522</v>
      </c>
      <c r="H177" s="63">
        <f t="shared" si="212"/>
        <v>31435.464552664045</v>
      </c>
      <c r="I177" s="63">
        <f t="shared" si="212"/>
        <v>35027.548284654622</v>
      </c>
      <c r="J177" s="63">
        <f t="shared" si="212"/>
        <v>39300.1540238737</v>
      </c>
      <c r="K177" s="63">
        <f t="shared" si="212"/>
        <v>40253.311981365558</v>
      </c>
      <c r="L177" s="63">
        <f t="shared" si="212"/>
        <v>41318.272945088262</v>
      </c>
      <c r="M177" s="63">
        <f t="shared" si="212"/>
        <v>42942.686056458515</v>
      </c>
      <c r="N177" s="63">
        <f t="shared" si="212"/>
        <v>43460.678433797992</v>
      </c>
      <c r="O177" s="63">
        <f t="shared" si="212"/>
        <v>44324.173004245786</v>
      </c>
      <c r="P177" s="63">
        <f t="shared" si="212"/>
        <v>44600.938967136157</v>
      </c>
      <c r="Q177" s="63">
        <f t="shared" si="212"/>
        <v>43381.840454516641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 t="str">
        <f t="shared" si="214"/>
        <v/>
      </c>
      <c r="E178" s="67" t="str">
        <f t="shared" si="214"/>
        <v/>
      </c>
      <c r="F178" s="67" t="str">
        <f t="shared" si="214"/>
        <v/>
      </c>
      <c r="G178" s="67" t="str">
        <f t="shared" si="214"/>
        <v/>
      </c>
      <c r="H178" s="67" t="str">
        <f t="shared" si="214"/>
        <v/>
      </c>
      <c r="I178" s="67" t="str">
        <f t="shared" si="214"/>
        <v/>
      </c>
      <c r="J178" s="67">
        <f t="shared" si="214"/>
        <v>32435.793136237455</v>
      </c>
      <c r="K178" s="67">
        <f t="shared" si="214"/>
        <v>32610.096605029677</v>
      </c>
      <c r="L178" s="67">
        <f t="shared" si="214"/>
        <v>32859.388840372907</v>
      </c>
      <c r="M178" s="67">
        <f t="shared" si="214"/>
        <v>33546.229045108252</v>
      </c>
      <c r="N178" s="67">
        <f t="shared" si="214"/>
        <v>33305.134851017559</v>
      </c>
      <c r="O178" s="67">
        <f t="shared" si="214"/>
        <v>33333.611656571244</v>
      </c>
      <c r="P178" s="67">
        <f t="shared" si="214"/>
        <v>33655.934046165312</v>
      </c>
      <c r="Q178" s="67">
        <f t="shared" si="214"/>
        <v>32049.676164672521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17042.407197634177</v>
      </c>
      <c r="C179" s="67">
        <f t="shared" ref="C179:Q179" si="216">IF(C42=0,"",C42*1000000/C96)</f>
        <v>18927.753166556842</v>
      </c>
      <c r="D179" s="67">
        <f t="shared" si="216"/>
        <v>20865.651716123677</v>
      </c>
      <c r="E179" s="67">
        <f t="shared" si="216"/>
        <v>23217.328613211743</v>
      </c>
      <c r="F179" s="67">
        <f t="shared" si="216"/>
        <v>25834.785456184607</v>
      </c>
      <c r="G179" s="67">
        <f t="shared" si="216"/>
        <v>28569.121631172522</v>
      </c>
      <c r="H179" s="67">
        <f t="shared" si="216"/>
        <v>31435.464552664045</v>
      </c>
      <c r="I179" s="67">
        <f t="shared" si="216"/>
        <v>35056.260587916193</v>
      </c>
      <c r="J179" s="67">
        <f t="shared" si="216"/>
        <v>39354.386544788242</v>
      </c>
      <c r="K179" s="67">
        <f t="shared" si="216"/>
        <v>40313.286961040678</v>
      </c>
      <c r="L179" s="67">
        <f t="shared" si="216"/>
        <v>41387.509758669119</v>
      </c>
      <c r="M179" s="67">
        <f t="shared" si="216"/>
        <v>43021.210483656432</v>
      </c>
      <c r="N179" s="67">
        <f t="shared" si="216"/>
        <v>43538.993269168655</v>
      </c>
      <c r="O179" s="67">
        <f t="shared" si="216"/>
        <v>44404.50663803611</v>
      </c>
      <c r="P179" s="67">
        <f t="shared" si="216"/>
        <v>44676.185174134014</v>
      </c>
      <c r="Q179" s="67">
        <f t="shared" si="216"/>
        <v>43449.341663131941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>
        <f t="shared" si="218"/>
        <v>21027.429214314594</v>
      </c>
      <c r="J180" s="67">
        <f t="shared" si="218"/>
        <v>23865.423359131037</v>
      </c>
      <c r="K180" s="67">
        <f t="shared" si="218"/>
        <v>24502.886391246753</v>
      </c>
      <c r="L180" s="67">
        <f t="shared" si="218"/>
        <v>25216.908434340145</v>
      </c>
      <c r="M180" s="67">
        <f t="shared" si="218"/>
        <v>26309.560410184375</v>
      </c>
      <c r="N180" s="67">
        <f t="shared" si="218"/>
        <v>26658.862634253623</v>
      </c>
      <c r="O180" s="67">
        <f t="shared" si="218"/>
        <v>27242.074148295091</v>
      </c>
      <c r="P180" s="67">
        <f t="shared" si="218"/>
        <v>27429.245858530921</v>
      </c>
      <c r="Q180" s="67">
        <f t="shared" si="218"/>
        <v>26605.672158986981</v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 t="str">
        <f t="shared" si="220"/>
        <v/>
      </c>
      <c r="M181" s="67" t="str">
        <f t="shared" si="220"/>
        <v/>
      </c>
      <c r="N181" s="67" t="str">
        <f t="shared" si="220"/>
        <v/>
      </c>
      <c r="O181" s="67" t="str">
        <f t="shared" si="220"/>
        <v/>
      </c>
      <c r="P181" s="67" t="str">
        <f t="shared" si="220"/>
        <v/>
      </c>
      <c r="Q181" s="67" t="str">
        <f t="shared" si="220"/>
        <v/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 t="str">
        <f t="shared" si="222"/>
        <v/>
      </c>
      <c r="M182" s="67" t="str">
        <f t="shared" si="222"/>
        <v/>
      </c>
      <c r="N182" s="67" t="str">
        <f t="shared" si="222"/>
        <v/>
      </c>
      <c r="O182" s="67">
        <f t="shared" si="222"/>
        <v>47993.004102606952</v>
      </c>
      <c r="P182" s="67">
        <f t="shared" si="222"/>
        <v>48007.943572296652</v>
      </c>
      <c r="Q182" s="67">
        <f t="shared" si="222"/>
        <v>48074.514247008781</v>
      </c>
    </row>
    <row r="183" spans="1:17" ht="11.45" customHeight="1" x14ac:dyDescent="0.25">
      <c r="A183" s="25" t="s">
        <v>18</v>
      </c>
      <c r="B183" s="66">
        <f t="shared" si="221"/>
        <v>14087.649526727699</v>
      </c>
      <c r="C183" s="66">
        <f t="shared" ref="C183:Q183" si="223">IF(C46=0,"",C46*1000000/C100)</f>
        <v>14253.290589602761</v>
      </c>
      <c r="D183" s="66">
        <f t="shared" si="223"/>
        <v>14417.352665523485</v>
      </c>
      <c r="E183" s="66">
        <f t="shared" si="223"/>
        <v>14482.575555352332</v>
      </c>
      <c r="F183" s="66">
        <f t="shared" si="223"/>
        <v>14863.326373373831</v>
      </c>
      <c r="G183" s="66">
        <f t="shared" si="223"/>
        <v>15120.053962376693</v>
      </c>
      <c r="H183" s="66">
        <f t="shared" si="223"/>
        <v>14679.698958447838</v>
      </c>
      <c r="I183" s="66">
        <f t="shared" si="223"/>
        <v>14590.31592110057</v>
      </c>
      <c r="J183" s="66">
        <f t="shared" si="223"/>
        <v>14143.976494681334</v>
      </c>
      <c r="K183" s="66">
        <f t="shared" si="223"/>
        <v>13375.212049672356</v>
      </c>
      <c r="L183" s="66">
        <f t="shared" si="223"/>
        <v>12343.570753298643</v>
      </c>
      <c r="M183" s="66">
        <f t="shared" si="223"/>
        <v>12621.983058492344</v>
      </c>
      <c r="N183" s="66">
        <f t="shared" si="223"/>
        <v>13027.439119234547</v>
      </c>
      <c r="O183" s="66">
        <f t="shared" si="223"/>
        <v>13179.776613494365</v>
      </c>
      <c r="P183" s="66">
        <f t="shared" si="223"/>
        <v>13277.690649368686</v>
      </c>
      <c r="Q183" s="66">
        <f t="shared" si="223"/>
        <v>13486.210416740209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12309.235314151209</v>
      </c>
      <c r="C184" s="65">
        <f t="shared" ref="C184:Q184" si="225">IF(C47=0,"",C47*1000000/C101)</f>
        <v>12410.729134092</v>
      </c>
      <c r="D184" s="65">
        <f t="shared" si="225"/>
        <v>12469.900722175902</v>
      </c>
      <c r="E184" s="65">
        <f t="shared" si="225"/>
        <v>12541.895739816331</v>
      </c>
      <c r="F184" s="65">
        <f t="shared" si="225"/>
        <v>12620.785617862373</v>
      </c>
      <c r="G184" s="65">
        <f t="shared" si="225"/>
        <v>12687.215466091307</v>
      </c>
      <c r="H184" s="65">
        <f t="shared" si="225"/>
        <v>12683.740331873989</v>
      </c>
      <c r="I184" s="65">
        <f t="shared" si="225"/>
        <v>12642.31659215634</v>
      </c>
      <c r="J184" s="65">
        <f t="shared" si="225"/>
        <v>12770.925029568911</v>
      </c>
      <c r="K184" s="65">
        <f t="shared" si="225"/>
        <v>12732.697759703235</v>
      </c>
      <c r="L184" s="65">
        <f t="shared" si="225"/>
        <v>12694.025870000107</v>
      </c>
      <c r="M184" s="65">
        <f t="shared" si="225"/>
        <v>12847.742999238564</v>
      </c>
      <c r="N184" s="65">
        <f t="shared" si="225"/>
        <v>12979.290838197985</v>
      </c>
      <c r="O184" s="65">
        <f t="shared" si="225"/>
        <v>13044.790574414999</v>
      </c>
      <c r="P184" s="65">
        <f t="shared" si="225"/>
        <v>13130.013297743819</v>
      </c>
      <c r="Q184" s="65">
        <f t="shared" si="225"/>
        <v>13203.06332341391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10570.778892553217</v>
      </c>
      <c r="C185" s="64">
        <f t="shared" ref="C185:Q185" si="227">IF(C48=0,"",C48*1000000/C102)</f>
        <v>10635.88976268945</v>
      </c>
      <c r="D185" s="64">
        <f t="shared" si="227"/>
        <v>10598.071958172857</v>
      </c>
      <c r="E185" s="64">
        <f t="shared" si="227"/>
        <v>10568.075475508715</v>
      </c>
      <c r="F185" s="64">
        <f t="shared" si="227"/>
        <v>10541.635616115032</v>
      </c>
      <c r="G185" s="64">
        <f t="shared" si="227"/>
        <v>10505.422752488283</v>
      </c>
      <c r="H185" s="64">
        <f t="shared" si="227"/>
        <v>10401.980986328394</v>
      </c>
      <c r="I185" s="64">
        <f t="shared" si="227"/>
        <v>10273.157776168006</v>
      </c>
      <c r="J185" s="64">
        <f t="shared" si="227"/>
        <v>10181.877874702008</v>
      </c>
      <c r="K185" s="64">
        <f t="shared" si="227"/>
        <v>10041.976912479859</v>
      </c>
      <c r="L185" s="64">
        <f t="shared" si="227"/>
        <v>9894.8436377859471</v>
      </c>
      <c r="M185" s="64">
        <f t="shared" si="227"/>
        <v>9870.9846783716366</v>
      </c>
      <c r="N185" s="64">
        <f t="shared" si="227"/>
        <v>9842.2197887138009</v>
      </c>
      <c r="O185" s="64">
        <f t="shared" si="227"/>
        <v>9720.1442924794428</v>
      </c>
      <c r="P185" s="64">
        <f t="shared" si="227"/>
        <v>9610.1088436919017</v>
      </c>
      <c r="Q185" s="64">
        <f t="shared" si="227"/>
        <v>9488.6505963610725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13500.632581123889</v>
      </c>
      <c r="C186" s="64">
        <f t="shared" ref="C186:Q186" si="229">IF(C49=0,"",C49*1000000/C103)</f>
        <v>13590.003358170643</v>
      </c>
      <c r="D186" s="64">
        <f t="shared" si="229"/>
        <v>13677.098492222092</v>
      </c>
      <c r="E186" s="64">
        <f t="shared" si="229"/>
        <v>13774.771092274757</v>
      </c>
      <c r="F186" s="64">
        <f t="shared" si="229"/>
        <v>13877.71161036273</v>
      </c>
      <c r="G186" s="64">
        <f t="shared" si="229"/>
        <v>13968.338969326065</v>
      </c>
      <c r="H186" s="64">
        <f t="shared" si="229"/>
        <v>13969.107554330052</v>
      </c>
      <c r="I186" s="64">
        <f t="shared" si="229"/>
        <v>13934.06838056838</v>
      </c>
      <c r="J186" s="64">
        <f t="shared" si="229"/>
        <v>13948.362859431429</v>
      </c>
      <c r="K186" s="64">
        <f t="shared" si="229"/>
        <v>13894.276765076142</v>
      </c>
      <c r="L186" s="64">
        <f t="shared" si="229"/>
        <v>13827.607275066495</v>
      </c>
      <c r="M186" s="64">
        <f t="shared" si="229"/>
        <v>13932.208086622726</v>
      </c>
      <c r="N186" s="64">
        <f t="shared" si="229"/>
        <v>14030.524530688439</v>
      </c>
      <c r="O186" s="64">
        <f t="shared" si="229"/>
        <v>13995.065455131351</v>
      </c>
      <c r="P186" s="64">
        <f t="shared" si="229"/>
        <v>13975.002760657437</v>
      </c>
      <c r="Q186" s="64">
        <f t="shared" si="229"/>
        <v>13936.362182803203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>
        <f t="shared" si="231"/>
        <v>9144.8056275241433</v>
      </c>
      <c r="K187" s="64">
        <f t="shared" si="231"/>
        <v>9109.3457800126071</v>
      </c>
      <c r="L187" s="64">
        <f t="shared" si="231"/>
        <v>9065.6360247123903</v>
      </c>
      <c r="M187" s="64">
        <f t="shared" si="231"/>
        <v>9134.2142585741676</v>
      </c>
      <c r="N187" s="64">
        <f t="shared" si="231"/>
        <v>9198.6723444464005</v>
      </c>
      <c r="O187" s="64">
        <f t="shared" si="231"/>
        <v>9175.4247162502343</v>
      </c>
      <c r="P187" s="64">
        <f t="shared" si="231"/>
        <v>9162.2712413100344</v>
      </c>
      <c r="Q187" s="64">
        <f t="shared" si="231"/>
        <v>9136.9377611465716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 t="str">
        <f t="shared" si="233"/>
        <v/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>
        <f t="shared" si="235"/>
        <v>9276.2032947432162</v>
      </c>
      <c r="M189" s="64">
        <f t="shared" si="235"/>
        <v>9279.5327978470996</v>
      </c>
      <c r="N189" s="64">
        <f t="shared" si="235"/>
        <v>9282.6406322465355</v>
      </c>
      <c r="O189" s="64">
        <f t="shared" si="235"/>
        <v>9283.7592489023882</v>
      </c>
      <c r="P189" s="64">
        <f t="shared" si="235"/>
        <v>9284.3934766128095</v>
      </c>
      <c r="Q189" s="64">
        <f t="shared" si="235"/>
        <v>9285.6176859403258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23885.883845665128</v>
      </c>
      <c r="C190" s="63">
        <f t="shared" ref="C190:Q190" si="237">IF(C53=0,"",C53*1000000/C107)</f>
        <v>24046.272209745108</v>
      </c>
      <c r="D190" s="63">
        <f t="shared" si="237"/>
        <v>24984.272427613025</v>
      </c>
      <c r="E190" s="63">
        <f t="shared" si="237"/>
        <v>23595.192237113388</v>
      </c>
      <c r="F190" s="63">
        <f t="shared" si="237"/>
        <v>25496.057907075414</v>
      </c>
      <c r="G190" s="63">
        <f t="shared" si="237"/>
        <v>24810.956093894201</v>
      </c>
      <c r="H190" s="63">
        <f t="shared" si="237"/>
        <v>22784.621553182333</v>
      </c>
      <c r="I190" s="63">
        <f t="shared" si="237"/>
        <v>22982.012270305495</v>
      </c>
      <c r="J190" s="63">
        <f t="shared" si="237"/>
        <v>20539.275199203566</v>
      </c>
      <c r="K190" s="63">
        <f t="shared" si="237"/>
        <v>16360.619567889044</v>
      </c>
      <c r="L190" s="63">
        <f t="shared" si="237"/>
        <v>10588.636737120505</v>
      </c>
      <c r="M190" s="63">
        <f t="shared" si="237"/>
        <v>11363.242094189374</v>
      </c>
      <c r="N190" s="63">
        <f t="shared" si="237"/>
        <v>13325.707608022205</v>
      </c>
      <c r="O190" s="63">
        <f t="shared" si="237"/>
        <v>14084.274512240811</v>
      </c>
      <c r="P190" s="63">
        <f t="shared" si="237"/>
        <v>14394.223119918364</v>
      </c>
      <c r="Q190" s="63">
        <f t="shared" si="237"/>
        <v>15984.155239206682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13894.433393266498</v>
      </c>
      <c r="C191" s="67">
        <f t="shared" ref="C191:Q191" si="239">IF(C54=0,"",C54*1000000/C108)</f>
        <v>14079.183559138815</v>
      </c>
      <c r="D191" s="67">
        <f t="shared" si="239"/>
        <v>14624.981158446713</v>
      </c>
      <c r="E191" s="67">
        <f t="shared" si="239"/>
        <v>14794.716780011157</v>
      </c>
      <c r="F191" s="67">
        <f t="shared" si="239"/>
        <v>15686.426800101955</v>
      </c>
      <c r="G191" s="67">
        <f t="shared" si="239"/>
        <v>16619.481019808776</v>
      </c>
      <c r="H191" s="67">
        <f t="shared" si="239"/>
        <v>17208.289306277358</v>
      </c>
      <c r="I191" s="67">
        <f t="shared" si="239"/>
        <v>17307.587707370138</v>
      </c>
      <c r="J191" s="67">
        <f t="shared" si="239"/>
        <v>16175.479443661541</v>
      </c>
      <c r="K191" s="67">
        <f t="shared" si="239"/>
        <v>13923.258389100189</v>
      </c>
      <c r="L191" s="67">
        <f t="shared" si="239"/>
        <v>8345.4504495279452</v>
      </c>
      <c r="M191" s="67">
        <f t="shared" si="239"/>
        <v>8933.8500952506074</v>
      </c>
      <c r="N191" s="67">
        <f t="shared" si="239"/>
        <v>10320.774413969821</v>
      </c>
      <c r="O191" s="67">
        <f t="shared" si="239"/>
        <v>10794.932990637048</v>
      </c>
      <c r="P191" s="67">
        <f t="shared" si="239"/>
        <v>11033.808721595658</v>
      </c>
      <c r="Q191" s="67">
        <f t="shared" si="239"/>
        <v>12294.6689509221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85000.000000000015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18299.458894982046</v>
      </c>
      <c r="C195" s="66">
        <f t="shared" ref="C195:Q195" si="243">IF(C4=0,"",C4*1000000/C85)</f>
        <v>18032.415608380863</v>
      </c>
      <c r="D195" s="66">
        <f t="shared" si="243"/>
        <v>20038.000478270547</v>
      </c>
      <c r="E195" s="66">
        <f t="shared" si="243"/>
        <v>20716.032425208541</v>
      </c>
      <c r="F195" s="66">
        <f t="shared" si="243"/>
        <v>20427.820699397191</v>
      </c>
      <c r="G195" s="66">
        <f t="shared" si="243"/>
        <v>21184.403920143141</v>
      </c>
      <c r="H195" s="66">
        <f t="shared" si="243"/>
        <v>23037.275513099328</v>
      </c>
      <c r="I195" s="66">
        <f t="shared" si="243"/>
        <v>22025.660637653797</v>
      </c>
      <c r="J195" s="66">
        <f t="shared" si="243"/>
        <v>22005.016387608433</v>
      </c>
      <c r="K195" s="66">
        <f t="shared" si="243"/>
        <v>21314.191363981037</v>
      </c>
      <c r="L195" s="66">
        <f t="shared" si="243"/>
        <v>20645.394037694612</v>
      </c>
      <c r="M195" s="66">
        <f t="shared" si="243"/>
        <v>20379.654325944444</v>
      </c>
      <c r="N195" s="66">
        <f t="shared" si="243"/>
        <v>20430.25172023808</v>
      </c>
      <c r="O195" s="66">
        <f t="shared" si="243"/>
        <v>20249.526493735542</v>
      </c>
      <c r="P195" s="66">
        <f t="shared" si="243"/>
        <v>20581.431751686818</v>
      </c>
      <c r="Q195" s="66">
        <f t="shared" si="243"/>
        <v>20314.047074806549</v>
      </c>
    </row>
    <row r="196" spans="1:17" ht="11.45" customHeight="1" x14ac:dyDescent="0.25">
      <c r="A196" s="23" t="s">
        <v>30</v>
      </c>
      <c r="B196" s="65">
        <f t="shared" si="242"/>
        <v>6031.7079538605694</v>
      </c>
      <c r="C196" s="65">
        <f t="shared" ref="C196:Q196" si="244">IF(C5=0,"",C5*1000000/C86)</f>
        <v>6034.5916489263927</v>
      </c>
      <c r="D196" s="65">
        <f t="shared" si="244"/>
        <v>6036.5584087298366</v>
      </c>
      <c r="E196" s="65">
        <f t="shared" si="244"/>
        <v>6033.9436113086131</v>
      </c>
      <c r="F196" s="65">
        <f t="shared" si="244"/>
        <v>6026.8689958757304</v>
      </c>
      <c r="G196" s="65">
        <f t="shared" si="244"/>
        <v>6013.7370238854028</v>
      </c>
      <c r="H196" s="65">
        <f t="shared" si="244"/>
        <v>5956.7694583015318</v>
      </c>
      <c r="I196" s="65">
        <f t="shared" si="244"/>
        <v>5916.7699537028184</v>
      </c>
      <c r="J196" s="65">
        <f t="shared" si="244"/>
        <v>5779.2716653878515</v>
      </c>
      <c r="K196" s="65">
        <f t="shared" si="244"/>
        <v>5677.0545090568248</v>
      </c>
      <c r="L196" s="65">
        <f t="shared" si="244"/>
        <v>5623.1464389872917</v>
      </c>
      <c r="M196" s="65">
        <f t="shared" si="244"/>
        <v>5640.8264401817769</v>
      </c>
      <c r="N196" s="65">
        <f t="shared" si="244"/>
        <v>5588.2064978554463</v>
      </c>
      <c r="O196" s="65">
        <f t="shared" si="244"/>
        <v>5630.3917710031164</v>
      </c>
      <c r="P196" s="65">
        <f t="shared" si="244"/>
        <v>5606.7435458709497</v>
      </c>
      <c r="Q196" s="65">
        <f t="shared" si="244"/>
        <v>5636.1084302645531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16300.272757897483</v>
      </c>
      <c r="C197" s="63">
        <f t="shared" ref="C197:Q197" si="246">IF(C6=0,"",C6*1000000/C87)</f>
        <v>16276.54627189583</v>
      </c>
      <c r="D197" s="63">
        <f t="shared" si="246"/>
        <v>18175.698418041062</v>
      </c>
      <c r="E197" s="63">
        <f t="shared" si="246"/>
        <v>18151.491047749441</v>
      </c>
      <c r="F197" s="63">
        <f t="shared" si="246"/>
        <v>17982.82330325861</v>
      </c>
      <c r="G197" s="63">
        <f t="shared" si="246"/>
        <v>18133.174791914389</v>
      </c>
      <c r="H197" s="63">
        <f t="shared" si="246"/>
        <v>19900.651971437441</v>
      </c>
      <c r="I197" s="63">
        <f t="shared" si="246"/>
        <v>19062.41174809376</v>
      </c>
      <c r="J197" s="63">
        <f t="shared" si="246"/>
        <v>17506.82890489198</v>
      </c>
      <c r="K197" s="63">
        <f t="shared" si="246"/>
        <v>17785.630153121318</v>
      </c>
      <c r="L197" s="63">
        <f t="shared" si="246"/>
        <v>17476.85185185185</v>
      </c>
      <c r="M197" s="63">
        <f t="shared" si="246"/>
        <v>17296.041096498375</v>
      </c>
      <c r="N197" s="63">
        <f t="shared" si="246"/>
        <v>17170.728684421676</v>
      </c>
      <c r="O197" s="63">
        <f t="shared" si="246"/>
        <v>17113.164038768329</v>
      </c>
      <c r="P197" s="63">
        <f t="shared" si="246"/>
        <v>17358.162158158411</v>
      </c>
      <c r="Q197" s="63">
        <f t="shared" si="246"/>
        <v>17432.853943847429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15149.889677516432</v>
      </c>
      <c r="C198" s="64">
        <f t="shared" ref="C198:Q198" si="248">IF(C7=0,"",C7*1000000/C88)</f>
        <v>15458.680362623321</v>
      </c>
      <c r="D198" s="64">
        <f t="shared" si="248"/>
        <v>17016.635710563551</v>
      </c>
      <c r="E198" s="64">
        <f t="shared" si="248"/>
        <v>16736.893731018627</v>
      </c>
      <c r="F198" s="64">
        <f t="shared" si="248"/>
        <v>16553.238763549962</v>
      </c>
      <c r="G198" s="64">
        <f t="shared" si="248"/>
        <v>15552.587426775259</v>
      </c>
      <c r="H198" s="64">
        <f t="shared" si="248"/>
        <v>16434.379373494576</v>
      </c>
      <c r="I198" s="64">
        <f t="shared" si="248"/>
        <v>15032.501565926601</v>
      </c>
      <c r="J198" s="64">
        <f t="shared" si="248"/>
        <v>12076.520957464332</v>
      </c>
      <c r="K198" s="64">
        <f t="shared" si="248"/>
        <v>11793.360242864948</v>
      </c>
      <c r="L198" s="64">
        <f t="shared" si="248"/>
        <v>11982.700044835254</v>
      </c>
      <c r="M198" s="64">
        <f t="shared" si="248"/>
        <v>10581.972594556619</v>
      </c>
      <c r="N198" s="64">
        <f t="shared" si="248"/>
        <v>10119.230479297123</v>
      </c>
      <c r="O198" s="64">
        <f t="shared" si="248"/>
        <v>10742.382955416388</v>
      </c>
      <c r="P198" s="64">
        <f t="shared" si="248"/>
        <v>11666.183262742894</v>
      </c>
      <c r="Q198" s="64">
        <f t="shared" si="248"/>
        <v>11476.490628288093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31561.284485036074</v>
      </c>
      <c r="C199" s="64">
        <f t="shared" ref="C199:Q199" si="250">IF(C8=0,"",C8*1000000/C89)</f>
        <v>23886.260733262152</v>
      </c>
      <c r="D199" s="64">
        <f t="shared" si="250"/>
        <v>26596.231785132481</v>
      </c>
      <c r="E199" s="64">
        <f t="shared" si="250"/>
        <v>26345.777076339422</v>
      </c>
      <c r="F199" s="64">
        <f t="shared" si="250"/>
        <v>24868.244170508264</v>
      </c>
      <c r="G199" s="64">
        <f t="shared" si="250"/>
        <v>28715.75062205458</v>
      </c>
      <c r="H199" s="64">
        <f t="shared" si="250"/>
        <v>31576.920749152618</v>
      </c>
      <c r="I199" s="64">
        <f t="shared" si="250"/>
        <v>30146.767424174686</v>
      </c>
      <c r="J199" s="64">
        <f t="shared" si="250"/>
        <v>31396.30329043504</v>
      </c>
      <c r="K199" s="64">
        <f t="shared" si="250"/>
        <v>32327.756263598472</v>
      </c>
      <c r="L199" s="64">
        <f t="shared" si="250"/>
        <v>29855.395031327822</v>
      </c>
      <c r="M199" s="64">
        <f t="shared" si="250"/>
        <v>31548.908075647603</v>
      </c>
      <c r="N199" s="64">
        <f t="shared" si="250"/>
        <v>31490.826595328956</v>
      </c>
      <c r="O199" s="64">
        <f t="shared" si="250"/>
        <v>29403.792506689198</v>
      </c>
      <c r="P199" s="64">
        <f t="shared" si="250"/>
        <v>27699.503400305151</v>
      </c>
      <c r="Q199" s="64">
        <f t="shared" si="250"/>
        <v>27513.585351833241</v>
      </c>
    </row>
    <row r="200" spans="1:17" ht="11.45" customHeight="1" x14ac:dyDescent="0.25">
      <c r="A200" s="62" t="s">
        <v>57</v>
      </c>
      <c r="B200" s="64" t="str">
        <f t="shared" ref="B200" si="251">IF(B9=0,"",B9*1000000/B90)</f>
        <v/>
      </c>
      <c r="C200" s="64" t="str">
        <f t="shared" ref="C200:Q200" si="252">IF(C9=0,"",C9*1000000/C90)</f>
        <v/>
      </c>
      <c r="D200" s="64">
        <f t="shared" si="252"/>
        <v>18087.916144406463</v>
      </c>
      <c r="E200" s="64">
        <f t="shared" si="252"/>
        <v>19361.269696125652</v>
      </c>
      <c r="F200" s="64">
        <f t="shared" si="252"/>
        <v>19829.409275759965</v>
      </c>
      <c r="G200" s="64">
        <f t="shared" si="252"/>
        <v>22061.232173208802</v>
      </c>
      <c r="H200" s="64">
        <f t="shared" si="252"/>
        <v>22843.447980645069</v>
      </c>
      <c r="I200" s="64">
        <f t="shared" si="252"/>
        <v>23492.539852809168</v>
      </c>
      <c r="J200" s="64">
        <f t="shared" si="252"/>
        <v>21705.086096154948</v>
      </c>
      <c r="K200" s="64">
        <f t="shared" si="252"/>
        <v>20181.509099531366</v>
      </c>
      <c r="L200" s="64">
        <f t="shared" si="252"/>
        <v>17272.665704868923</v>
      </c>
      <c r="M200" s="64">
        <f t="shared" si="252"/>
        <v>19033.491619138294</v>
      </c>
      <c r="N200" s="64">
        <f t="shared" si="252"/>
        <v>17187.508340130247</v>
      </c>
      <c r="O200" s="64">
        <f t="shared" si="252"/>
        <v>15939.100006976671</v>
      </c>
      <c r="P200" s="64">
        <f t="shared" si="252"/>
        <v>17120.476914511928</v>
      </c>
      <c r="Q200" s="64">
        <f t="shared" si="252"/>
        <v>18635.612273847502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 t="str">
        <f t="shared" si="254"/>
        <v/>
      </c>
      <c r="M201" s="64" t="str">
        <f t="shared" si="254"/>
        <v/>
      </c>
      <c r="N201" s="64" t="str">
        <f t="shared" si="254"/>
        <v/>
      </c>
      <c r="O201" s="64" t="str">
        <f t="shared" si="254"/>
        <v/>
      </c>
      <c r="P201" s="64" t="str">
        <f t="shared" si="254"/>
        <v/>
      </c>
      <c r="Q201" s="64" t="str">
        <f t="shared" si="254"/>
        <v/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>
        <f t="shared" si="256"/>
        <v>12010.466569563463</v>
      </c>
      <c r="O202" s="64">
        <f t="shared" si="256"/>
        <v>13060.681841858895</v>
      </c>
      <c r="P202" s="64">
        <f t="shared" si="256"/>
        <v>14720.834408346336</v>
      </c>
      <c r="Q202" s="64">
        <f t="shared" si="256"/>
        <v>16424.154702965156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>
        <f t="shared" si="258"/>
        <v>19033.218224273718</v>
      </c>
      <c r="L203" s="64">
        <f t="shared" si="258"/>
        <v>18528.660558026862</v>
      </c>
      <c r="M203" s="64">
        <f t="shared" si="258"/>
        <v>17592.921065112267</v>
      </c>
      <c r="N203" s="64">
        <f t="shared" si="258"/>
        <v>17280.099662300552</v>
      </c>
      <c r="O203" s="64">
        <f t="shared" si="258"/>
        <v>17275.391981809978</v>
      </c>
      <c r="P203" s="64">
        <f t="shared" si="258"/>
        <v>17537.281653075628</v>
      </c>
      <c r="Q203" s="64">
        <f t="shared" si="258"/>
        <v>17724.504575675379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159943.50047775332</v>
      </c>
      <c r="C204" s="63">
        <f t="shared" ref="C204:Q204" si="260">IF(C13=0,"",C13*1000000/C94)</f>
        <v>148206.35319755258</v>
      </c>
      <c r="D204" s="63">
        <f t="shared" si="260"/>
        <v>171413.85147567527</v>
      </c>
      <c r="E204" s="63">
        <f t="shared" si="260"/>
        <v>225403.48535056142</v>
      </c>
      <c r="F204" s="63">
        <f t="shared" si="260"/>
        <v>218512.68753472864</v>
      </c>
      <c r="G204" s="63">
        <f t="shared" si="260"/>
        <v>300740.96707661753</v>
      </c>
      <c r="H204" s="63">
        <f t="shared" si="260"/>
        <v>363144.05075042549</v>
      </c>
      <c r="I204" s="63">
        <f t="shared" si="260"/>
        <v>355417.81182386994</v>
      </c>
      <c r="J204" s="63">
        <f t="shared" si="260"/>
        <v>485993.45398536773</v>
      </c>
      <c r="K204" s="63">
        <f t="shared" si="260"/>
        <v>415101.66448294267</v>
      </c>
      <c r="L204" s="63">
        <f t="shared" si="260"/>
        <v>386582.56319984351</v>
      </c>
      <c r="M204" s="63">
        <f t="shared" si="260"/>
        <v>379542.95490651351</v>
      </c>
      <c r="N204" s="63">
        <f t="shared" si="260"/>
        <v>402041.01051429659</v>
      </c>
      <c r="O204" s="63">
        <f t="shared" si="260"/>
        <v>398497.64382027712</v>
      </c>
      <c r="P204" s="63">
        <f t="shared" si="260"/>
        <v>413935.53629469121</v>
      </c>
      <c r="Q204" s="63">
        <f t="shared" si="260"/>
        <v>368999.09181151923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 t="str">
        <f t="shared" si="262"/>
        <v/>
      </c>
      <c r="E205" s="67" t="str">
        <f t="shared" si="262"/>
        <v/>
      </c>
      <c r="F205" s="67" t="str">
        <f t="shared" si="262"/>
        <v/>
      </c>
      <c r="G205" s="67" t="str">
        <f t="shared" si="262"/>
        <v/>
      </c>
      <c r="H205" s="67" t="str">
        <f t="shared" si="262"/>
        <v/>
      </c>
      <c r="I205" s="67" t="str">
        <f t="shared" si="262"/>
        <v/>
      </c>
      <c r="J205" s="67">
        <f t="shared" si="262"/>
        <v>210041.96703715195</v>
      </c>
      <c r="K205" s="67">
        <f t="shared" si="262"/>
        <v>208594.54199672994</v>
      </c>
      <c r="L205" s="67">
        <f t="shared" si="262"/>
        <v>208980.92695083955</v>
      </c>
      <c r="M205" s="67">
        <f t="shared" si="262"/>
        <v>212680.97723990405</v>
      </c>
      <c r="N205" s="67">
        <f t="shared" si="262"/>
        <v>211680.62772673287</v>
      </c>
      <c r="O205" s="67">
        <f t="shared" si="262"/>
        <v>211528.08197014709</v>
      </c>
      <c r="P205" s="67">
        <f t="shared" si="262"/>
        <v>213949.31056928061</v>
      </c>
      <c r="Q205" s="67">
        <f t="shared" si="262"/>
        <v>202783.03736914881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159943.50047775335</v>
      </c>
      <c r="C206" s="67">
        <f t="shared" ref="C206:Q206" si="264">IF(C15=0,"",C15*1000000/C96)</f>
        <v>148206.35319755258</v>
      </c>
      <c r="D206" s="67">
        <f t="shared" si="264"/>
        <v>171413.85147567527</v>
      </c>
      <c r="E206" s="67">
        <f t="shared" si="264"/>
        <v>225403.48535056142</v>
      </c>
      <c r="F206" s="67">
        <f t="shared" si="264"/>
        <v>218512.6875347287</v>
      </c>
      <c r="G206" s="67">
        <f t="shared" si="264"/>
        <v>300740.96707661753</v>
      </c>
      <c r="H206" s="67">
        <f t="shared" si="264"/>
        <v>363144.05075042549</v>
      </c>
      <c r="I206" s="67">
        <f t="shared" si="264"/>
        <v>355709.15005612985</v>
      </c>
      <c r="J206" s="67">
        <f t="shared" si="264"/>
        <v>487444.89739291754</v>
      </c>
      <c r="K206" s="67">
        <f t="shared" si="264"/>
        <v>416246.26129470137</v>
      </c>
      <c r="L206" s="67">
        <f t="shared" si="264"/>
        <v>387639.1962690184</v>
      </c>
      <c r="M206" s="67">
        <f t="shared" si="264"/>
        <v>380582.86197963153</v>
      </c>
      <c r="N206" s="67">
        <f t="shared" si="264"/>
        <v>403145.73146902421</v>
      </c>
      <c r="O206" s="67">
        <f t="shared" si="264"/>
        <v>399552.53935268894</v>
      </c>
      <c r="P206" s="67">
        <f t="shared" si="264"/>
        <v>414981.89957430674</v>
      </c>
      <c r="Q206" s="67">
        <f t="shared" si="264"/>
        <v>369793.84358919429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>
        <f t="shared" si="266"/>
        <v>213361.28977394398</v>
      </c>
      <c r="J207" s="67">
        <f t="shared" si="266"/>
        <v>295598.02253024199</v>
      </c>
      <c r="K207" s="67">
        <f t="shared" si="266"/>
        <v>252999.33645058415</v>
      </c>
      <c r="L207" s="67">
        <f t="shared" si="266"/>
        <v>236183.86742462893</v>
      </c>
      <c r="M207" s="67">
        <f t="shared" si="266"/>
        <v>232744.91084201034</v>
      </c>
      <c r="N207" s="67">
        <f t="shared" si="266"/>
        <v>246845.54854944235</v>
      </c>
      <c r="O207" s="67">
        <f t="shared" si="266"/>
        <v>245124.66700535204</v>
      </c>
      <c r="P207" s="67">
        <f t="shared" si="266"/>
        <v>254780.94214843589</v>
      </c>
      <c r="Q207" s="67">
        <f t="shared" si="266"/>
        <v>226438.73053879137</v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 t="str">
        <f t="shared" si="268"/>
        <v/>
      </c>
      <c r="M208" s="67" t="str">
        <f t="shared" si="268"/>
        <v/>
      </c>
      <c r="N208" s="67" t="str">
        <f t="shared" si="268"/>
        <v/>
      </c>
      <c r="O208" s="67" t="str">
        <f t="shared" si="268"/>
        <v/>
      </c>
      <c r="P208" s="67" t="str">
        <f t="shared" si="268"/>
        <v/>
      </c>
      <c r="Q208" s="67" t="str">
        <f t="shared" si="268"/>
        <v/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 t="str">
        <f t="shared" si="270"/>
        <v/>
      </c>
      <c r="M209" s="67" t="str">
        <f t="shared" si="270"/>
        <v/>
      </c>
      <c r="N209" s="67" t="str">
        <f t="shared" si="270"/>
        <v/>
      </c>
      <c r="O209" s="67">
        <f t="shared" si="270"/>
        <v>431841.90327058017</v>
      </c>
      <c r="P209" s="67">
        <f t="shared" si="270"/>
        <v>445929.47093930031</v>
      </c>
      <c r="Q209" s="67">
        <f t="shared" si="270"/>
        <v>409158.31452446908</v>
      </c>
    </row>
    <row r="210" spans="1:17" ht="11.45" customHeight="1" x14ac:dyDescent="0.25">
      <c r="A210" s="25" t="s">
        <v>62</v>
      </c>
      <c r="B210" s="66">
        <f t="shared" si="269"/>
        <v>54968.545286492328</v>
      </c>
      <c r="C210" s="66">
        <f t="shared" ref="C210:Q210" si="271">IF(C19=0,"",C19*1000000/C100)</f>
        <v>56942.984608302351</v>
      </c>
      <c r="D210" s="66">
        <f t="shared" si="271"/>
        <v>58303.324181634314</v>
      </c>
      <c r="E210" s="66">
        <f t="shared" si="271"/>
        <v>61792.09426942408</v>
      </c>
      <c r="F210" s="66">
        <f t="shared" si="271"/>
        <v>65678.82024678294</v>
      </c>
      <c r="G210" s="66">
        <f t="shared" si="271"/>
        <v>73292.150402140353</v>
      </c>
      <c r="H210" s="66">
        <f t="shared" si="271"/>
        <v>66964.91107112469</v>
      </c>
      <c r="I210" s="66">
        <f t="shared" si="271"/>
        <v>66994.072405614992</v>
      </c>
      <c r="J210" s="66">
        <f t="shared" si="271"/>
        <v>55762.923588560312</v>
      </c>
      <c r="K210" s="66">
        <f t="shared" si="271"/>
        <v>44843.684589706885</v>
      </c>
      <c r="L210" s="66">
        <f t="shared" si="271"/>
        <v>29315.418750870704</v>
      </c>
      <c r="M210" s="66">
        <f t="shared" si="271"/>
        <v>28492.970161258701</v>
      </c>
      <c r="N210" s="66">
        <f t="shared" si="271"/>
        <v>30391.128550230525</v>
      </c>
      <c r="O210" s="66">
        <f t="shared" si="271"/>
        <v>29618.23389959897</v>
      </c>
      <c r="P210" s="66">
        <f t="shared" si="271"/>
        <v>27610.542138902922</v>
      </c>
      <c r="Q210" s="66">
        <f t="shared" si="271"/>
        <v>26895.675625240099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3922.6983339349044</v>
      </c>
      <c r="C211" s="65">
        <f t="shared" ref="C211:Q211" si="273">IF(C20=0,"",C20*1000000/C101)</f>
        <v>3957.4174589921868</v>
      </c>
      <c r="D211" s="65">
        <f t="shared" si="273"/>
        <v>3982.7878948134162</v>
      </c>
      <c r="E211" s="65">
        <f t="shared" si="273"/>
        <v>4011.9869968565176</v>
      </c>
      <c r="F211" s="65">
        <f t="shared" si="273"/>
        <v>4043.0631638321315</v>
      </c>
      <c r="G211" s="65">
        <f t="shared" si="273"/>
        <v>4069.8922794690961</v>
      </c>
      <c r="H211" s="65">
        <f t="shared" si="273"/>
        <v>4082.0095263562457</v>
      </c>
      <c r="I211" s="65">
        <f t="shared" si="273"/>
        <v>4081.7300520449721</v>
      </c>
      <c r="J211" s="65">
        <f t="shared" si="273"/>
        <v>4163.0445729338198</v>
      </c>
      <c r="K211" s="65">
        <f t="shared" si="273"/>
        <v>4167.1798081668276</v>
      </c>
      <c r="L211" s="65">
        <f t="shared" si="273"/>
        <v>4173.4447113320857</v>
      </c>
      <c r="M211" s="65">
        <f t="shared" si="273"/>
        <v>4239.0334554900746</v>
      </c>
      <c r="N211" s="65">
        <f t="shared" si="273"/>
        <v>4292.9720775131073</v>
      </c>
      <c r="O211" s="65">
        <f t="shared" si="273"/>
        <v>4343.3118081827943</v>
      </c>
      <c r="P211" s="65">
        <f t="shared" si="273"/>
        <v>4398.5081125650213</v>
      </c>
      <c r="Q211" s="65">
        <f t="shared" si="273"/>
        <v>4450.054906868063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2783.3694547399982</v>
      </c>
      <c r="C212" s="64">
        <f t="shared" ref="C212:Q212" si="275">IF(C21=0,"",C21*1000000/C102)</f>
        <v>2797.0763919967676</v>
      </c>
      <c r="D212" s="64">
        <f t="shared" si="275"/>
        <v>2789.117155420648</v>
      </c>
      <c r="E212" s="64">
        <f t="shared" si="275"/>
        <v>2782.7999753509112</v>
      </c>
      <c r="F212" s="64">
        <f t="shared" si="275"/>
        <v>2777.2288367577626</v>
      </c>
      <c r="G212" s="64">
        <f t="shared" si="275"/>
        <v>2769.5938921348511</v>
      </c>
      <c r="H212" s="64">
        <f t="shared" si="275"/>
        <v>2747.7556547228455</v>
      </c>
      <c r="I212" s="64">
        <f t="shared" si="275"/>
        <v>2720.4981336218902</v>
      </c>
      <c r="J212" s="64">
        <f t="shared" si="275"/>
        <v>2701.1429760040496</v>
      </c>
      <c r="K212" s="64">
        <f t="shared" si="275"/>
        <v>2671.4105739331767</v>
      </c>
      <c r="L212" s="64">
        <f t="shared" si="275"/>
        <v>2640.0515945820084</v>
      </c>
      <c r="M212" s="64">
        <f t="shared" si="275"/>
        <v>2634.9577021242767</v>
      </c>
      <c r="N212" s="64">
        <f t="shared" si="275"/>
        <v>2628.813117128424</v>
      </c>
      <c r="O212" s="64">
        <f t="shared" si="275"/>
        <v>2602.6959445207135</v>
      </c>
      <c r="P212" s="64">
        <f t="shared" si="275"/>
        <v>2579.0983939388498</v>
      </c>
      <c r="Q212" s="64">
        <f t="shared" si="275"/>
        <v>2552.9883301600689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4703.5020952441118</v>
      </c>
      <c r="C213" s="64">
        <f t="shared" ref="C213:Q213" si="277">IF(C22=0,"",C22*1000000/C103)</f>
        <v>4728.3944462596464</v>
      </c>
      <c r="D213" s="64">
        <f t="shared" si="277"/>
        <v>4752.6214834813536</v>
      </c>
      <c r="E213" s="64">
        <f t="shared" si="277"/>
        <v>4779.754158730113</v>
      </c>
      <c r="F213" s="64">
        <f t="shared" si="277"/>
        <v>4808.3086086349722</v>
      </c>
      <c r="G213" s="64">
        <f t="shared" si="277"/>
        <v>4833.4124868865892</v>
      </c>
      <c r="H213" s="64">
        <f t="shared" si="277"/>
        <v>4833.625246208856</v>
      </c>
      <c r="I213" s="64">
        <f t="shared" si="277"/>
        <v>4823.9233373579455</v>
      </c>
      <c r="J213" s="64">
        <f t="shared" si="277"/>
        <v>4827.8818882878013</v>
      </c>
      <c r="K213" s="64">
        <f t="shared" si="277"/>
        <v>4812.8996176026358</v>
      </c>
      <c r="L213" s="64">
        <f t="shared" si="277"/>
        <v>4794.4155853178863</v>
      </c>
      <c r="M213" s="64">
        <f t="shared" si="277"/>
        <v>4823.4081089294314</v>
      </c>
      <c r="N213" s="64">
        <f t="shared" si="277"/>
        <v>4850.6191080755061</v>
      </c>
      <c r="O213" s="64">
        <f t="shared" si="277"/>
        <v>4840.8095257224995</v>
      </c>
      <c r="P213" s="64">
        <f t="shared" si="277"/>
        <v>4835.2570764846287</v>
      </c>
      <c r="Q213" s="64">
        <f t="shared" si="277"/>
        <v>4824.5586116333061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>
        <f t="shared" si="279"/>
        <v>2314.9355291765992</v>
      </c>
      <c r="K214" s="64">
        <f t="shared" si="279"/>
        <v>2307.7516353864535</v>
      </c>
      <c r="L214" s="64">
        <f t="shared" si="279"/>
        <v>2298.8886714514369</v>
      </c>
      <c r="M214" s="64">
        <f t="shared" si="279"/>
        <v>2312.7903833287874</v>
      </c>
      <c r="N214" s="64">
        <f t="shared" si="279"/>
        <v>2325.8378667107772</v>
      </c>
      <c r="O214" s="64">
        <f t="shared" si="279"/>
        <v>2321.1342407230641</v>
      </c>
      <c r="P214" s="64">
        <f t="shared" si="279"/>
        <v>2318.4718802278994</v>
      </c>
      <c r="Q214" s="64">
        <f t="shared" si="279"/>
        <v>2313.3420413119857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 t="str">
        <f t="shared" si="281"/>
        <v/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>
        <f t="shared" si="283"/>
        <v>3167.1656857617309</v>
      </c>
      <c r="M216" s="64">
        <f t="shared" si="283"/>
        <v>3168.0750845065581</v>
      </c>
      <c r="N216" s="64">
        <f t="shared" si="283"/>
        <v>3168.9238792237975</v>
      </c>
      <c r="O216" s="64">
        <f t="shared" si="283"/>
        <v>3169.2293757701123</v>
      </c>
      <c r="P216" s="64">
        <f t="shared" si="283"/>
        <v>3169.4025814128445</v>
      </c>
      <c r="Q216" s="64">
        <f t="shared" si="283"/>
        <v>3169.7369025339576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336207.39611931774</v>
      </c>
      <c r="C217" s="63">
        <f t="shared" ref="C217:Q217" si="285">IF(C26=0,"",C26*1000000/C107)</f>
        <v>338554.58766996296</v>
      </c>
      <c r="D217" s="63">
        <f t="shared" si="285"/>
        <v>353047.82369920803</v>
      </c>
      <c r="E217" s="63">
        <f t="shared" si="285"/>
        <v>333103.19112880976</v>
      </c>
      <c r="F217" s="63">
        <f t="shared" si="285"/>
        <v>357917.19153560011</v>
      </c>
      <c r="G217" s="63">
        <f t="shared" si="285"/>
        <v>349030.19458950026</v>
      </c>
      <c r="H217" s="63">
        <f t="shared" si="285"/>
        <v>322311.41112734796</v>
      </c>
      <c r="I217" s="63">
        <f t="shared" si="285"/>
        <v>338011.246695154</v>
      </c>
      <c r="J217" s="63">
        <f t="shared" si="285"/>
        <v>296101.06662759121</v>
      </c>
      <c r="K217" s="63">
        <f t="shared" si="285"/>
        <v>233844.84002770155</v>
      </c>
      <c r="L217" s="63">
        <f t="shared" si="285"/>
        <v>155216.00736587416</v>
      </c>
      <c r="M217" s="63">
        <f t="shared" si="285"/>
        <v>163722.55773224917</v>
      </c>
      <c r="N217" s="63">
        <f t="shared" si="285"/>
        <v>192063.72669242811</v>
      </c>
      <c r="O217" s="63">
        <f t="shared" si="285"/>
        <v>198977.3326522061</v>
      </c>
      <c r="P217" s="63">
        <f t="shared" si="285"/>
        <v>203107.93163533328</v>
      </c>
      <c r="Q217" s="63">
        <f t="shared" si="285"/>
        <v>224912.6194046739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197821.56014736506</v>
      </c>
      <c r="C218" s="61">
        <f t="shared" ref="C218:Q218" si="287">IF(C27=0,"",C27*1000000/C108)</f>
        <v>200451.93484605968</v>
      </c>
      <c r="D218" s="61">
        <f t="shared" si="287"/>
        <v>208222.71106728361</v>
      </c>
      <c r="E218" s="61">
        <f t="shared" si="287"/>
        <v>210639.31666177537</v>
      </c>
      <c r="F218" s="61">
        <f t="shared" si="287"/>
        <v>223335.0101370406</v>
      </c>
      <c r="G218" s="61">
        <f t="shared" si="287"/>
        <v>236619.34035909447</v>
      </c>
      <c r="H218" s="61">
        <f t="shared" si="287"/>
        <v>245002.47989131606</v>
      </c>
      <c r="I218" s="61">
        <f t="shared" si="287"/>
        <v>260342.67065542561</v>
      </c>
      <c r="J218" s="61">
        <f t="shared" si="287"/>
        <v>236811.46988542369</v>
      </c>
      <c r="K218" s="61">
        <f t="shared" si="287"/>
        <v>201039.91141495353</v>
      </c>
      <c r="L218" s="61">
        <f t="shared" si="287"/>
        <v>123860.82041409818</v>
      </c>
      <c r="M218" s="61">
        <f t="shared" si="287"/>
        <v>129825.48336946288</v>
      </c>
      <c r="N218" s="61">
        <f t="shared" si="287"/>
        <v>150339.28063016039</v>
      </c>
      <c r="O218" s="61">
        <f t="shared" si="287"/>
        <v>153050.60889786427</v>
      </c>
      <c r="P218" s="61">
        <f t="shared" si="287"/>
        <v>156067.95180103136</v>
      </c>
      <c r="Q218" s="61">
        <f t="shared" si="287"/>
        <v>173737.78091303032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1183121.3214902973</v>
      </c>
      <c r="D219" s="60">
        <f t="shared" si="289"/>
        <v>1192080.560545628</v>
      </c>
      <c r="E219" s="60">
        <f t="shared" si="289"/>
        <v>1187587.7818991621</v>
      </c>
      <c r="F219" s="60">
        <f t="shared" si="289"/>
        <v>1174275.1403056125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1171909.7875773057</v>
      </c>
      <c r="K219" s="60">
        <f t="shared" si="289"/>
        <v>1157675.9056466026</v>
      </c>
      <c r="L219" s="60">
        <f t="shared" si="289"/>
        <v>1195335.6886198665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1189122.9021907249</v>
      </c>
      <c r="P219" s="60">
        <f t="shared" si="289"/>
        <v>1191466.4871402816</v>
      </c>
      <c r="Q219" s="60">
        <f t="shared" si="289"/>
        <v>1182193.5070482697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4.7019401808783747E-3</v>
      </c>
      <c r="C223" s="54">
        <f t="shared" si="291"/>
        <v>4.6126780198667639E-3</v>
      </c>
      <c r="D223" s="54">
        <f t="shared" si="291"/>
        <v>4.485310592006379E-3</v>
      </c>
      <c r="E223" s="54">
        <f t="shared" si="291"/>
        <v>4.2142680177595059E-3</v>
      </c>
      <c r="F223" s="54">
        <f t="shared" si="291"/>
        <v>4.1396142947975464E-3</v>
      </c>
      <c r="G223" s="54">
        <f t="shared" si="291"/>
        <v>3.8759126700417552E-3</v>
      </c>
      <c r="H223" s="54">
        <f t="shared" si="291"/>
        <v>4.064742071230136E-3</v>
      </c>
      <c r="I223" s="54">
        <f t="shared" si="291"/>
        <v>4.1776787902416809E-3</v>
      </c>
      <c r="J223" s="54">
        <f t="shared" si="291"/>
        <v>4.5561608074078499E-3</v>
      </c>
      <c r="K223" s="54">
        <f t="shared" si="291"/>
        <v>4.8796185895469222E-3</v>
      </c>
      <c r="L223" s="54">
        <f t="shared" si="291"/>
        <v>5.217607126811478E-3</v>
      </c>
      <c r="M223" s="54">
        <f t="shared" si="291"/>
        <v>5.5829728618554319E-3</v>
      </c>
      <c r="N223" s="54">
        <f t="shared" si="291"/>
        <v>5.6456116976252215E-3</v>
      </c>
      <c r="O223" s="54">
        <f t="shared" si="291"/>
        <v>5.8374386940241926E-3</v>
      </c>
      <c r="P223" s="54">
        <f t="shared" si="291"/>
        <v>5.7792145603228389E-3</v>
      </c>
      <c r="Q223" s="54">
        <f t="shared" si="291"/>
        <v>5.8914927285136582E-3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0.86473937054131522</v>
      </c>
      <c r="C224" s="50">
        <f t="shared" si="292"/>
        <v>0.87720669437424659</v>
      </c>
      <c r="D224" s="50">
        <f t="shared" si="292"/>
        <v>0.88146315162299593</v>
      </c>
      <c r="E224" s="50">
        <f t="shared" si="292"/>
        <v>0.85194409886189704</v>
      </c>
      <c r="F224" s="50">
        <f t="shared" si="292"/>
        <v>0.85648895831581207</v>
      </c>
      <c r="G224" s="50">
        <f t="shared" si="292"/>
        <v>0.83453831601169404</v>
      </c>
      <c r="H224" s="50">
        <f t="shared" si="292"/>
        <v>0.8418203999899011</v>
      </c>
      <c r="I224" s="50">
        <f t="shared" si="292"/>
        <v>0.84385365423393943</v>
      </c>
      <c r="J224" s="50">
        <f t="shared" si="292"/>
        <v>0.77379750218402255</v>
      </c>
      <c r="K224" s="50">
        <f t="shared" si="292"/>
        <v>0.81128616098489559</v>
      </c>
      <c r="L224" s="50">
        <f t="shared" si="292"/>
        <v>0.82252136260213038</v>
      </c>
      <c r="M224" s="50">
        <f t="shared" si="292"/>
        <v>0.82379769030306038</v>
      </c>
      <c r="N224" s="50">
        <f t="shared" si="292"/>
        <v>0.81546893438338752</v>
      </c>
      <c r="O224" s="50">
        <f t="shared" si="292"/>
        <v>0.81988771941032801</v>
      </c>
      <c r="P224" s="50">
        <f t="shared" si="292"/>
        <v>0.81811230155661241</v>
      </c>
      <c r="Q224" s="50">
        <f t="shared" si="292"/>
        <v>0.83230026646984301</v>
      </c>
    </row>
    <row r="225" spans="1:17" ht="11.45" customHeight="1" x14ac:dyDescent="0.25">
      <c r="A225" s="53" t="s">
        <v>59</v>
      </c>
      <c r="B225" s="52">
        <f t="shared" ref="B225:Q225" si="293">IF(B7=0,0,B7/B$4)</f>
        <v>0.74737344641290726</v>
      </c>
      <c r="C225" s="52">
        <f t="shared" si="293"/>
        <v>0.75227660464853363</v>
      </c>
      <c r="D225" s="52">
        <f t="shared" si="293"/>
        <v>0.72421849501582725</v>
      </c>
      <c r="E225" s="52">
        <f t="shared" si="293"/>
        <v>0.6678577481311061</v>
      </c>
      <c r="F225" s="52">
        <f t="shared" si="293"/>
        <v>0.64908191512878266</v>
      </c>
      <c r="G225" s="52">
        <f t="shared" si="293"/>
        <v>0.57286087545200604</v>
      </c>
      <c r="H225" s="52">
        <f t="shared" si="293"/>
        <v>0.53309310085684802</v>
      </c>
      <c r="I225" s="52">
        <f t="shared" si="293"/>
        <v>0.48542565520344594</v>
      </c>
      <c r="J225" s="52">
        <f t="shared" si="293"/>
        <v>0.38174003422163938</v>
      </c>
      <c r="K225" s="52">
        <f t="shared" si="293"/>
        <v>0.37875484189344483</v>
      </c>
      <c r="L225" s="52">
        <f t="shared" si="293"/>
        <v>0.3879328219791579</v>
      </c>
      <c r="M225" s="52">
        <f t="shared" si="293"/>
        <v>0.33717187173550972</v>
      </c>
      <c r="N225" s="52">
        <f t="shared" si="293"/>
        <v>0.31667387293839755</v>
      </c>
      <c r="O225" s="52">
        <f t="shared" si="293"/>
        <v>0.33313264242522955</v>
      </c>
      <c r="P225" s="52">
        <f t="shared" si="293"/>
        <v>0.34891345198226237</v>
      </c>
      <c r="Q225" s="52">
        <f t="shared" si="293"/>
        <v>0.33948312273390591</v>
      </c>
    </row>
    <row r="226" spans="1:17" ht="11.45" customHeight="1" x14ac:dyDescent="0.25">
      <c r="A226" s="53" t="s">
        <v>58</v>
      </c>
      <c r="B226" s="52">
        <f t="shared" ref="B226:Q226" si="294">IF(B8=0,0,B8/B$4)</f>
        <v>0.11736592412840788</v>
      </c>
      <c r="C226" s="52">
        <f t="shared" si="294"/>
        <v>0.12493008972571298</v>
      </c>
      <c r="D226" s="52">
        <f t="shared" si="294"/>
        <v>0.15582742713419623</v>
      </c>
      <c r="E226" s="52">
        <f t="shared" si="294"/>
        <v>0.18083158912225225</v>
      </c>
      <c r="F226" s="52">
        <f t="shared" si="294"/>
        <v>0.19995414023447589</v>
      </c>
      <c r="G226" s="52">
        <f t="shared" si="294"/>
        <v>0.25441779424599398</v>
      </c>
      <c r="H226" s="52">
        <f t="shared" si="294"/>
        <v>0.30158486922774808</v>
      </c>
      <c r="I226" s="52">
        <f t="shared" si="294"/>
        <v>0.34919370926665638</v>
      </c>
      <c r="J226" s="52">
        <f t="shared" si="294"/>
        <v>0.38486572659555879</v>
      </c>
      <c r="K226" s="52">
        <f t="shared" si="294"/>
        <v>0.42612895447406629</v>
      </c>
      <c r="L226" s="52">
        <f t="shared" si="294"/>
        <v>0.42914736341029414</v>
      </c>
      <c r="M226" s="52">
        <f t="shared" si="294"/>
        <v>0.47023867387615531</v>
      </c>
      <c r="N226" s="52">
        <f t="shared" si="294"/>
        <v>0.48525817735388482</v>
      </c>
      <c r="O226" s="52">
        <f t="shared" si="294"/>
        <v>0.47472993257433299</v>
      </c>
      <c r="P226" s="52">
        <f t="shared" si="294"/>
        <v>0.45645045174182497</v>
      </c>
      <c r="Q226" s="52">
        <f t="shared" si="294"/>
        <v>0.47838609310813851</v>
      </c>
    </row>
    <row r="227" spans="1:17" ht="11.45" customHeight="1" x14ac:dyDescent="0.25">
      <c r="A227" s="53" t="s">
        <v>57</v>
      </c>
      <c r="B227" s="52">
        <f t="shared" ref="B227:Q227" si="295">IF(B9=0,0,B9/B$4)</f>
        <v>0</v>
      </c>
      <c r="C227" s="52">
        <f t="shared" si="295"/>
        <v>0</v>
      </c>
      <c r="D227" s="52">
        <f t="shared" si="295"/>
        <v>1.4172294729725326E-3</v>
      </c>
      <c r="E227" s="52">
        <f t="shared" si="295"/>
        <v>3.2547616085387776E-3</v>
      </c>
      <c r="F227" s="52">
        <f t="shared" si="295"/>
        <v>7.4529029525535195E-3</v>
      </c>
      <c r="G227" s="52">
        <f t="shared" si="295"/>
        <v>7.2596463136939977E-3</v>
      </c>
      <c r="H227" s="52">
        <f t="shared" si="295"/>
        <v>7.1424299053049894E-3</v>
      </c>
      <c r="I227" s="52">
        <f t="shared" si="295"/>
        <v>9.2342897638371946E-3</v>
      </c>
      <c r="J227" s="52">
        <f t="shared" si="295"/>
        <v>7.1917413668244499E-3</v>
      </c>
      <c r="K227" s="52">
        <f t="shared" si="295"/>
        <v>6.4021600957083584E-3</v>
      </c>
      <c r="L227" s="52">
        <f t="shared" si="295"/>
        <v>5.4032280577601738E-3</v>
      </c>
      <c r="M227" s="52">
        <f t="shared" si="295"/>
        <v>1.6300354818011273E-2</v>
      </c>
      <c r="N227" s="52">
        <f t="shared" si="295"/>
        <v>1.3364420097152871E-2</v>
      </c>
      <c r="O227" s="52">
        <f t="shared" si="295"/>
        <v>1.1760619606347453E-2</v>
      </c>
      <c r="P227" s="52">
        <f t="shared" si="295"/>
        <v>1.2497732140872171E-2</v>
      </c>
      <c r="Q227" s="52">
        <f t="shared" si="295"/>
        <v>1.4180005429045727E-2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0</v>
      </c>
      <c r="M228" s="52">
        <f t="shared" si="296"/>
        <v>0</v>
      </c>
      <c r="N228" s="52">
        <f t="shared" si="296"/>
        <v>0</v>
      </c>
      <c r="O228" s="52">
        <f t="shared" si="296"/>
        <v>0</v>
      </c>
      <c r="P228" s="52">
        <f t="shared" si="296"/>
        <v>0</v>
      </c>
      <c r="Q228" s="52">
        <f t="shared" si="296"/>
        <v>0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1.9195500998482482E-5</v>
      </c>
      <c r="O229" s="52">
        <f t="shared" si="297"/>
        <v>1.9187761964504246E-5</v>
      </c>
      <c r="P229" s="52">
        <f t="shared" si="297"/>
        <v>2.1628603842061802E-5</v>
      </c>
      <c r="Q229" s="52">
        <f t="shared" si="297"/>
        <v>2.6315522820179912E-5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2.0452167608422221E-7</v>
      </c>
      <c r="L230" s="52">
        <f t="shared" si="298"/>
        <v>3.7949154918192761E-5</v>
      </c>
      <c r="M230" s="52">
        <f t="shared" si="298"/>
        <v>8.6789873383960679E-5</v>
      </c>
      <c r="N230" s="52">
        <f t="shared" si="298"/>
        <v>1.5326849295398525E-4</v>
      </c>
      <c r="O230" s="52">
        <f t="shared" si="298"/>
        <v>2.4533704245351026E-4</v>
      </c>
      <c r="P230" s="52">
        <f t="shared" si="298"/>
        <v>2.2903708781071342E-4</v>
      </c>
      <c r="Q230" s="52">
        <f t="shared" si="298"/>
        <v>2.2472967593271145E-4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0.13055868927780642</v>
      </c>
      <c r="C231" s="50">
        <f t="shared" si="299"/>
        <v>0.1181806276058866</v>
      </c>
      <c r="D231" s="50">
        <f t="shared" si="299"/>
        <v>0.11405153778499764</v>
      </c>
      <c r="E231" s="50">
        <f t="shared" si="299"/>
        <v>0.14384163312034351</v>
      </c>
      <c r="F231" s="50">
        <f t="shared" si="299"/>
        <v>0.13937142738939023</v>
      </c>
      <c r="G231" s="50">
        <f t="shared" si="299"/>
        <v>0.16158577131826424</v>
      </c>
      <c r="H231" s="50">
        <f t="shared" si="299"/>
        <v>0.15411485793886881</v>
      </c>
      <c r="I231" s="50">
        <f t="shared" si="299"/>
        <v>0.15196866697581879</v>
      </c>
      <c r="J231" s="50">
        <f t="shared" si="299"/>
        <v>0.22164633700856953</v>
      </c>
      <c r="K231" s="50">
        <f t="shared" si="299"/>
        <v>0.18383422042555753</v>
      </c>
      <c r="L231" s="50">
        <f t="shared" si="299"/>
        <v>0.17226103027105807</v>
      </c>
      <c r="M231" s="50">
        <f t="shared" si="299"/>
        <v>0.17061933683508415</v>
      </c>
      <c r="N231" s="50">
        <f t="shared" si="299"/>
        <v>0.17888545391898722</v>
      </c>
      <c r="O231" s="50">
        <f t="shared" si="299"/>
        <v>0.17427484189564774</v>
      </c>
      <c r="P231" s="50">
        <f t="shared" si="299"/>
        <v>0.17610848388306471</v>
      </c>
      <c r="Q231" s="50">
        <f t="shared" si="299"/>
        <v>0.16180824080164327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0</v>
      </c>
      <c r="E232" s="52">
        <f t="shared" si="300"/>
        <v>0</v>
      </c>
      <c r="F232" s="52">
        <f t="shared" si="300"/>
        <v>0</v>
      </c>
      <c r="G232" s="52">
        <f t="shared" si="300"/>
        <v>0</v>
      </c>
      <c r="H232" s="52">
        <f t="shared" si="300"/>
        <v>0</v>
      </c>
      <c r="I232" s="52">
        <f t="shared" si="300"/>
        <v>0</v>
      </c>
      <c r="J232" s="52">
        <f t="shared" si="300"/>
        <v>3.8961080080242869E-4</v>
      </c>
      <c r="K232" s="52">
        <f t="shared" si="300"/>
        <v>3.7880592338065039E-4</v>
      </c>
      <c r="L232" s="52">
        <f t="shared" si="300"/>
        <v>3.8476325533900503E-4</v>
      </c>
      <c r="M232" s="52">
        <f t="shared" si="300"/>
        <v>3.9257504445943005E-4</v>
      </c>
      <c r="N232" s="52">
        <f t="shared" si="300"/>
        <v>3.696814717569496E-4</v>
      </c>
      <c r="O232" s="52">
        <f t="shared" si="300"/>
        <v>3.474480570036153E-4</v>
      </c>
      <c r="P232" s="52">
        <f t="shared" si="300"/>
        <v>3.2050891755823886E-4</v>
      </c>
      <c r="Q232" s="52">
        <f t="shared" si="300"/>
        <v>2.7983418319651207E-4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0.13055868927780642</v>
      </c>
      <c r="C233" s="52">
        <f t="shared" si="301"/>
        <v>0.1181806276058866</v>
      </c>
      <c r="D233" s="52">
        <f t="shared" si="301"/>
        <v>0.11405153778499764</v>
      </c>
      <c r="E233" s="52">
        <f t="shared" si="301"/>
        <v>0.14384163312034351</v>
      </c>
      <c r="F233" s="52">
        <f t="shared" si="301"/>
        <v>0.13937142738939026</v>
      </c>
      <c r="G233" s="52">
        <f t="shared" si="301"/>
        <v>0.16158577131826424</v>
      </c>
      <c r="H233" s="52">
        <f t="shared" si="301"/>
        <v>0.15411485793886881</v>
      </c>
      <c r="I233" s="52">
        <f t="shared" si="301"/>
        <v>0.15178195291236179</v>
      </c>
      <c r="J233" s="52">
        <f t="shared" si="301"/>
        <v>0.22102961541622226</v>
      </c>
      <c r="K233" s="52">
        <f t="shared" si="301"/>
        <v>0.18325423755290993</v>
      </c>
      <c r="L233" s="52">
        <f t="shared" si="301"/>
        <v>0.1716549835749846</v>
      </c>
      <c r="M233" s="52">
        <f t="shared" si="301"/>
        <v>0.16997871324358746</v>
      </c>
      <c r="N233" s="52">
        <f t="shared" si="301"/>
        <v>0.17826756687300305</v>
      </c>
      <c r="O233" s="52">
        <f t="shared" si="301"/>
        <v>0.17368040822511155</v>
      </c>
      <c r="P233" s="52">
        <f t="shared" si="301"/>
        <v>0.17554942553762964</v>
      </c>
      <c r="Q233" s="52">
        <f t="shared" si="301"/>
        <v>0.16132450360855977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1.8671406345698721E-4</v>
      </c>
      <c r="J234" s="52">
        <f t="shared" si="302"/>
        <v>2.2711079154483173E-4</v>
      </c>
      <c r="K234" s="52">
        <f t="shared" si="302"/>
        <v>2.0117694926693121E-4</v>
      </c>
      <c r="L234" s="52">
        <f t="shared" si="302"/>
        <v>2.2128344073446644E-4</v>
      </c>
      <c r="M234" s="52">
        <f t="shared" si="302"/>
        <v>2.4804854703726223E-4</v>
      </c>
      <c r="N234" s="52">
        <f t="shared" si="302"/>
        <v>2.4820557422721123E-4</v>
      </c>
      <c r="O234" s="52">
        <f t="shared" si="302"/>
        <v>2.4257985428795568E-4</v>
      </c>
      <c r="P234" s="52">
        <f t="shared" si="302"/>
        <v>2.299849518371573E-4</v>
      </c>
      <c r="Q234" s="52">
        <f t="shared" si="302"/>
        <v>1.8874527716819444E-4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0</v>
      </c>
      <c r="M235" s="52">
        <f t="shared" si="303"/>
        <v>0</v>
      </c>
      <c r="N235" s="52">
        <f t="shared" si="303"/>
        <v>0</v>
      </c>
      <c r="O235" s="52">
        <f t="shared" si="303"/>
        <v>0</v>
      </c>
      <c r="P235" s="52">
        <f t="shared" si="303"/>
        <v>0</v>
      </c>
      <c r="Q235" s="52">
        <f t="shared" si="303"/>
        <v>0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0</v>
      </c>
      <c r="M236" s="52">
        <f t="shared" si="304"/>
        <v>0</v>
      </c>
      <c r="N236" s="52">
        <f t="shared" si="304"/>
        <v>0</v>
      </c>
      <c r="O236" s="52">
        <f t="shared" si="304"/>
        <v>4.4057592446081233E-6</v>
      </c>
      <c r="P236" s="52">
        <f t="shared" si="304"/>
        <v>8.5644760396856265E-6</v>
      </c>
      <c r="Q236" s="52">
        <f t="shared" si="304"/>
        <v>1.5157732718807119E-5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6.0399819412002807E-2</v>
      </c>
      <c r="C238" s="54">
        <f t="shared" si="306"/>
        <v>5.8492464482897369E-2</v>
      </c>
      <c r="D238" s="54">
        <f t="shared" si="306"/>
        <v>5.7681058423687412E-2</v>
      </c>
      <c r="E238" s="54">
        <f t="shared" si="306"/>
        <v>5.3527613931258461E-2</v>
      </c>
      <c r="F238" s="54">
        <f t="shared" si="306"/>
        <v>5.0836261989397696E-2</v>
      </c>
      <c r="G238" s="54">
        <f t="shared" si="306"/>
        <v>4.4386716721189844E-2</v>
      </c>
      <c r="H238" s="54">
        <f t="shared" si="306"/>
        <v>4.89121017504675E-2</v>
      </c>
      <c r="I238" s="54">
        <f t="shared" si="306"/>
        <v>4.9448133685372209E-2</v>
      </c>
      <c r="J238" s="54">
        <f t="shared" si="306"/>
        <v>6.1460708957350486E-2</v>
      </c>
      <c r="K238" s="54">
        <f t="shared" si="306"/>
        <v>7.6469219017231624E-2</v>
      </c>
      <c r="L238" s="54">
        <f t="shared" si="306"/>
        <v>0.11866618416205202</v>
      </c>
      <c r="M238" s="54">
        <f t="shared" si="306"/>
        <v>0.12614935090052815</v>
      </c>
      <c r="N238" s="54">
        <f t="shared" si="306"/>
        <v>0.12162411754121749</v>
      </c>
      <c r="O238" s="54">
        <f t="shared" si="306"/>
        <v>0.12760028061787126</v>
      </c>
      <c r="P238" s="54">
        <f t="shared" si="306"/>
        <v>0.14069629477496096</v>
      </c>
      <c r="Q238" s="54">
        <f t="shared" si="306"/>
        <v>0.14861081280981597</v>
      </c>
    </row>
    <row r="239" spans="1:17" ht="11.45" customHeight="1" x14ac:dyDescent="0.25">
      <c r="A239" s="53" t="s">
        <v>59</v>
      </c>
      <c r="B239" s="52">
        <f t="shared" ref="B239:Q239" si="307">IF(B21=0,0,B21/B$19)</f>
        <v>1.7427386079707119E-2</v>
      </c>
      <c r="C239" s="52">
        <f t="shared" si="307"/>
        <v>1.6503649704952886E-2</v>
      </c>
      <c r="D239" s="52">
        <f t="shared" si="307"/>
        <v>1.5837177797865989E-2</v>
      </c>
      <c r="E239" s="52">
        <f t="shared" si="307"/>
        <v>1.4274529114573171E-2</v>
      </c>
      <c r="F239" s="52">
        <f t="shared" si="307"/>
        <v>1.3156746930508124E-2</v>
      </c>
      <c r="G239" s="52">
        <f t="shared" si="307"/>
        <v>1.1174683056139735E-2</v>
      </c>
      <c r="H239" s="52">
        <f t="shared" si="307"/>
        <v>1.1863944955091211E-2</v>
      </c>
      <c r="I239" s="52">
        <f t="shared" si="307"/>
        <v>1.1629043780734526E-2</v>
      </c>
      <c r="J239" s="52">
        <f t="shared" si="307"/>
        <v>1.2466040849772266E-2</v>
      </c>
      <c r="K239" s="52">
        <f t="shared" si="307"/>
        <v>1.4781093515726524E-2</v>
      </c>
      <c r="L239" s="52">
        <f t="shared" si="307"/>
        <v>2.1636421286591698E-2</v>
      </c>
      <c r="M239" s="52">
        <f t="shared" si="307"/>
        <v>2.0937522070265457E-2</v>
      </c>
      <c r="N239" s="52">
        <f t="shared" si="307"/>
        <v>1.8690633733819691E-2</v>
      </c>
      <c r="O239" s="52">
        <f t="shared" si="307"/>
        <v>1.6994138529063261E-2</v>
      </c>
      <c r="P239" s="52">
        <f t="shared" si="307"/>
        <v>1.5967013168783163E-2</v>
      </c>
      <c r="Q239" s="52">
        <f t="shared" si="307"/>
        <v>1.4053452131499495E-2</v>
      </c>
    </row>
    <row r="240" spans="1:17" ht="11.45" customHeight="1" x14ac:dyDescent="0.25">
      <c r="A240" s="53" t="s">
        <v>58</v>
      </c>
      <c r="B240" s="52">
        <f t="shared" ref="B240:Q240" si="308">IF(B22=0,0,B22/B$19)</f>
        <v>4.2972433332295688E-2</v>
      </c>
      <c r="C240" s="52">
        <f t="shared" si="308"/>
        <v>4.1988814777944493E-2</v>
      </c>
      <c r="D240" s="52">
        <f t="shared" si="308"/>
        <v>4.1843880625821422E-2</v>
      </c>
      <c r="E240" s="52">
        <f t="shared" si="308"/>
        <v>3.9253084816685289E-2</v>
      </c>
      <c r="F240" s="52">
        <f t="shared" si="308"/>
        <v>3.7679515058889571E-2</v>
      </c>
      <c r="G240" s="52">
        <f t="shared" si="308"/>
        <v>3.3212033665050107E-2</v>
      </c>
      <c r="H240" s="52">
        <f t="shared" si="308"/>
        <v>3.7048156795376291E-2</v>
      </c>
      <c r="I240" s="52">
        <f t="shared" si="308"/>
        <v>3.7819089904637684E-2</v>
      </c>
      <c r="J240" s="52">
        <f t="shared" si="308"/>
        <v>4.8994527750164378E-2</v>
      </c>
      <c r="K240" s="52">
        <f t="shared" si="308"/>
        <v>6.1687956004869857E-2</v>
      </c>
      <c r="L240" s="52">
        <f t="shared" si="308"/>
        <v>9.7029145852440019E-2</v>
      </c>
      <c r="M240" s="52">
        <f t="shared" si="308"/>
        <v>0.10521076785210383</v>
      </c>
      <c r="N240" s="52">
        <f t="shared" si="308"/>
        <v>0.10293128268756616</v>
      </c>
      <c r="O240" s="52">
        <f t="shared" si="308"/>
        <v>0.11060332647313076</v>
      </c>
      <c r="P240" s="52">
        <f t="shared" si="308"/>
        <v>0.12472569681044871</v>
      </c>
      <c r="Q240" s="52">
        <f t="shared" si="308"/>
        <v>0.13455419624333559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1.4035741383991907E-7</v>
      </c>
      <c r="K241" s="52">
        <f t="shared" si="309"/>
        <v>1.6949663523795135E-7</v>
      </c>
      <c r="L241" s="52">
        <f t="shared" si="309"/>
        <v>2.5950477963068404E-7</v>
      </c>
      <c r="M241" s="52">
        <f t="shared" si="309"/>
        <v>5.2333126703896855E-7</v>
      </c>
      <c r="N241" s="52">
        <f t="shared" si="309"/>
        <v>1.2110752524062636E-6</v>
      </c>
      <c r="O241" s="52">
        <f t="shared" si="309"/>
        <v>1.1903441035387344E-6</v>
      </c>
      <c r="P241" s="52">
        <f t="shared" si="309"/>
        <v>1.4449340407433046E-6</v>
      </c>
      <c r="Q241" s="52">
        <f t="shared" si="309"/>
        <v>1.1967286210862911E-6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0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6.9008249945415885E-8</v>
      </c>
      <c r="M243" s="52">
        <f t="shared" si="311"/>
        <v>1.0442427779553008E-7</v>
      </c>
      <c r="N243" s="52">
        <f t="shared" si="311"/>
        <v>2.01245270659606E-7</v>
      </c>
      <c r="O243" s="52">
        <f t="shared" si="311"/>
        <v>3.2333271771067709E-7</v>
      </c>
      <c r="P243" s="52">
        <f t="shared" si="311"/>
        <v>3.9566295242706469E-7</v>
      </c>
      <c r="Q243" s="52">
        <f t="shared" si="311"/>
        <v>3.5227947020988122E-7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0.93960018058799721</v>
      </c>
      <c r="C244" s="50">
        <f t="shared" si="312"/>
        <v>0.94150753551710253</v>
      </c>
      <c r="D244" s="50">
        <f t="shared" si="312"/>
        <v>0.94231894157631269</v>
      </c>
      <c r="E244" s="50">
        <f t="shared" si="312"/>
        <v>0.94647238606874151</v>
      </c>
      <c r="F244" s="50">
        <f t="shared" si="312"/>
        <v>0.94916373801060228</v>
      </c>
      <c r="G244" s="50">
        <f t="shared" si="312"/>
        <v>0.95561328327881023</v>
      </c>
      <c r="H244" s="50">
        <f t="shared" si="312"/>
        <v>0.95108789824953255</v>
      </c>
      <c r="I244" s="50">
        <f t="shared" si="312"/>
        <v>0.95055186631462785</v>
      </c>
      <c r="J244" s="50">
        <f t="shared" si="312"/>
        <v>0.93853929104264966</v>
      </c>
      <c r="K244" s="50">
        <f t="shared" si="312"/>
        <v>0.92353078098276831</v>
      </c>
      <c r="L244" s="50">
        <f t="shared" si="312"/>
        <v>0.88133381583794812</v>
      </c>
      <c r="M244" s="50">
        <f t="shared" si="312"/>
        <v>0.87385064909947197</v>
      </c>
      <c r="N244" s="50">
        <f t="shared" si="312"/>
        <v>0.87837588245878251</v>
      </c>
      <c r="O244" s="50">
        <f t="shared" si="312"/>
        <v>0.87239971938212879</v>
      </c>
      <c r="P244" s="50">
        <f t="shared" si="312"/>
        <v>0.85930370522503896</v>
      </c>
      <c r="Q244" s="50">
        <f t="shared" si="312"/>
        <v>0.85138918719018408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0.47516821814186616</v>
      </c>
      <c r="C245" s="52">
        <f t="shared" si="313"/>
        <v>0.47910631405979154</v>
      </c>
      <c r="D245" s="52">
        <f t="shared" si="313"/>
        <v>0.47395709647739104</v>
      </c>
      <c r="E245" s="52">
        <f t="shared" si="313"/>
        <v>0.52348129967528512</v>
      </c>
      <c r="F245" s="52">
        <f t="shared" si="313"/>
        <v>0.50844366227153714</v>
      </c>
      <c r="G245" s="52">
        <f t="shared" si="313"/>
        <v>0.57023578772425176</v>
      </c>
      <c r="H245" s="52">
        <f t="shared" si="313"/>
        <v>0.6634934018365527</v>
      </c>
      <c r="I245" s="52">
        <f t="shared" si="313"/>
        <v>0.67076084549816539</v>
      </c>
      <c r="J245" s="52">
        <f t="shared" si="313"/>
        <v>0.70301923874861794</v>
      </c>
      <c r="K245" s="52">
        <f t="shared" si="313"/>
        <v>0.76674634151880094</v>
      </c>
      <c r="L245" s="52">
        <f t="shared" si="313"/>
        <v>0.68271462063252508</v>
      </c>
      <c r="M245" s="52">
        <f t="shared" si="313"/>
        <v>0.67079816325769992</v>
      </c>
      <c r="N245" s="52">
        <f t="shared" si="313"/>
        <v>0.65988936259988795</v>
      </c>
      <c r="O245" s="52">
        <f t="shared" si="313"/>
        <v>0.6412922076456431</v>
      </c>
      <c r="P245" s="52">
        <f t="shared" si="313"/>
        <v>0.63029013736758621</v>
      </c>
      <c r="Q245" s="52">
        <f t="shared" si="313"/>
        <v>0.62429682862974634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0.46443196244613111</v>
      </c>
      <c r="C246" s="46">
        <f t="shared" si="314"/>
        <v>0.46240122145731105</v>
      </c>
      <c r="D246" s="46">
        <f t="shared" si="314"/>
        <v>0.46836184509892165</v>
      </c>
      <c r="E246" s="46">
        <f t="shared" si="314"/>
        <v>0.42299108639345639</v>
      </c>
      <c r="F246" s="46">
        <f t="shared" si="314"/>
        <v>0.44072007573906508</v>
      </c>
      <c r="G246" s="46">
        <f t="shared" si="314"/>
        <v>0.38537749555455847</v>
      </c>
      <c r="H246" s="46">
        <f t="shared" si="314"/>
        <v>0.28759449641297991</v>
      </c>
      <c r="I246" s="46">
        <f t="shared" si="314"/>
        <v>0.27979102081646251</v>
      </c>
      <c r="J246" s="46">
        <f t="shared" si="314"/>
        <v>0.2355200522940317</v>
      </c>
      <c r="K246" s="46">
        <f t="shared" si="314"/>
        <v>0.15678443946396733</v>
      </c>
      <c r="L246" s="46">
        <f t="shared" si="314"/>
        <v>0.19861919520542304</v>
      </c>
      <c r="M246" s="46">
        <f t="shared" si="314"/>
        <v>0.20305248584177199</v>
      </c>
      <c r="N246" s="46">
        <f t="shared" si="314"/>
        <v>0.21848651985889456</v>
      </c>
      <c r="O246" s="46">
        <f t="shared" si="314"/>
        <v>0.23110751173648561</v>
      </c>
      <c r="P246" s="46">
        <f t="shared" si="314"/>
        <v>0.22901356785745275</v>
      </c>
      <c r="Q246" s="46">
        <f t="shared" si="314"/>
        <v>0.22709235856043772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1.1046484988479427E-2</v>
      </c>
      <c r="C250" s="54">
        <f t="shared" si="316"/>
        <v>8.6317127970277473E-3</v>
      </c>
      <c r="D250" s="54">
        <f t="shared" si="316"/>
        <v>8.3572520633143788E-3</v>
      </c>
      <c r="E250" s="54">
        <f t="shared" si="316"/>
        <v>7.8039151059089975E-3</v>
      </c>
      <c r="F250" s="54">
        <f t="shared" si="316"/>
        <v>7.4237942704595819E-3</v>
      </c>
      <c r="G250" s="54">
        <f t="shared" si="316"/>
        <v>7.5432679022424546E-3</v>
      </c>
      <c r="H250" s="54">
        <f t="shared" si="316"/>
        <v>8.0961808891567896E-3</v>
      </c>
      <c r="I250" s="54">
        <f t="shared" si="316"/>
        <v>7.9803396045089927E-3</v>
      </c>
      <c r="J250" s="54">
        <f t="shared" si="316"/>
        <v>9.6522061383314418E-3</v>
      </c>
      <c r="K250" s="54">
        <f t="shared" si="316"/>
        <v>9.9838164014620298E-3</v>
      </c>
      <c r="L250" s="54">
        <f t="shared" si="316"/>
        <v>1.026345406642366E-2</v>
      </c>
      <c r="M250" s="54">
        <f t="shared" si="316"/>
        <v>1.041314306849702E-2</v>
      </c>
      <c r="N250" s="54">
        <f t="shared" si="316"/>
        <v>1.0463704026657533E-2</v>
      </c>
      <c r="O250" s="54">
        <f t="shared" si="316"/>
        <v>1.0727679215346892E-2</v>
      </c>
      <c r="P250" s="54">
        <f t="shared" si="316"/>
        <v>1.0776990711391638E-2</v>
      </c>
      <c r="Q250" s="54">
        <f t="shared" si="316"/>
        <v>1.0883295684125202E-2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0.94956562727464267</v>
      </c>
      <c r="C251" s="50">
        <f t="shared" si="317"/>
        <v>0.95733063410889363</v>
      </c>
      <c r="D251" s="50">
        <f t="shared" si="317"/>
        <v>0.96047395911735867</v>
      </c>
      <c r="E251" s="50">
        <f t="shared" si="317"/>
        <v>0.95912330325050965</v>
      </c>
      <c r="F251" s="50">
        <f t="shared" si="317"/>
        <v>0.95694994286316926</v>
      </c>
      <c r="G251" s="50">
        <f t="shared" si="317"/>
        <v>0.95647336607857214</v>
      </c>
      <c r="H251" s="50">
        <f t="shared" si="317"/>
        <v>0.95988814705945125</v>
      </c>
      <c r="I251" s="50">
        <f t="shared" si="317"/>
        <v>0.95749436524137321</v>
      </c>
      <c r="J251" s="50">
        <f t="shared" si="317"/>
        <v>0.94450121845766832</v>
      </c>
      <c r="K251" s="50">
        <f t="shared" si="317"/>
        <v>0.94595587446354779</v>
      </c>
      <c r="L251" s="50">
        <f t="shared" si="317"/>
        <v>0.94606227331049686</v>
      </c>
      <c r="M251" s="50">
        <f t="shared" si="317"/>
        <v>0.94620493353948598</v>
      </c>
      <c r="N251" s="50">
        <f t="shared" si="317"/>
        <v>0.94643296972716806</v>
      </c>
      <c r="O251" s="50">
        <f t="shared" si="317"/>
        <v>0.94645175248810043</v>
      </c>
      <c r="P251" s="50">
        <f t="shared" si="317"/>
        <v>0.94667318982387472</v>
      </c>
      <c r="Q251" s="50">
        <f t="shared" si="317"/>
        <v>0.94685906852155877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0.82707118339479502</v>
      </c>
      <c r="C252" s="52">
        <f t="shared" si="318"/>
        <v>0.82769381974223888</v>
      </c>
      <c r="D252" s="52">
        <f t="shared" si="318"/>
        <v>0.79712284704585046</v>
      </c>
      <c r="E252" s="52">
        <f t="shared" si="318"/>
        <v>0.76101101995366738</v>
      </c>
      <c r="F252" s="52">
        <f t="shared" si="318"/>
        <v>0.73486154663157854</v>
      </c>
      <c r="G252" s="52">
        <f t="shared" si="318"/>
        <v>0.6680691507194898</v>
      </c>
      <c r="H252" s="52">
        <f t="shared" si="318"/>
        <v>0.62045039583472295</v>
      </c>
      <c r="I252" s="52">
        <f t="shared" si="318"/>
        <v>0.56403042704376716</v>
      </c>
      <c r="J252" s="52">
        <f t="shared" si="318"/>
        <v>0.47951039550492813</v>
      </c>
      <c r="K252" s="52">
        <f t="shared" si="318"/>
        <v>0.45522518167052023</v>
      </c>
      <c r="L252" s="52">
        <f t="shared" si="318"/>
        <v>0.45983943417348644</v>
      </c>
      <c r="M252" s="52">
        <f t="shared" si="318"/>
        <v>0.4002787253378951</v>
      </c>
      <c r="N252" s="52">
        <f t="shared" si="318"/>
        <v>0.38041662404953086</v>
      </c>
      <c r="O252" s="52">
        <f t="shared" si="318"/>
        <v>0.39764498967473527</v>
      </c>
      <c r="P252" s="52">
        <f t="shared" si="318"/>
        <v>0.41696067247120494</v>
      </c>
      <c r="Q252" s="52">
        <f t="shared" si="318"/>
        <v>0.39925815458102498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0.12249444387984766</v>
      </c>
      <c r="C253" s="52">
        <f t="shared" si="319"/>
        <v>0.12963681436665478</v>
      </c>
      <c r="D253" s="52">
        <f t="shared" si="319"/>
        <v>0.16175908710643139</v>
      </c>
      <c r="E253" s="52">
        <f t="shared" si="319"/>
        <v>0.19433472831425588</v>
      </c>
      <c r="F253" s="52">
        <f t="shared" si="319"/>
        <v>0.21350377408844434</v>
      </c>
      <c r="G253" s="52">
        <f t="shared" si="319"/>
        <v>0.27982652572058275</v>
      </c>
      <c r="H253" s="52">
        <f t="shared" si="319"/>
        <v>0.33104169311386911</v>
      </c>
      <c r="I253" s="52">
        <f t="shared" si="319"/>
        <v>0.38266202071296918</v>
      </c>
      <c r="J253" s="52">
        <f t="shared" si="319"/>
        <v>0.45594105329234474</v>
      </c>
      <c r="K253" s="52">
        <f t="shared" si="319"/>
        <v>0.48303463354447657</v>
      </c>
      <c r="L253" s="52">
        <f t="shared" si="319"/>
        <v>0.47976137091969739</v>
      </c>
      <c r="M253" s="52">
        <f t="shared" si="319"/>
        <v>0.52650034130917078</v>
      </c>
      <c r="N253" s="52">
        <f t="shared" si="319"/>
        <v>0.54978040651182425</v>
      </c>
      <c r="O253" s="52">
        <f t="shared" si="319"/>
        <v>0.53443400351277515</v>
      </c>
      <c r="P253" s="52">
        <f t="shared" si="319"/>
        <v>0.51444643730027839</v>
      </c>
      <c r="Q253" s="52">
        <f t="shared" si="319"/>
        <v>0.53061960809486386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</v>
      </c>
      <c r="C254" s="52">
        <f t="shared" si="320"/>
        <v>0</v>
      </c>
      <c r="D254" s="52">
        <f t="shared" si="320"/>
        <v>1.5920249650768264E-3</v>
      </c>
      <c r="E254" s="52">
        <f t="shared" si="320"/>
        <v>3.7775549825864482E-3</v>
      </c>
      <c r="F254" s="52">
        <f t="shared" si="320"/>
        <v>8.5846221431464861E-3</v>
      </c>
      <c r="G254" s="52">
        <f t="shared" si="320"/>
        <v>8.577689638499494E-3</v>
      </c>
      <c r="H254" s="52">
        <f t="shared" si="320"/>
        <v>8.3960581108591167E-3</v>
      </c>
      <c r="I254" s="52">
        <f t="shared" si="320"/>
        <v>1.0801917484637148E-2</v>
      </c>
      <c r="J254" s="52">
        <f t="shared" si="320"/>
        <v>9.0497696603954545E-3</v>
      </c>
      <c r="K254" s="52">
        <f t="shared" si="320"/>
        <v>7.6957616177928297E-3</v>
      </c>
      <c r="L254" s="52">
        <f t="shared" si="320"/>
        <v>6.4069908258623902E-3</v>
      </c>
      <c r="M254" s="52">
        <f t="shared" si="320"/>
        <v>1.9301451145851588E-2</v>
      </c>
      <c r="N254" s="52">
        <f t="shared" si="320"/>
        <v>1.599045510246333E-2</v>
      </c>
      <c r="O254" s="52">
        <f t="shared" si="320"/>
        <v>1.3995955955161553E-2</v>
      </c>
      <c r="P254" s="52">
        <f t="shared" si="320"/>
        <v>1.4908935401419606E-2</v>
      </c>
      <c r="Q254" s="52">
        <f t="shared" si="320"/>
        <v>1.6630678660363326E-2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0</v>
      </c>
      <c r="M255" s="52">
        <f t="shared" si="321"/>
        <v>0</v>
      </c>
      <c r="N255" s="52">
        <f t="shared" si="321"/>
        <v>0</v>
      </c>
      <c r="O255" s="52">
        <f t="shared" si="321"/>
        <v>0</v>
      </c>
      <c r="P255" s="52">
        <f t="shared" si="321"/>
        <v>0</v>
      </c>
      <c r="Q255" s="52">
        <f t="shared" si="321"/>
        <v>0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2.347179000042719E-5</v>
      </c>
      <c r="O256" s="52">
        <f t="shared" si="322"/>
        <v>2.3336339803287055E-5</v>
      </c>
      <c r="P256" s="52">
        <f t="shared" si="322"/>
        <v>2.6368168205820951E-5</v>
      </c>
      <c r="Q256" s="52">
        <f t="shared" si="322"/>
        <v>3.1541448333090632E-5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2.9763075835069355E-7</v>
      </c>
      <c r="L257" s="52">
        <f t="shared" si="323"/>
        <v>5.4477391450755024E-5</v>
      </c>
      <c r="M257" s="52">
        <f t="shared" si="323"/>
        <v>1.2441574656850207E-4</v>
      </c>
      <c r="N257" s="52">
        <f t="shared" si="323"/>
        <v>2.2201227334918891E-4</v>
      </c>
      <c r="O257" s="52">
        <f t="shared" si="323"/>
        <v>3.53467005625149E-4</v>
      </c>
      <c r="P257" s="52">
        <f t="shared" si="323"/>
        <v>3.3077648276589152E-4</v>
      </c>
      <c r="Q257" s="52">
        <f t="shared" si="323"/>
        <v>3.1908573697354852E-4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3.9387887736877882E-2</v>
      </c>
      <c r="C258" s="50">
        <f t="shared" si="324"/>
        <v>3.4037653094078593E-2</v>
      </c>
      <c r="D258" s="50">
        <f t="shared" si="324"/>
        <v>3.116878881932697E-2</v>
      </c>
      <c r="E258" s="50">
        <f t="shared" si="324"/>
        <v>3.307278164358133E-2</v>
      </c>
      <c r="F258" s="50">
        <f t="shared" si="324"/>
        <v>3.5626262866371106E-2</v>
      </c>
      <c r="G258" s="50">
        <f t="shared" si="324"/>
        <v>3.5983366019185496E-2</v>
      </c>
      <c r="H258" s="50">
        <f t="shared" si="324"/>
        <v>3.2015672051392066E-2</v>
      </c>
      <c r="I258" s="50">
        <f t="shared" si="324"/>
        <v>3.4525295154117931E-2</v>
      </c>
      <c r="J258" s="50">
        <f t="shared" si="324"/>
        <v>4.5846575404000132E-2</v>
      </c>
      <c r="K258" s="50">
        <f t="shared" si="324"/>
        <v>4.4060309134990178E-2</v>
      </c>
      <c r="L258" s="50">
        <f t="shared" si="324"/>
        <v>4.3674272623079401E-2</v>
      </c>
      <c r="M258" s="50">
        <f t="shared" si="324"/>
        <v>4.338192339201704E-2</v>
      </c>
      <c r="N258" s="50">
        <f t="shared" si="324"/>
        <v>4.3103326246174495E-2</v>
      </c>
      <c r="O258" s="50">
        <f t="shared" si="324"/>
        <v>4.2820568296552716E-2</v>
      </c>
      <c r="P258" s="50">
        <f t="shared" si="324"/>
        <v>4.2549819464733608E-2</v>
      </c>
      <c r="Q258" s="50">
        <f t="shared" si="324"/>
        <v>4.225763579431599E-2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0</v>
      </c>
      <c r="E259" s="52">
        <f t="shared" si="325"/>
        <v>0</v>
      </c>
      <c r="F259" s="52">
        <f t="shared" si="325"/>
        <v>0</v>
      </c>
      <c r="G259" s="52">
        <f t="shared" si="325"/>
        <v>0</v>
      </c>
      <c r="H259" s="52">
        <f t="shared" si="325"/>
        <v>0</v>
      </c>
      <c r="I259" s="52">
        <f t="shared" si="325"/>
        <v>0</v>
      </c>
      <c r="J259" s="52">
        <f t="shared" si="325"/>
        <v>1.5389763383449553E-4</v>
      </c>
      <c r="K259" s="52">
        <f t="shared" si="325"/>
        <v>1.4636591224254114E-4</v>
      </c>
      <c r="L259" s="52">
        <f t="shared" si="325"/>
        <v>1.4351099064422194E-4</v>
      </c>
      <c r="M259" s="52">
        <f t="shared" si="325"/>
        <v>1.3915218535706227E-4</v>
      </c>
      <c r="N259" s="52">
        <f t="shared" si="325"/>
        <v>1.2964846489916837E-4</v>
      </c>
      <c r="O259" s="52">
        <f t="shared" si="325"/>
        <v>1.2095033437698259E-4</v>
      </c>
      <c r="P259" s="52">
        <f t="shared" si="325"/>
        <v>1.1305688823010384E-4</v>
      </c>
      <c r="Q259" s="52">
        <f t="shared" si="325"/>
        <v>9.8245953194344099E-5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3.9387887736877882E-2</v>
      </c>
      <c r="C260" s="52">
        <f t="shared" si="326"/>
        <v>3.4037653094078593E-2</v>
      </c>
      <c r="D260" s="52">
        <f t="shared" si="326"/>
        <v>3.116878881932697E-2</v>
      </c>
      <c r="E260" s="52">
        <f t="shared" si="326"/>
        <v>3.307278164358133E-2</v>
      </c>
      <c r="F260" s="52">
        <f t="shared" si="326"/>
        <v>3.5626262866371106E-2</v>
      </c>
      <c r="G260" s="52">
        <f t="shared" si="326"/>
        <v>3.5983366019185496E-2</v>
      </c>
      <c r="H260" s="52">
        <f t="shared" si="326"/>
        <v>3.2015672051392066E-2</v>
      </c>
      <c r="I260" s="52">
        <f t="shared" si="326"/>
        <v>3.4482876158948995E-2</v>
      </c>
      <c r="J260" s="52">
        <f t="shared" si="326"/>
        <v>4.5645776144194544E-2</v>
      </c>
      <c r="K260" s="52">
        <f t="shared" si="326"/>
        <v>4.386578725443345E-2</v>
      </c>
      <c r="L260" s="52">
        <f t="shared" si="326"/>
        <v>4.3474717613798584E-2</v>
      </c>
      <c r="M260" s="52">
        <f t="shared" si="326"/>
        <v>4.317975933675864E-2</v>
      </c>
      <c r="N260" s="52">
        <f t="shared" si="326"/>
        <v>4.2913927843081436E-2</v>
      </c>
      <c r="O260" s="52">
        <f t="shared" si="326"/>
        <v>4.2638982365291109E-2</v>
      </c>
      <c r="P260" s="52">
        <f t="shared" si="326"/>
        <v>4.2379174647434084E-2</v>
      </c>
      <c r="Q260" s="52">
        <f t="shared" si="326"/>
        <v>4.2106170555030943E-2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4.241899516893789E-5</v>
      </c>
      <c r="J261" s="52">
        <f t="shared" si="327"/>
        <v>4.6901625971093147E-5</v>
      </c>
      <c r="K261" s="52">
        <f t="shared" si="327"/>
        <v>4.8155968314190971E-5</v>
      </c>
      <c r="L261" s="52">
        <f t="shared" si="327"/>
        <v>5.6044018636593937E-5</v>
      </c>
      <c r="M261" s="52">
        <f t="shared" si="327"/>
        <v>6.3011869901337213E-5</v>
      </c>
      <c r="N261" s="52">
        <f t="shared" si="327"/>
        <v>5.9749938193890279E-5</v>
      </c>
      <c r="O261" s="52">
        <f t="shared" si="327"/>
        <v>5.955397177413782E-5</v>
      </c>
      <c r="P261" s="52">
        <f t="shared" si="327"/>
        <v>5.5520389259829235E-5</v>
      </c>
      <c r="Q261" s="52">
        <f t="shared" si="327"/>
        <v>4.9263073210404115E-5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0</v>
      </c>
      <c r="M262" s="52">
        <f t="shared" si="328"/>
        <v>0</v>
      </c>
      <c r="N262" s="52">
        <f t="shared" si="328"/>
        <v>0</v>
      </c>
      <c r="O262" s="52">
        <f t="shared" si="328"/>
        <v>0</v>
      </c>
      <c r="P262" s="52">
        <f t="shared" si="328"/>
        <v>0</v>
      </c>
      <c r="Q262" s="52">
        <f t="shared" si="328"/>
        <v>0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0</v>
      </c>
      <c r="M263" s="52">
        <f t="shared" si="329"/>
        <v>0</v>
      </c>
      <c r="N263" s="52">
        <f t="shared" si="329"/>
        <v>0</v>
      </c>
      <c r="O263" s="52">
        <f t="shared" si="329"/>
        <v>1.0816251104907452E-6</v>
      </c>
      <c r="P263" s="52">
        <f t="shared" si="329"/>
        <v>2.0675398095894138E-6</v>
      </c>
      <c r="Q263" s="52">
        <f t="shared" si="329"/>
        <v>3.9562128803091582E-6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0.73953291507506946</v>
      </c>
      <c r="C265" s="54">
        <f t="shared" si="331"/>
        <v>0.73284214779614676</v>
      </c>
      <c r="D265" s="54">
        <f t="shared" si="331"/>
        <v>0.73032611982462781</v>
      </c>
      <c r="E265" s="54">
        <f t="shared" si="331"/>
        <v>0.71395142657216948</v>
      </c>
      <c r="F265" s="54">
        <f t="shared" si="331"/>
        <v>0.70122727732009194</v>
      </c>
      <c r="G265" s="54">
        <f t="shared" si="331"/>
        <v>0.67071890162513992</v>
      </c>
      <c r="H265" s="54">
        <f t="shared" si="331"/>
        <v>0.69329776514903918</v>
      </c>
      <c r="I265" s="54">
        <f t="shared" si="331"/>
        <v>0.70324065570683503</v>
      </c>
      <c r="J265" s="54">
        <f t="shared" si="331"/>
        <v>0.74333206881423741</v>
      </c>
      <c r="K265" s="54">
        <f t="shared" si="331"/>
        <v>0.78336733469710951</v>
      </c>
      <c r="L265" s="54">
        <f t="shared" si="331"/>
        <v>0.85720951566548742</v>
      </c>
      <c r="M265" s="54">
        <f t="shared" si="331"/>
        <v>0.86308813631941073</v>
      </c>
      <c r="N265" s="54">
        <f t="shared" si="331"/>
        <v>0.85782831635457857</v>
      </c>
      <c r="O265" s="54">
        <f t="shared" si="331"/>
        <v>0.86122938826515516</v>
      </c>
      <c r="P265" s="54">
        <f t="shared" si="331"/>
        <v>0.87336305665543579</v>
      </c>
      <c r="Q265" s="54">
        <f t="shared" si="331"/>
        <v>0.87933077528963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0.25825223545622034</v>
      </c>
      <c r="C266" s="52">
        <f t="shared" si="332"/>
        <v>0.25071168963948232</v>
      </c>
      <c r="D266" s="52">
        <f t="shared" si="332"/>
        <v>0.24335803742418502</v>
      </c>
      <c r="E266" s="52">
        <f t="shared" si="332"/>
        <v>0.2312931750782124</v>
      </c>
      <c r="F266" s="52">
        <f t="shared" si="332"/>
        <v>0.22067553303521914</v>
      </c>
      <c r="G266" s="52">
        <f t="shared" si="332"/>
        <v>0.20546449173760198</v>
      </c>
      <c r="H266" s="52">
        <f t="shared" si="332"/>
        <v>0.20487889131868922</v>
      </c>
      <c r="I266" s="52">
        <f t="shared" si="332"/>
        <v>0.20163745809866088</v>
      </c>
      <c r="J266" s="52">
        <f t="shared" si="332"/>
        <v>0.1852605145476843</v>
      </c>
      <c r="K266" s="52">
        <f t="shared" si="332"/>
        <v>0.18628837562371178</v>
      </c>
      <c r="L266" s="52">
        <f t="shared" si="332"/>
        <v>0.19259155593158198</v>
      </c>
      <c r="M266" s="52">
        <f t="shared" si="332"/>
        <v>0.17706072667565675</v>
      </c>
      <c r="N266" s="52">
        <f t="shared" si="332"/>
        <v>0.16324697720862505</v>
      </c>
      <c r="O266" s="52">
        <f t="shared" si="332"/>
        <v>0.1426262750002788</v>
      </c>
      <c r="P266" s="52">
        <f t="shared" si="332"/>
        <v>0.12371901883718248</v>
      </c>
      <c r="Q266" s="52">
        <f t="shared" si="332"/>
        <v>0.10416724322992534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0.48128067961884907</v>
      </c>
      <c r="C267" s="52">
        <f t="shared" si="333"/>
        <v>0.48213045815666444</v>
      </c>
      <c r="D267" s="52">
        <f t="shared" si="333"/>
        <v>0.48696808240044287</v>
      </c>
      <c r="E267" s="52">
        <f t="shared" si="333"/>
        <v>0.48265825149395708</v>
      </c>
      <c r="F267" s="52">
        <f t="shared" si="333"/>
        <v>0.48055174428487279</v>
      </c>
      <c r="G267" s="52">
        <f t="shared" si="333"/>
        <v>0.46525440988753786</v>
      </c>
      <c r="H267" s="52">
        <f t="shared" si="333"/>
        <v>0.48841887383034993</v>
      </c>
      <c r="I267" s="52">
        <f t="shared" si="333"/>
        <v>0.50160319760817407</v>
      </c>
      <c r="J267" s="52">
        <f t="shared" si="333"/>
        <v>0.55806936829278841</v>
      </c>
      <c r="K267" s="52">
        <f t="shared" si="333"/>
        <v>0.59707671591565614</v>
      </c>
      <c r="L267" s="52">
        <f t="shared" si="333"/>
        <v>0.66461304244645047</v>
      </c>
      <c r="M267" s="52">
        <f t="shared" si="333"/>
        <v>0.68601918890468561</v>
      </c>
      <c r="N267" s="52">
        <f t="shared" si="333"/>
        <v>0.69456339971341363</v>
      </c>
      <c r="O267" s="52">
        <f t="shared" si="333"/>
        <v>0.71858183991543911</v>
      </c>
      <c r="P267" s="52">
        <f t="shared" si="333"/>
        <v>0.74961912859471813</v>
      </c>
      <c r="Q267" s="52">
        <f t="shared" si="333"/>
        <v>0.77514260975945404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2.1859737647245042E-6</v>
      </c>
      <c r="K268" s="52">
        <f t="shared" si="334"/>
        <v>2.2431577415908498E-6</v>
      </c>
      <c r="L268" s="52">
        <f t="shared" si="334"/>
        <v>2.430418101433442E-6</v>
      </c>
      <c r="M268" s="52">
        <f t="shared" si="334"/>
        <v>4.6657529031375753E-6</v>
      </c>
      <c r="N268" s="52">
        <f t="shared" si="334"/>
        <v>1.1173895813569418E-5</v>
      </c>
      <c r="O268" s="52">
        <f t="shared" si="334"/>
        <v>1.0574249468043234E-5</v>
      </c>
      <c r="P268" s="52">
        <f t="shared" si="334"/>
        <v>1.1874127897362042E-5</v>
      </c>
      <c r="Q268" s="52">
        <f t="shared" si="334"/>
        <v>9.4264685036746449E-6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0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2.4868693535306246E-6</v>
      </c>
      <c r="M270" s="52">
        <f t="shared" si="336"/>
        <v>3.5549861651214873E-6</v>
      </c>
      <c r="N270" s="52">
        <f t="shared" si="336"/>
        <v>6.7655367263179502E-6</v>
      </c>
      <c r="O270" s="52">
        <f t="shared" si="336"/>
        <v>1.0699099969212831E-5</v>
      </c>
      <c r="P270" s="52">
        <f t="shared" si="336"/>
        <v>1.3035095637802333E-5</v>
      </c>
      <c r="Q270" s="52">
        <f t="shared" si="336"/>
        <v>1.1495831746941443E-5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0.26046708492493054</v>
      </c>
      <c r="C271" s="50">
        <f t="shared" si="337"/>
        <v>0.26715785220385324</v>
      </c>
      <c r="D271" s="50">
        <f t="shared" si="337"/>
        <v>0.26967388017537208</v>
      </c>
      <c r="E271" s="50">
        <f t="shared" si="337"/>
        <v>0.28604857342783052</v>
      </c>
      <c r="F271" s="50">
        <f t="shared" si="337"/>
        <v>0.29877272267990806</v>
      </c>
      <c r="G271" s="50">
        <f t="shared" si="337"/>
        <v>0.32928109837486014</v>
      </c>
      <c r="H271" s="50">
        <f t="shared" si="337"/>
        <v>0.30670223485096082</v>
      </c>
      <c r="I271" s="50">
        <f t="shared" si="337"/>
        <v>0.29675934429316503</v>
      </c>
      <c r="J271" s="50">
        <f t="shared" si="337"/>
        <v>0.25666793118576253</v>
      </c>
      <c r="K271" s="50">
        <f t="shared" si="337"/>
        <v>0.21663266530289046</v>
      </c>
      <c r="L271" s="50">
        <f t="shared" si="337"/>
        <v>0.14279048433451264</v>
      </c>
      <c r="M271" s="50">
        <f t="shared" si="337"/>
        <v>0.13691186368058933</v>
      </c>
      <c r="N271" s="50">
        <f t="shared" si="337"/>
        <v>0.14217168364542135</v>
      </c>
      <c r="O271" s="50">
        <f t="shared" si="337"/>
        <v>0.13877061173484495</v>
      </c>
      <c r="P271" s="50">
        <f t="shared" si="337"/>
        <v>0.12663694334456418</v>
      </c>
      <c r="Q271" s="50">
        <f t="shared" si="337"/>
        <v>0.12066922471036998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0.13022378332696002</v>
      </c>
      <c r="C272" s="48">
        <f t="shared" si="338"/>
        <v>0.13443866772775309</v>
      </c>
      <c r="D272" s="48">
        <f t="shared" si="338"/>
        <v>0.134621381728393</v>
      </c>
      <c r="E272" s="48">
        <f t="shared" si="338"/>
        <v>0.15687563699984231</v>
      </c>
      <c r="F272" s="48">
        <f t="shared" si="338"/>
        <v>0.15780450079181524</v>
      </c>
      <c r="G272" s="48">
        <f t="shared" si="338"/>
        <v>0.19414482174950207</v>
      </c>
      <c r="H272" s="48">
        <f t="shared" si="338"/>
        <v>0.2125856639641468</v>
      </c>
      <c r="I272" s="48">
        <f t="shared" si="338"/>
        <v>0.20475314044618065</v>
      </c>
      <c r="J272" s="48">
        <f t="shared" si="338"/>
        <v>0.18931963041958452</v>
      </c>
      <c r="K272" s="48">
        <f t="shared" si="338"/>
        <v>0.17803726923273516</v>
      </c>
      <c r="L272" s="48">
        <f t="shared" si="338"/>
        <v>0.10924720269315556</v>
      </c>
      <c r="M272" s="48">
        <f t="shared" si="338"/>
        <v>0.10420311646911615</v>
      </c>
      <c r="N272" s="48">
        <f t="shared" si="338"/>
        <v>0.1056814396011672</v>
      </c>
      <c r="O272" s="48">
        <f t="shared" si="338"/>
        <v>0.10164639043134817</v>
      </c>
      <c r="P272" s="48">
        <f t="shared" si="338"/>
        <v>9.2662629418073725E-2</v>
      </c>
      <c r="Q272" s="48">
        <f t="shared" si="338"/>
        <v>8.8106150141138151E-2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0.13024330159797051</v>
      </c>
      <c r="C273" s="46">
        <f t="shared" si="339"/>
        <v>0.13271918447610018</v>
      </c>
      <c r="D273" s="46">
        <f t="shared" si="339"/>
        <v>0.13505249844697909</v>
      </c>
      <c r="E273" s="46">
        <f t="shared" si="339"/>
        <v>0.12917293642798819</v>
      </c>
      <c r="F273" s="46">
        <f t="shared" si="339"/>
        <v>0.1409682218880928</v>
      </c>
      <c r="G273" s="46">
        <f t="shared" si="339"/>
        <v>0.13513627662535807</v>
      </c>
      <c r="H273" s="46">
        <f t="shared" si="339"/>
        <v>9.4116570886814049E-2</v>
      </c>
      <c r="I273" s="46">
        <f t="shared" si="339"/>
        <v>9.2006203846984339E-2</v>
      </c>
      <c r="J273" s="46">
        <f t="shared" si="339"/>
        <v>6.7348300766177982E-2</v>
      </c>
      <c r="K273" s="46">
        <f t="shared" si="339"/>
        <v>3.8595396070155302E-2</v>
      </c>
      <c r="L273" s="46">
        <f t="shared" si="339"/>
        <v>3.3543281641357073E-2</v>
      </c>
      <c r="M273" s="46">
        <f t="shared" si="339"/>
        <v>3.2708747211473189E-2</v>
      </c>
      <c r="N273" s="46">
        <f t="shared" si="339"/>
        <v>3.6490244044254161E-2</v>
      </c>
      <c r="O273" s="46">
        <f t="shared" si="339"/>
        <v>3.712422130349681E-2</v>
      </c>
      <c r="P273" s="46">
        <f t="shared" si="339"/>
        <v>3.3974313926490481E-2</v>
      </c>
      <c r="Q273" s="46">
        <f t="shared" si="339"/>
        <v>3.2563074569231833E-2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2732.0973054286774</v>
      </c>
      <c r="C4" s="96">
        <f t="shared" ref="C4:Q4" si="0">C5+C9+C10+C15</f>
        <v>3516.2723300000002</v>
      </c>
      <c r="D4" s="96">
        <f t="shared" si="0"/>
        <v>3607.9278100000001</v>
      </c>
      <c r="E4" s="96">
        <f t="shared" si="0"/>
        <v>3896.1893799999998</v>
      </c>
      <c r="F4" s="96">
        <f t="shared" si="0"/>
        <v>4062.37014</v>
      </c>
      <c r="G4" s="96">
        <f t="shared" si="0"/>
        <v>3849.0838219130897</v>
      </c>
      <c r="H4" s="96">
        <f t="shared" si="0"/>
        <v>3999.9804599999998</v>
      </c>
      <c r="I4" s="96">
        <f t="shared" si="0"/>
        <v>4100.4008400000002</v>
      </c>
      <c r="J4" s="96">
        <f t="shared" si="0"/>
        <v>4703.2645300000004</v>
      </c>
      <c r="K4" s="96">
        <f t="shared" si="0"/>
        <v>4818.105431022519</v>
      </c>
      <c r="L4" s="96">
        <f t="shared" si="0"/>
        <v>4513.6681791393285</v>
      </c>
      <c r="M4" s="96">
        <f t="shared" si="0"/>
        <v>4740.5519956273256</v>
      </c>
      <c r="N4" s="96">
        <f t="shared" si="0"/>
        <v>4932.4996660741153</v>
      </c>
      <c r="O4" s="96">
        <f t="shared" si="0"/>
        <v>4838.9723569071739</v>
      </c>
      <c r="P4" s="96">
        <f t="shared" si="0"/>
        <v>5001.612970857881</v>
      </c>
      <c r="Q4" s="96">
        <f t="shared" si="0"/>
        <v>5055.2014888357953</v>
      </c>
    </row>
    <row r="5" spans="1:17" ht="11.45" customHeight="1" x14ac:dyDescent="0.25">
      <c r="A5" s="95" t="s">
        <v>91</v>
      </c>
      <c r="B5" s="94">
        <f>SUM(B6:B8)</f>
        <v>2732.0973054286774</v>
      </c>
      <c r="C5" s="94">
        <f t="shared" ref="C5:Q5" si="1">SUM(C6:C8)</f>
        <v>3516.2723300000002</v>
      </c>
      <c r="D5" s="94">
        <f t="shared" si="1"/>
        <v>3607.9278100000001</v>
      </c>
      <c r="E5" s="94">
        <f t="shared" si="1"/>
        <v>3896.1893799999998</v>
      </c>
      <c r="F5" s="94">
        <f t="shared" si="1"/>
        <v>4062.37014</v>
      </c>
      <c r="G5" s="94">
        <f t="shared" si="1"/>
        <v>3849.0838219130897</v>
      </c>
      <c r="H5" s="94">
        <f t="shared" si="1"/>
        <v>3999.9804599999998</v>
      </c>
      <c r="I5" s="94">
        <f t="shared" si="1"/>
        <v>4060.0002399999998</v>
      </c>
      <c r="J5" s="94">
        <f t="shared" si="1"/>
        <v>4596.1660300000003</v>
      </c>
      <c r="K5" s="94">
        <f t="shared" si="1"/>
        <v>4655.4164900000005</v>
      </c>
      <c r="L5" s="94">
        <f t="shared" si="1"/>
        <v>4398.2173343877148</v>
      </c>
      <c r="M5" s="94">
        <f t="shared" si="1"/>
        <v>4545.5216740428714</v>
      </c>
      <c r="N5" s="94">
        <f t="shared" si="1"/>
        <v>4744.5968747977495</v>
      </c>
      <c r="O5" s="94">
        <f t="shared" si="1"/>
        <v>4634.9995076540881</v>
      </c>
      <c r="P5" s="94">
        <f t="shared" si="1"/>
        <v>4834.4366187344758</v>
      </c>
      <c r="Q5" s="94">
        <f t="shared" si="1"/>
        <v>4852.1369833786484</v>
      </c>
    </row>
    <row r="6" spans="1:17" ht="11.45" customHeight="1" x14ac:dyDescent="0.25">
      <c r="A6" s="17" t="s">
        <v>90</v>
      </c>
      <c r="B6" s="94">
        <v>0</v>
      </c>
      <c r="C6" s="94">
        <v>0</v>
      </c>
      <c r="D6" s="94">
        <v>3.2999299999999998</v>
      </c>
      <c r="E6" s="94">
        <v>7.6997600000000004</v>
      </c>
      <c r="F6" s="94">
        <v>90.093770000000006</v>
      </c>
      <c r="G6" s="94">
        <v>55.195634354116279</v>
      </c>
      <c r="H6" s="94">
        <v>18.399080000000001</v>
      </c>
      <c r="I6" s="94">
        <v>36.799039999999998</v>
      </c>
      <c r="J6" s="94">
        <v>50.602679999999999</v>
      </c>
      <c r="K6" s="94">
        <v>74.715029999999999</v>
      </c>
      <c r="L6" s="94">
        <v>19.538012248380191</v>
      </c>
      <c r="M6" s="94">
        <v>82.782316812124122</v>
      </c>
      <c r="N6" s="94">
        <v>57.487305200029489</v>
      </c>
      <c r="O6" s="94">
        <v>52.881113953104276</v>
      </c>
      <c r="P6" s="94">
        <v>58.636597427154605</v>
      </c>
      <c r="Q6" s="94">
        <v>63.225767057258622</v>
      </c>
    </row>
    <row r="7" spans="1:17" ht="11.45" customHeight="1" x14ac:dyDescent="0.25">
      <c r="A7" s="17" t="s">
        <v>89</v>
      </c>
      <c r="B7" s="94">
        <v>1323.2673080474121</v>
      </c>
      <c r="C7" s="94">
        <v>1693.3138000000001</v>
      </c>
      <c r="D7" s="94">
        <v>1655.62736</v>
      </c>
      <c r="E7" s="94">
        <v>1683.3962100000001</v>
      </c>
      <c r="F7" s="94">
        <v>1744.7238699999998</v>
      </c>
      <c r="G7" s="94">
        <v>1601.829213840477</v>
      </c>
      <c r="H7" s="94">
        <v>1498.93001</v>
      </c>
      <c r="I7" s="94">
        <v>1516.9742800000001</v>
      </c>
      <c r="J7" s="94">
        <v>1513.6696300000001</v>
      </c>
      <c r="K7" s="94">
        <v>1499.3323700000001</v>
      </c>
      <c r="L7" s="94">
        <v>1412.2988654156704</v>
      </c>
      <c r="M7" s="94">
        <v>1345.7986823805445</v>
      </c>
      <c r="N7" s="94">
        <v>1331.2374948574757</v>
      </c>
      <c r="O7" s="94">
        <v>1267.8415459938428</v>
      </c>
      <c r="P7" s="94">
        <v>1354.0865835880354</v>
      </c>
      <c r="Q7" s="94">
        <v>1268.8870338078273</v>
      </c>
    </row>
    <row r="8" spans="1:17" ht="11.45" customHeight="1" x14ac:dyDescent="0.25">
      <c r="A8" s="17" t="s">
        <v>88</v>
      </c>
      <c r="B8" s="94">
        <v>1408.8299973812652</v>
      </c>
      <c r="C8" s="94">
        <v>1822.9585300000001</v>
      </c>
      <c r="D8" s="94">
        <v>1949.0005200000001</v>
      </c>
      <c r="E8" s="94">
        <v>2205.0934099999999</v>
      </c>
      <c r="F8" s="94">
        <v>2227.5525000000002</v>
      </c>
      <c r="G8" s="94">
        <v>2192.0589737184964</v>
      </c>
      <c r="H8" s="94">
        <v>2482.65137</v>
      </c>
      <c r="I8" s="94">
        <v>2506.2269199999996</v>
      </c>
      <c r="J8" s="94">
        <v>3031.89372</v>
      </c>
      <c r="K8" s="94">
        <v>3081.3690900000001</v>
      </c>
      <c r="L8" s="94">
        <v>2966.3804567236643</v>
      </c>
      <c r="M8" s="94">
        <v>3116.9406748502029</v>
      </c>
      <c r="N8" s="94">
        <v>3355.872074740244</v>
      </c>
      <c r="O8" s="94">
        <v>3314.2768477071409</v>
      </c>
      <c r="P8" s="94">
        <v>3421.713437719286</v>
      </c>
      <c r="Q8" s="94">
        <v>3520.0241825135622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0</v>
      </c>
      <c r="I10" s="94">
        <f t="shared" si="2"/>
        <v>40.400599999999997</v>
      </c>
      <c r="J10" s="94">
        <f t="shared" si="2"/>
        <v>107.0985</v>
      </c>
      <c r="K10" s="94">
        <f t="shared" si="2"/>
        <v>162.68860000000001</v>
      </c>
      <c r="L10" s="94">
        <f t="shared" si="2"/>
        <v>115.38571552025292</v>
      </c>
      <c r="M10" s="94">
        <f t="shared" si="2"/>
        <v>194.87476512797565</v>
      </c>
      <c r="N10" s="94">
        <f t="shared" si="2"/>
        <v>187.58976446621463</v>
      </c>
      <c r="O10" s="94">
        <f t="shared" si="2"/>
        <v>203.44870809953017</v>
      </c>
      <c r="P10" s="94">
        <f t="shared" si="2"/>
        <v>166.64296805709427</v>
      </c>
      <c r="Q10" s="94">
        <f t="shared" si="2"/>
        <v>202.4937708836238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2.5992900000000003</v>
      </c>
      <c r="L12" s="94">
        <v>46.741796412698051</v>
      </c>
      <c r="M12" s="94">
        <v>47.363155898756006</v>
      </c>
      <c r="N12" s="94">
        <v>59.329382560283648</v>
      </c>
      <c r="O12" s="94">
        <v>55.698800810069848</v>
      </c>
      <c r="P12" s="94">
        <v>41.607001547599104</v>
      </c>
      <c r="Q12" s="94">
        <v>61.455116665209793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40.400599999999997</v>
      </c>
      <c r="J13" s="94">
        <v>107.0985</v>
      </c>
      <c r="K13" s="94">
        <v>160.08931000000001</v>
      </c>
      <c r="L13" s="94">
        <v>68.643919107554865</v>
      </c>
      <c r="M13" s="94">
        <v>147.51160922921963</v>
      </c>
      <c r="N13" s="94">
        <v>128.26038190593098</v>
      </c>
      <c r="O13" s="94">
        <v>147.74990728946031</v>
      </c>
      <c r="P13" s="94">
        <v>125.03596650949517</v>
      </c>
      <c r="Q13" s="94">
        <v>141.038654218414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3.410225185612957E-4</v>
      </c>
      <c r="L15" s="92">
        <v>6.5129231360541384E-2</v>
      </c>
      <c r="M15" s="92">
        <v>0.15555645647867622</v>
      </c>
      <c r="N15" s="92">
        <v>0.31302681015122152</v>
      </c>
      <c r="O15" s="92">
        <v>0.52414115355528834</v>
      </c>
      <c r="P15" s="92">
        <v>0.53338406631091451</v>
      </c>
      <c r="Q15" s="92">
        <v>0.57073457352234691</v>
      </c>
    </row>
    <row r="17" spans="1:17" ht="11.45" customHeight="1" x14ac:dyDescent="0.25">
      <c r="A17" s="27" t="s">
        <v>81</v>
      </c>
      <c r="B17" s="71">
        <f t="shared" ref="B17:Q17" si="3">B18+B42</f>
        <v>2732.0973054286774</v>
      </c>
      <c r="C17" s="71">
        <f t="shared" si="3"/>
        <v>3516.2723300000002</v>
      </c>
      <c r="D17" s="71">
        <f t="shared" si="3"/>
        <v>3607.9278100000001</v>
      </c>
      <c r="E17" s="71">
        <f t="shared" si="3"/>
        <v>3896.1893800000007</v>
      </c>
      <c r="F17" s="71">
        <f t="shared" si="3"/>
        <v>4062.37014</v>
      </c>
      <c r="G17" s="71">
        <f t="shared" si="3"/>
        <v>3849.0838219130892</v>
      </c>
      <c r="H17" s="71">
        <f t="shared" si="3"/>
        <v>3999.9804599999998</v>
      </c>
      <c r="I17" s="71">
        <f t="shared" si="3"/>
        <v>4100.4008399999993</v>
      </c>
      <c r="J17" s="71">
        <f t="shared" si="3"/>
        <v>4703.2645300000004</v>
      </c>
      <c r="K17" s="71">
        <f t="shared" si="3"/>
        <v>4818.105431022519</v>
      </c>
      <c r="L17" s="71">
        <f t="shared" si="3"/>
        <v>4513.6681791393285</v>
      </c>
      <c r="M17" s="71">
        <f t="shared" si="3"/>
        <v>4740.5519956273256</v>
      </c>
      <c r="N17" s="71">
        <f t="shared" si="3"/>
        <v>4932.4996660741144</v>
      </c>
      <c r="O17" s="71">
        <f t="shared" si="3"/>
        <v>4838.972356907173</v>
      </c>
      <c r="P17" s="71">
        <f t="shared" si="3"/>
        <v>5001.612970857881</v>
      </c>
      <c r="Q17" s="71">
        <f t="shared" si="3"/>
        <v>5055.2014888357935</v>
      </c>
    </row>
    <row r="18" spans="1:17" ht="11.45" customHeight="1" x14ac:dyDescent="0.25">
      <c r="A18" s="25" t="s">
        <v>39</v>
      </c>
      <c r="B18" s="24">
        <f t="shared" ref="B18:Q18" si="4">B19+B21+B33</f>
        <v>1825.1913748860393</v>
      </c>
      <c r="C18" s="24">
        <f t="shared" si="4"/>
        <v>2346.9882114847774</v>
      </c>
      <c r="D18" s="24">
        <f t="shared" si="4"/>
        <v>2346.37204393106</v>
      </c>
      <c r="E18" s="24">
        <f t="shared" si="4"/>
        <v>2494.7499066402734</v>
      </c>
      <c r="F18" s="24">
        <f t="shared" si="4"/>
        <v>2730.8761097425913</v>
      </c>
      <c r="G18" s="24">
        <f t="shared" si="4"/>
        <v>2633.2674006882667</v>
      </c>
      <c r="H18" s="24">
        <f t="shared" si="4"/>
        <v>2571.7119942893705</v>
      </c>
      <c r="I18" s="24">
        <f t="shared" si="4"/>
        <v>2800.8915558925742</v>
      </c>
      <c r="J18" s="24">
        <f t="shared" si="4"/>
        <v>3363.9319129618971</v>
      </c>
      <c r="K18" s="24">
        <f t="shared" si="4"/>
        <v>3546.8514586437768</v>
      </c>
      <c r="L18" s="24">
        <f t="shared" si="4"/>
        <v>3429.2224554249906</v>
      </c>
      <c r="M18" s="24">
        <f t="shared" si="4"/>
        <v>3660.0807515733236</v>
      </c>
      <c r="N18" s="24">
        <f t="shared" si="4"/>
        <v>3794.4358855506498</v>
      </c>
      <c r="O18" s="24">
        <f t="shared" si="4"/>
        <v>3658.186678599016</v>
      </c>
      <c r="P18" s="24">
        <f t="shared" si="4"/>
        <v>3772.5594991338994</v>
      </c>
      <c r="Q18" s="24">
        <f t="shared" si="4"/>
        <v>3820.57815871721</v>
      </c>
    </row>
    <row r="19" spans="1:17" ht="11.45" customHeight="1" x14ac:dyDescent="0.25">
      <c r="A19" s="91" t="s">
        <v>80</v>
      </c>
      <c r="B19" s="90">
        <v>11.246861398307887</v>
      </c>
      <c r="C19" s="90">
        <v>11.207993536730427</v>
      </c>
      <c r="D19" s="90">
        <v>11.168411631501579</v>
      </c>
      <c r="E19" s="90">
        <v>11.240148077190852</v>
      </c>
      <c r="F19" s="90">
        <v>11.352145103771988</v>
      </c>
      <c r="G19" s="90">
        <v>10.901134685324301</v>
      </c>
      <c r="H19" s="90">
        <v>11.717064123786292</v>
      </c>
      <c r="I19" s="90">
        <v>12.463876161378534</v>
      </c>
      <c r="J19" s="90">
        <v>14.820215452192546</v>
      </c>
      <c r="K19" s="90">
        <v>15.827061490311324</v>
      </c>
      <c r="L19" s="90">
        <v>16.456099881825196</v>
      </c>
      <c r="M19" s="90">
        <v>17.18389142737659</v>
      </c>
      <c r="N19" s="90">
        <v>17.77579758431861</v>
      </c>
      <c r="O19" s="90">
        <v>18.697284345378833</v>
      </c>
      <c r="P19" s="90">
        <v>19.3155722318592</v>
      </c>
      <c r="Q19" s="90">
        <v>20.087230246826643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2.7390808621180093E-2</v>
      </c>
      <c r="L20" s="88">
        <v>0.52718727486278905</v>
      </c>
      <c r="M20" s="88">
        <v>0.58419869555669479</v>
      </c>
      <c r="N20" s="88">
        <v>0.75841522786204674</v>
      </c>
      <c r="O20" s="88">
        <v>0.78684138262751613</v>
      </c>
      <c r="P20" s="88">
        <v>0.57581624813846755</v>
      </c>
      <c r="Q20" s="88">
        <v>0.9279290127436145</v>
      </c>
    </row>
    <row r="21" spans="1:17" ht="11.45" customHeight="1" x14ac:dyDescent="0.25">
      <c r="A21" s="19" t="s">
        <v>29</v>
      </c>
      <c r="B21" s="21">
        <f>B22+B24+B26+B27+B29+B32</f>
        <v>1335.0099655909971</v>
      </c>
      <c r="C21" s="21">
        <f t="shared" ref="C21:Q21" si="5">C22+C24+C26+C27+C29+C32</f>
        <v>1767.0694719752082</v>
      </c>
      <c r="D21" s="21">
        <f t="shared" si="5"/>
        <v>1788.8231663739202</v>
      </c>
      <c r="E21" s="21">
        <f t="shared" si="5"/>
        <v>1864.4144405742427</v>
      </c>
      <c r="F21" s="21">
        <f t="shared" si="5"/>
        <v>2057.2696431955533</v>
      </c>
      <c r="G21" s="21">
        <f t="shared" si="5"/>
        <v>2001.577693522094</v>
      </c>
      <c r="H21" s="21">
        <f t="shared" si="5"/>
        <v>1981.0615347657088</v>
      </c>
      <c r="I21" s="21">
        <f t="shared" si="5"/>
        <v>2139.7966029969111</v>
      </c>
      <c r="J21" s="21">
        <f t="shared" si="5"/>
        <v>2445.5764427861218</v>
      </c>
      <c r="K21" s="21">
        <f t="shared" si="5"/>
        <v>2604.3853479779755</v>
      </c>
      <c r="L21" s="21">
        <f t="shared" si="5"/>
        <v>2467.9705611461177</v>
      </c>
      <c r="M21" s="21">
        <f t="shared" si="5"/>
        <v>2674.2037663797732</v>
      </c>
      <c r="N21" s="21">
        <f t="shared" si="5"/>
        <v>2783.7169714324241</v>
      </c>
      <c r="O21" s="21">
        <f t="shared" si="5"/>
        <v>2638.0324505617155</v>
      </c>
      <c r="P21" s="21">
        <f t="shared" si="5"/>
        <v>2717.5220566676885</v>
      </c>
      <c r="Q21" s="21">
        <f t="shared" si="5"/>
        <v>2735.4237194320103</v>
      </c>
    </row>
    <row r="22" spans="1:17" ht="11.45" customHeight="1" x14ac:dyDescent="0.25">
      <c r="A22" s="62" t="s">
        <v>59</v>
      </c>
      <c r="B22" s="70">
        <v>1181.3085878254951</v>
      </c>
      <c r="C22" s="70">
        <v>1549.9954245287365</v>
      </c>
      <c r="D22" s="70">
        <v>1512.761656854075</v>
      </c>
      <c r="E22" s="70">
        <v>1539.4295708807228</v>
      </c>
      <c r="F22" s="70">
        <v>1598.9811960672209</v>
      </c>
      <c r="G22" s="70">
        <v>1457.0393067606815</v>
      </c>
      <c r="H22" s="70">
        <v>1346.1475651983797</v>
      </c>
      <c r="I22" s="70">
        <v>1362.0468534823365</v>
      </c>
      <c r="J22" s="70">
        <v>1358.0216394781767</v>
      </c>
      <c r="K22" s="70">
        <v>1349.5758074597366</v>
      </c>
      <c r="L22" s="70">
        <v>1313.67910483012</v>
      </c>
      <c r="M22" s="70">
        <v>1252.5316571280873</v>
      </c>
      <c r="N22" s="70">
        <v>1254.1406876104015</v>
      </c>
      <c r="O22" s="70">
        <v>1196.3389946203138</v>
      </c>
      <c r="P22" s="70">
        <v>1276.8446641807845</v>
      </c>
      <c r="Q22" s="70">
        <v>1223.2909896028077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2.3352894845112608</v>
      </c>
      <c r="L23" s="70">
        <v>42.084996584425554</v>
      </c>
      <c r="M23" s="70">
        <v>42.582168499501769</v>
      </c>
      <c r="N23" s="70">
        <v>53.508676100373528</v>
      </c>
      <c r="O23" s="70">
        <v>50.345762049177821</v>
      </c>
      <c r="P23" s="70">
        <v>38.063998061186737</v>
      </c>
      <c r="Q23" s="70">
        <v>56.509891425156468</v>
      </c>
    </row>
    <row r="24" spans="1:17" ht="11.45" customHeight="1" x14ac:dyDescent="0.25">
      <c r="A24" s="62" t="s">
        <v>58</v>
      </c>
      <c r="B24" s="70">
        <v>153.70137776550203</v>
      </c>
      <c r="C24" s="70">
        <v>217.07404744647167</v>
      </c>
      <c r="D24" s="70">
        <v>272.76157951984533</v>
      </c>
      <c r="E24" s="70">
        <v>317.28510969351976</v>
      </c>
      <c r="F24" s="70">
        <v>368.19467712833222</v>
      </c>
      <c r="G24" s="70">
        <v>489.34275240729625</v>
      </c>
      <c r="H24" s="70">
        <v>616.51488956732908</v>
      </c>
      <c r="I24" s="70">
        <v>741.59184645602488</v>
      </c>
      <c r="J24" s="70">
        <v>1037.684557053957</v>
      </c>
      <c r="K24" s="70">
        <v>1180.8902949189378</v>
      </c>
      <c r="L24" s="70">
        <v>1135.6403540080373</v>
      </c>
      <c r="M24" s="70">
        <v>1339.856676332043</v>
      </c>
      <c r="N24" s="70">
        <v>1472.8565917465976</v>
      </c>
      <c r="O24" s="70">
        <v>1389.4374055148191</v>
      </c>
      <c r="P24" s="70">
        <v>1382.6418727935086</v>
      </c>
      <c r="Q24" s="70">
        <v>1449.4090092058379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11.780674577732533</v>
      </c>
      <c r="J25" s="70">
        <v>35.435723002829555</v>
      </c>
      <c r="K25" s="70">
        <v>58.368254117379514</v>
      </c>
      <c r="L25" s="70">
        <v>25.821882757918786</v>
      </c>
      <c r="M25" s="70">
        <v>60.679216299512142</v>
      </c>
      <c r="N25" s="70">
        <v>54.431851716300521</v>
      </c>
      <c r="O25" s="70">
        <v>59.490317158733873</v>
      </c>
      <c r="P25" s="70">
        <v>48.842080219200355</v>
      </c>
      <c r="Q25" s="70">
        <v>56.052614802829815</v>
      </c>
    </row>
    <row r="26" spans="1:17" ht="11.45" customHeight="1" x14ac:dyDescent="0.25">
      <c r="A26" s="62" t="s">
        <v>57</v>
      </c>
      <c r="B26" s="70">
        <v>0</v>
      </c>
      <c r="C26" s="70">
        <v>0</v>
      </c>
      <c r="D26" s="70">
        <v>3.2999299999999998</v>
      </c>
      <c r="E26" s="70">
        <v>7.6997600000000004</v>
      </c>
      <c r="F26" s="70">
        <v>90.093770000000006</v>
      </c>
      <c r="G26" s="70">
        <v>55.195634354116279</v>
      </c>
      <c r="H26" s="70">
        <v>18.399080000000001</v>
      </c>
      <c r="I26" s="70">
        <v>36.157903058550112</v>
      </c>
      <c r="J26" s="70">
        <v>49.870246253988071</v>
      </c>
      <c r="K26" s="70">
        <v>73.918904576782722</v>
      </c>
      <c r="L26" s="70">
        <v>18.586737801375637</v>
      </c>
      <c r="M26" s="70">
        <v>81.661027519297377</v>
      </c>
      <c r="N26" s="70">
        <v>56.363501424104811</v>
      </c>
      <c r="O26" s="70">
        <v>51.707588043872093</v>
      </c>
      <c r="P26" s="70">
        <v>57.487126292923541</v>
      </c>
      <c r="Q26" s="70">
        <v>62.157883692999043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6.6634722577929295E-2</v>
      </c>
      <c r="O29" s="70">
        <v>6.3592086868280662E-2</v>
      </c>
      <c r="P29" s="70">
        <v>7.2237522566355655E-2</v>
      </c>
      <c r="Q29" s="70">
        <v>8.3737771156401353E-2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1.9403018888740704E-3</v>
      </c>
      <c r="O30" s="70">
        <v>1.7496421701930446E-3</v>
      </c>
      <c r="P30" s="70">
        <v>1.3968404072460534E-3</v>
      </c>
      <c r="Q30" s="70">
        <v>2.4688406319513319E-3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2.1157769634455113E-2</v>
      </c>
      <c r="O31" s="70">
        <v>2.201629042310135E-2</v>
      </c>
      <c r="P31" s="70">
        <v>2.5380957004397707E-2</v>
      </c>
      <c r="Q31" s="70">
        <v>3.0293844373577877E-2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3.410225185612957E-4</v>
      </c>
      <c r="L32" s="70">
        <v>6.4364506584764281E-2</v>
      </c>
      <c r="M32" s="70">
        <v>0.15440540034502712</v>
      </c>
      <c r="N32" s="70">
        <v>0.28955592874236447</v>
      </c>
      <c r="O32" s="70">
        <v>0.48487029584237701</v>
      </c>
      <c r="P32" s="70">
        <v>0.47615587790561298</v>
      </c>
      <c r="Q32" s="70">
        <v>0.48209915920974944</v>
      </c>
    </row>
    <row r="33" spans="1:17" ht="11.45" customHeight="1" x14ac:dyDescent="0.25">
      <c r="A33" s="19" t="s">
        <v>28</v>
      </c>
      <c r="B33" s="21">
        <f>B34+B36+B38+B39+B41</f>
        <v>478.93454789673439</v>
      </c>
      <c r="C33" s="21">
        <f t="shared" ref="C33:Q33" si="6">C34+C36+C38+C39+C41</f>
        <v>568.71074597283882</v>
      </c>
      <c r="D33" s="21">
        <f t="shared" si="6"/>
        <v>546.38046592563808</v>
      </c>
      <c r="E33" s="21">
        <f t="shared" si="6"/>
        <v>619.0953179888395</v>
      </c>
      <c r="F33" s="21">
        <f t="shared" si="6"/>
        <v>662.25432144326646</v>
      </c>
      <c r="G33" s="21">
        <f t="shared" si="6"/>
        <v>620.78857248084853</v>
      </c>
      <c r="H33" s="21">
        <f t="shared" si="6"/>
        <v>578.93339539987574</v>
      </c>
      <c r="I33" s="21">
        <f t="shared" si="6"/>
        <v>648.63107673428431</v>
      </c>
      <c r="J33" s="21">
        <f t="shared" si="6"/>
        <v>903.53525472358251</v>
      </c>
      <c r="K33" s="21">
        <f t="shared" si="6"/>
        <v>926.63904917548984</v>
      </c>
      <c r="L33" s="21">
        <f t="shared" si="6"/>
        <v>944.79579439704753</v>
      </c>
      <c r="M33" s="21">
        <f t="shared" si="6"/>
        <v>968.69309376617377</v>
      </c>
      <c r="N33" s="21">
        <f t="shared" si="6"/>
        <v>992.94311653390707</v>
      </c>
      <c r="O33" s="21">
        <f t="shared" si="6"/>
        <v>1001.4569436919221</v>
      </c>
      <c r="P33" s="21">
        <f t="shared" si="6"/>
        <v>1035.7218702343514</v>
      </c>
      <c r="Q33" s="21">
        <f t="shared" si="6"/>
        <v>1065.0672090383732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0.88479640491943856</v>
      </c>
      <c r="K34" s="20">
        <v>0.89177500174924673</v>
      </c>
      <c r="L34" s="20">
        <v>0.89996775029853537</v>
      </c>
      <c r="M34" s="20">
        <v>0.91495853404310268</v>
      </c>
      <c r="N34" s="20">
        <v>0.89436446581500495</v>
      </c>
      <c r="O34" s="20">
        <v>0.87557502997527392</v>
      </c>
      <c r="P34" s="20">
        <v>0.85867947223666485</v>
      </c>
      <c r="Q34" s="20">
        <v>0.78289192206075031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1.545480774663171E-3</v>
      </c>
      <c r="L35" s="20">
        <v>2.8831348202272636E-2</v>
      </c>
      <c r="M35" s="20">
        <v>3.110573552768597E-2</v>
      </c>
      <c r="N35" s="20">
        <v>3.8158604524794124E-2</v>
      </c>
      <c r="O35" s="20">
        <v>3.6846990956210683E-2</v>
      </c>
      <c r="P35" s="20">
        <v>2.5598081492056519E-2</v>
      </c>
      <c r="Q35" s="20">
        <v>3.6165669402706699E-2</v>
      </c>
    </row>
    <row r="36" spans="1:17" ht="11.45" customHeight="1" x14ac:dyDescent="0.25">
      <c r="A36" s="62" t="s">
        <v>58</v>
      </c>
      <c r="B36" s="20">
        <v>478.93454789673439</v>
      </c>
      <c r="C36" s="20">
        <v>568.71074597283882</v>
      </c>
      <c r="D36" s="20">
        <v>546.38046592563808</v>
      </c>
      <c r="E36" s="20">
        <v>619.0953179888395</v>
      </c>
      <c r="F36" s="20">
        <v>662.25432144326646</v>
      </c>
      <c r="G36" s="20">
        <v>620.78857248084853</v>
      </c>
      <c r="H36" s="20">
        <v>578.93339539987574</v>
      </c>
      <c r="I36" s="20">
        <v>647.98993979283443</v>
      </c>
      <c r="J36" s="20">
        <v>901.92097032971833</v>
      </c>
      <c r="K36" s="20">
        <v>924.95409042097583</v>
      </c>
      <c r="L36" s="20">
        <v>942.94748707394479</v>
      </c>
      <c r="M36" s="20">
        <v>966.66243496957361</v>
      </c>
      <c r="N36" s="20">
        <v>990.93892860518429</v>
      </c>
      <c r="O36" s="20">
        <v>999.40844174573272</v>
      </c>
      <c r="P36" s="20">
        <v>1033.7024441607873</v>
      </c>
      <c r="Q36" s="20">
        <v>1063.175290365049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10.279941670305355</v>
      </c>
      <c r="J37" s="20">
        <v>30.772418748096598</v>
      </c>
      <c r="K37" s="20">
        <v>45.681675551464153</v>
      </c>
      <c r="L37" s="20">
        <v>21.326233911336608</v>
      </c>
      <c r="M37" s="20">
        <v>43.680121209893251</v>
      </c>
      <c r="N37" s="20">
        <v>36.477941913030968</v>
      </c>
      <c r="O37" s="20">
        <v>42.651095906841164</v>
      </c>
      <c r="P37" s="20">
        <v>36.441326177828444</v>
      </c>
      <c r="Q37" s="20">
        <v>40.956626282214934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0.64113694144988931</v>
      </c>
      <c r="J38" s="20">
        <v>0.72948798894469191</v>
      </c>
      <c r="K38" s="20">
        <v>0.79318375276474551</v>
      </c>
      <c r="L38" s="20">
        <v>0.94833957280424996</v>
      </c>
      <c r="M38" s="20">
        <v>1.115700262557034</v>
      </c>
      <c r="N38" s="20">
        <v>1.1098234629077697</v>
      </c>
      <c r="O38" s="20">
        <v>1.1595460659401371</v>
      </c>
      <c r="P38" s="20">
        <v>1.1339569699830594</v>
      </c>
      <c r="Q38" s="20">
        <v>1.0553685351177398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1.3380850273959905E-2</v>
      </c>
      <c r="P41" s="20">
        <v>2.678963134432303E-2</v>
      </c>
      <c r="Q41" s="20">
        <v>5.3658216145437067E-2</v>
      </c>
    </row>
    <row r="42" spans="1:17" ht="11.45" customHeight="1" x14ac:dyDescent="0.25">
      <c r="A42" s="25" t="s">
        <v>18</v>
      </c>
      <c r="B42" s="24">
        <f t="shared" ref="B42" si="7">B43+B52</f>
        <v>906.90593054263809</v>
      </c>
      <c r="C42" s="24">
        <f t="shared" ref="C42:Q42" si="8">C43+C52</f>
        <v>1169.2841185152229</v>
      </c>
      <c r="D42" s="24">
        <f t="shared" si="8"/>
        <v>1261.5557660689401</v>
      </c>
      <c r="E42" s="24">
        <f t="shared" si="8"/>
        <v>1401.4394733597271</v>
      </c>
      <c r="F42" s="24">
        <f t="shared" si="8"/>
        <v>1331.4940302574084</v>
      </c>
      <c r="G42" s="24">
        <f t="shared" si="8"/>
        <v>1215.8164212248228</v>
      </c>
      <c r="H42" s="24">
        <f t="shared" si="8"/>
        <v>1428.2684657106292</v>
      </c>
      <c r="I42" s="24">
        <f t="shared" si="8"/>
        <v>1299.5092841074254</v>
      </c>
      <c r="J42" s="24">
        <f t="shared" si="8"/>
        <v>1339.3326170381038</v>
      </c>
      <c r="K42" s="24">
        <f t="shared" si="8"/>
        <v>1271.2539723787422</v>
      </c>
      <c r="L42" s="24">
        <f t="shared" si="8"/>
        <v>1084.4457237143379</v>
      </c>
      <c r="M42" s="24">
        <f t="shared" si="8"/>
        <v>1080.4712440540025</v>
      </c>
      <c r="N42" s="24">
        <f t="shared" si="8"/>
        <v>1138.0637805234651</v>
      </c>
      <c r="O42" s="24">
        <f t="shared" si="8"/>
        <v>1180.7856783081568</v>
      </c>
      <c r="P42" s="24">
        <f t="shared" si="8"/>
        <v>1229.0534717239821</v>
      </c>
      <c r="Q42" s="24">
        <f t="shared" si="8"/>
        <v>1234.6233301185835</v>
      </c>
    </row>
    <row r="43" spans="1:17" ht="11.45" customHeight="1" x14ac:dyDescent="0.25">
      <c r="A43" s="23" t="s">
        <v>27</v>
      </c>
      <c r="B43" s="22">
        <f>B44+B46+B48+B49+B51</f>
        <v>338.08190445271742</v>
      </c>
      <c r="C43" s="22">
        <f t="shared" ref="C43:Q43" si="9">C44+C46+C48+C49+C51</f>
        <v>357.83970109806228</v>
      </c>
      <c r="D43" s="22">
        <f t="shared" si="9"/>
        <v>368.0760904798521</v>
      </c>
      <c r="E43" s="22">
        <f t="shared" si="9"/>
        <v>383.46194272376175</v>
      </c>
      <c r="F43" s="22">
        <f t="shared" si="9"/>
        <v>388.62575669362042</v>
      </c>
      <c r="G43" s="22">
        <f t="shared" si="9"/>
        <v>410.6870106756503</v>
      </c>
      <c r="H43" s="22">
        <f t="shared" si="9"/>
        <v>455.8720853145137</v>
      </c>
      <c r="I43" s="22">
        <f t="shared" si="9"/>
        <v>467.14000682052927</v>
      </c>
      <c r="J43" s="22">
        <f t="shared" si="9"/>
        <v>527.66856752605918</v>
      </c>
      <c r="K43" s="22">
        <f t="shared" si="9"/>
        <v>537.65936810719757</v>
      </c>
      <c r="L43" s="22">
        <f t="shared" si="9"/>
        <v>535.08421541517282</v>
      </c>
      <c r="M43" s="22">
        <f t="shared" si="9"/>
        <v>559.50255658619676</v>
      </c>
      <c r="N43" s="22">
        <f t="shared" si="9"/>
        <v>597.9624590569473</v>
      </c>
      <c r="O43" s="22">
        <f t="shared" si="9"/>
        <v>611.92742676008515</v>
      </c>
      <c r="P43" s="22">
        <f t="shared" si="9"/>
        <v>654.56775661156678</v>
      </c>
      <c r="Q43" s="22">
        <f t="shared" si="9"/>
        <v>680.08211025143066</v>
      </c>
    </row>
    <row r="44" spans="1:17" ht="11.45" customHeight="1" x14ac:dyDescent="0.25">
      <c r="A44" s="62" t="s">
        <v>59</v>
      </c>
      <c r="B44" s="70">
        <v>130.71185882360913</v>
      </c>
      <c r="C44" s="70">
        <v>132.11038193453325</v>
      </c>
      <c r="D44" s="70">
        <v>131.69729151442326</v>
      </c>
      <c r="E44" s="70">
        <v>132.72649104208639</v>
      </c>
      <c r="F44" s="70">
        <v>134.39052882900694</v>
      </c>
      <c r="G44" s="70">
        <v>133.8887723944712</v>
      </c>
      <c r="H44" s="70">
        <v>141.06538067783416</v>
      </c>
      <c r="I44" s="70">
        <v>142.4635503562852</v>
      </c>
      <c r="J44" s="70">
        <v>139.9429786647116</v>
      </c>
      <c r="K44" s="70">
        <v>135.6370160482029</v>
      </c>
      <c r="L44" s="70">
        <v>128.00548936612472</v>
      </c>
      <c r="M44" s="70">
        <v>122.53133118979342</v>
      </c>
      <c r="N44" s="70">
        <v>117.71055080428077</v>
      </c>
      <c r="O44" s="70">
        <v>107.58691701179956</v>
      </c>
      <c r="P44" s="70">
        <v>98.627812685192239</v>
      </c>
      <c r="Q44" s="70">
        <v>86.127594774559199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0.2350642260928959</v>
      </c>
      <c r="L45" s="70">
        <v>4.1007812052074328</v>
      </c>
      <c r="M45" s="70">
        <v>4.1656829681698566</v>
      </c>
      <c r="N45" s="70">
        <v>5.0221923256344105</v>
      </c>
      <c r="O45" s="70">
        <v>4.5276007451381037</v>
      </c>
      <c r="P45" s="70">
        <v>2.9401923163745973</v>
      </c>
      <c r="Q45" s="70">
        <v>3.9786617172750596</v>
      </c>
    </row>
    <row r="46" spans="1:17" ht="11.45" customHeight="1" x14ac:dyDescent="0.25">
      <c r="A46" s="62" t="s">
        <v>58</v>
      </c>
      <c r="B46" s="70">
        <v>207.37004562910829</v>
      </c>
      <c r="C46" s="70">
        <v>225.729319163529</v>
      </c>
      <c r="D46" s="70">
        <v>236.37879896542884</v>
      </c>
      <c r="E46" s="70">
        <v>250.73545168167536</v>
      </c>
      <c r="F46" s="70">
        <v>254.23522786461348</v>
      </c>
      <c r="G46" s="70">
        <v>276.79823828117907</v>
      </c>
      <c r="H46" s="70">
        <v>314.80670463667951</v>
      </c>
      <c r="I46" s="70">
        <v>324.67645646424404</v>
      </c>
      <c r="J46" s="70">
        <v>387.72264310428034</v>
      </c>
      <c r="K46" s="70">
        <v>402.0194103885421</v>
      </c>
      <c r="L46" s="70">
        <v>407.07502645007207</v>
      </c>
      <c r="M46" s="70">
        <v>436.9644853100001</v>
      </c>
      <c r="N46" s="70">
        <v>480.23561482787528</v>
      </c>
      <c r="O46" s="70">
        <v>504.32265618797771</v>
      </c>
      <c r="P46" s="70">
        <v>555.91937216206998</v>
      </c>
      <c r="Q46" s="70">
        <v>593.93731729393608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5.1507821791815624</v>
      </c>
      <c r="J47" s="70">
        <v>13.228613065024978</v>
      </c>
      <c r="K47" s="70">
        <v>19.854165611107646</v>
      </c>
      <c r="L47" s="70">
        <v>9.0687791293945459</v>
      </c>
      <c r="M47" s="70">
        <v>19.601735985418014</v>
      </c>
      <c r="N47" s="70">
        <v>17.491209375848015</v>
      </c>
      <c r="O47" s="70">
        <v>21.340396080182508</v>
      </c>
      <c r="P47" s="70">
        <v>19.504869655165709</v>
      </c>
      <c r="Q47" s="70">
        <v>22.675607380929254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2.9457570672371232E-3</v>
      </c>
      <c r="K48" s="70">
        <v>2.9416704525337635E-3</v>
      </c>
      <c r="L48" s="70">
        <v>2.9348742003021625E-3</v>
      </c>
      <c r="M48" s="70">
        <v>5.5890302697119074E-3</v>
      </c>
      <c r="N48" s="70">
        <v>1.3980313016907777E-2</v>
      </c>
      <c r="O48" s="70">
        <v>1.397984329204633E-2</v>
      </c>
      <c r="P48" s="70">
        <v>1.5514164248001634E-2</v>
      </c>
      <c r="Q48" s="70">
        <v>1.25148291418417E-2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7.6472477577710319E-4</v>
      </c>
      <c r="M51" s="70">
        <v>1.1510561336491143E-3</v>
      </c>
      <c r="N51" s="70">
        <v>2.3131117744019602E-3</v>
      </c>
      <c r="O51" s="70">
        <v>3.8737170158500323E-3</v>
      </c>
      <c r="P51" s="70">
        <v>5.057600056580791E-3</v>
      </c>
      <c r="Q51" s="70">
        <v>4.6833537935824839E-3</v>
      </c>
    </row>
    <row r="52" spans="1:17" ht="11.45" customHeight="1" x14ac:dyDescent="0.25">
      <c r="A52" s="19" t="s">
        <v>76</v>
      </c>
      <c r="B52" s="21">
        <f>B53+B55</f>
        <v>568.82402608992061</v>
      </c>
      <c r="C52" s="21">
        <f t="shared" ref="C52:Q52" si="10">C53+C55</f>
        <v>811.44441741716059</v>
      </c>
      <c r="D52" s="21">
        <f t="shared" si="10"/>
        <v>893.47967558908795</v>
      </c>
      <c r="E52" s="21">
        <f t="shared" si="10"/>
        <v>1017.9775306359653</v>
      </c>
      <c r="F52" s="21">
        <f t="shared" si="10"/>
        <v>942.86827356378808</v>
      </c>
      <c r="G52" s="21">
        <f t="shared" si="10"/>
        <v>805.12941054917246</v>
      </c>
      <c r="H52" s="21">
        <f t="shared" si="10"/>
        <v>972.39638039611566</v>
      </c>
      <c r="I52" s="21">
        <f t="shared" si="10"/>
        <v>832.36927728689614</v>
      </c>
      <c r="J52" s="21">
        <f t="shared" si="10"/>
        <v>811.66404951204447</v>
      </c>
      <c r="K52" s="21">
        <f t="shared" si="10"/>
        <v>733.59460427154465</v>
      </c>
      <c r="L52" s="21">
        <f t="shared" si="10"/>
        <v>549.36150829916494</v>
      </c>
      <c r="M52" s="21">
        <f t="shared" si="10"/>
        <v>520.96868746780558</v>
      </c>
      <c r="N52" s="21">
        <f t="shared" si="10"/>
        <v>540.10132146651767</v>
      </c>
      <c r="O52" s="21">
        <f t="shared" si="10"/>
        <v>568.85825154807162</v>
      </c>
      <c r="P52" s="21">
        <f t="shared" si="10"/>
        <v>574.48571511241539</v>
      </c>
      <c r="Q52" s="21">
        <f t="shared" si="10"/>
        <v>554.5412198671529</v>
      </c>
    </row>
    <row r="53" spans="1:17" ht="11.45" customHeight="1" x14ac:dyDescent="0.25">
      <c r="A53" s="17" t="s">
        <v>23</v>
      </c>
      <c r="B53" s="20">
        <v>312.08328030606395</v>
      </c>
      <c r="C53" s="20">
        <v>377.95480939220835</v>
      </c>
      <c r="D53" s="20">
        <v>400.72821108308653</v>
      </c>
      <c r="E53" s="20">
        <v>498.16404614655221</v>
      </c>
      <c r="F53" s="20">
        <v>494.15093858537341</v>
      </c>
      <c r="G53" s="20">
        <v>576.55346577073396</v>
      </c>
      <c r="H53" s="20">
        <v>721.53640234204579</v>
      </c>
      <c r="I53" s="20">
        <v>679.99822055607717</v>
      </c>
      <c r="J53" s="20">
        <v>687.83998088515204</v>
      </c>
      <c r="K53" s="20">
        <v>650.942466757239</v>
      </c>
      <c r="L53" s="20">
        <v>399.09440556455382</v>
      </c>
      <c r="M53" s="20">
        <v>389.54462072602678</v>
      </c>
      <c r="N53" s="20">
        <v>406.16035374594554</v>
      </c>
      <c r="O53" s="20">
        <v>415.73979800714835</v>
      </c>
      <c r="P53" s="20">
        <v>410.92967376549944</v>
      </c>
      <c r="Q53" s="20">
        <v>404.08446611650538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10.774825362703687</v>
      </c>
      <c r="J54" s="20">
        <v>23.441785169719758</v>
      </c>
      <c r="K54" s="20">
        <v>32.108323579340301</v>
      </c>
      <c r="L54" s="20">
        <v>9.0278539822696295</v>
      </c>
      <c r="M54" s="20">
        <v>17.609473911264672</v>
      </c>
      <c r="N54" s="20">
        <v>14.934405895550153</v>
      </c>
      <c r="O54" s="20">
        <v>17.735902033281917</v>
      </c>
      <c r="P54" s="20">
        <v>14.483174455426184</v>
      </c>
      <c r="Q54" s="20">
        <v>15.560143931405857</v>
      </c>
    </row>
    <row r="55" spans="1:17" ht="11.45" customHeight="1" x14ac:dyDescent="0.25">
      <c r="A55" s="17" t="s">
        <v>22</v>
      </c>
      <c r="B55" s="20">
        <v>256.74074578385665</v>
      </c>
      <c r="C55" s="20">
        <v>433.48960802495225</v>
      </c>
      <c r="D55" s="20">
        <v>492.75146450600141</v>
      </c>
      <c r="E55" s="20">
        <v>519.8134844894131</v>
      </c>
      <c r="F55" s="20">
        <v>448.71733497841467</v>
      </c>
      <c r="G55" s="20">
        <v>228.57594477843844</v>
      </c>
      <c r="H55" s="20">
        <v>250.8599780540699</v>
      </c>
      <c r="I55" s="20">
        <v>152.37105673081894</v>
      </c>
      <c r="J55" s="20">
        <v>123.82406862689241</v>
      </c>
      <c r="K55" s="20">
        <v>82.65213751430565</v>
      </c>
      <c r="L55" s="20">
        <v>150.26710273461111</v>
      </c>
      <c r="M55" s="20">
        <v>131.42406674177877</v>
      </c>
      <c r="N55" s="20">
        <v>133.94096772057219</v>
      </c>
      <c r="O55" s="20">
        <v>153.11845354092321</v>
      </c>
      <c r="P55" s="20">
        <v>163.55604134691595</v>
      </c>
      <c r="Q55" s="20">
        <v>150.45675375064755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2.4143762100768598</v>
      </c>
      <c r="J56" s="69">
        <v>4.2199600143291187</v>
      </c>
      <c r="K56" s="69">
        <v>4.0768911407083994</v>
      </c>
      <c r="L56" s="69">
        <v>3.399169326635298</v>
      </c>
      <c r="M56" s="69">
        <v>5.9410618231315553</v>
      </c>
      <c r="N56" s="69">
        <v>4.9249730052013341</v>
      </c>
      <c r="O56" s="69">
        <v>6.5321961104208563</v>
      </c>
      <c r="P56" s="69">
        <v>5.7645160018744805</v>
      </c>
      <c r="Q56" s="69">
        <v>5.7936618210341448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10.444194953553405</v>
      </c>
      <c r="C60" s="71">
        <f>IF(C17=0,"",C17/TrRoad_act!C30*100)</f>
        <v>10.954135291604418</v>
      </c>
      <c r="D60" s="71">
        <f>IF(D17=0,"",D17/TrRoad_act!D30*100)</f>
        <v>10.927895818694761</v>
      </c>
      <c r="E60" s="71">
        <f>IF(E17=0,"",E17/TrRoad_act!E30*100)</f>
        <v>10.958905297337211</v>
      </c>
      <c r="F60" s="71">
        <f>IF(F17=0,"",F17/TrRoad_act!F30*100)</f>
        <v>10.735032470298478</v>
      </c>
      <c r="G60" s="71">
        <f>IF(G17=0,"",G17/TrRoad_act!G30*100)</f>
        <v>10.076384243492033</v>
      </c>
      <c r="H60" s="71">
        <f>IF(H17=0,"",H17/TrRoad_act!H30*100)</f>
        <v>10.194427789299834</v>
      </c>
      <c r="I60" s="71">
        <f>IF(I17=0,"",I17/TrRoad_act!I30*100)</f>
        <v>9.6548438264716463</v>
      </c>
      <c r="J60" s="71">
        <f>IF(J17=0,"",J17/TrRoad_act!J30*100)</f>
        <v>10.69273634655017</v>
      </c>
      <c r="K60" s="71">
        <f>IF(K17=0,"",K17/TrRoad_act!K30*100)</f>
        <v>10.525665152187599</v>
      </c>
      <c r="L60" s="71">
        <f>IF(L17=0,"",L17/TrRoad_act!L30*100)</f>
        <v>9.7792225962852282</v>
      </c>
      <c r="M60" s="71">
        <f>IF(M17=0,"",M17/TrRoad_act!M30*100)</f>
        <v>9.8083903932083647</v>
      </c>
      <c r="N60" s="71">
        <f>IF(N17=0,"",N17/TrRoad_act!N30*100)</f>
        <v>9.7444011511651301</v>
      </c>
      <c r="O60" s="71">
        <f>IF(O17=0,"",O17/TrRoad_act!O30*100)</f>
        <v>9.1218166699484424</v>
      </c>
      <c r="P60" s="71">
        <f>IF(P17=0,"",P17/TrRoad_act!P30*100)</f>
        <v>8.9797054293214948</v>
      </c>
      <c r="Q60" s="71">
        <f>IF(Q17=0,"",Q17/TrRoad_act!Q30*100)</f>
        <v>8.6710958525735187</v>
      </c>
    </row>
    <row r="61" spans="1:17" ht="11.45" customHeight="1" x14ac:dyDescent="0.25">
      <c r="A61" s="25" t="s">
        <v>39</v>
      </c>
      <c r="B61" s="24">
        <f>IF(B18=0,"",B18/TrRoad_act!B31*100)</f>
        <v>8.7622579255772344</v>
      </c>
      <c r="C61" s="24">
        <f>IF(C18=0,"",C18/TrRoad_act!C31*100)</f>
        <v>8.8437124891527326</v>
      </c>
      <c r="D61" s="24">
        <f>IF(D18=0,"",D18/TrRoad_act!D31*100)</f>
        <v>8.5988429675556688</v>
      </c>
      <c r="E61" s="24">
        <f>IF(E18=0,"",E18/TrRoad_act!E31*100)</f>
        <v>8.4719734133389206</v>
      </c>
      <c r="F61" s="24">
        <f>IF(F18=0,"",F18/TrRoad_act!F31*100)</f>
        <v>8.7189480975334632</v>
      </c>
      <c r="G61" s="24">
        <f>IF(G18=0,"",G18/TrRoad_act!G31*100)</f>
        <v>8.4451191933148291</v>
      </c>
      <c r="H61" s="24">
        <f>IF(H18=0,"",H18/TrRoad_act!H31*100)</f>
        <v>8.1051472647017224</v>
      </c>
      <c r="I61" s="24">
        <f>IF(I18=0,"",I18/TrRoad_act!I31*100)</f>
        <v>8.0718382619731806</v>
      </c>
      <c r="J61" s="24">
        <f>IF(J18=0,"",J18/TrRoad_act!J31*100)</f>
        <v>9.4442595285688942</v>
      </c>
      <c r="K61" s="24">
        <f>IF(K18=0,"",K18/TrRoad_act!K31*100)</f>
        <v>9.4198536301227023</v>
      </c>
      <c r="L61" s="24">
        <f>IF(L18=0,"",L18/TrRoad_act!L31*100)</f>
        <v>8.8620589587820575</v>
      </c>
      <c r="M61" s="24">
        <f>IF(M18=0,"",M18/TrRoad_act!M31*100)</f>
        <v>9.037071301841209</v>
      </c>
      <c r="N61" s="24">
        <f>IF(N18=0,"",N18/TrRoad_act!N31*100)</f>
        <v>8.9519872958446456</v>
      </c>
      <c r="O61" s="24">
        <f>IF(O18=0,"",O18/TrRoad_act!O31*100)</f>
        <v>8.2445069743415011</v>
      </c>
      <c r="P61" s="24">
        <f>IF(P18=0,"",P18/TrRoad_act!P31*100)</f>
        <v>8.1235691097223306</v>
      </c>
      <c r="Q61" s="24">
        <f>IF(Q18=0,"",Q18/TrRoad_act!Q31*100)</f>
        <v>7.8602044963383788</v>
      </c>
    </row>
    <row r="62" spans="1:17" ht="11.45" customHeight="1" x14ac:dyDescent="0.25">
      <c r="A62" s="23" t="s">
        <v>30</v>
      </c>
      <c r="B62" s="22">
        <f>IF(B19=0,"",B19/TrRoad_act!B32*100)</f>
        <v>4.8878161441720911</v>
      </c>
      <c r="C62" s="22">
        <f>IF(C19=0,"",C19/TrRoad_act!C32*100)</f>
        <v>4.8927677045759239</v>
      </c>
      <c r="D62" s="22">
        <f>IF(D19=0,"",D19/TrRoad_act!D32*100)</f>
        <v>4.8974617581031783</v>
      </c>
      <c r="E62" s="22">
        <f>IF(E19=0,"",E19/TrRoad_act!E32*100)</f>
        <v>4.8912185165702571</v>
      </c>
      <c r="F62" s="22">
        <f>IF(F19=0,"",F19/TrRoad_act!F32*100)</f>
        <v>4.8821835126313138</v>
      </c>
      <c r="G62" s="22">
        <f>IF(G19=0,"",G19/TrRoad_act!G32*100)</f>
        <v>4.6347145804397156</v>
      </c>
      <c r="H62" s="22">
        <f>IF(H19=0,"",H19/TrRoad_act!H32*100)</f>
        <v>4.5611797078389547</v>
      </c>
      <c r="I62" s="22">
        <f>IF(I19=0,"",I19/TrRoad_act!I32*100)</f>
        <v>4.5009885592091416</v>
      </c>
      <c r="J62" s="22">
        <f>IF(J19=0,"",J19/TrRoad_act!J32*100)</f>
        <v>4.3107083921444289</v>
      </c>
      <c r="K62" s="22">
        <f>IF(K19=0,"",K19/TrRoad_act!K32*100)</f>
        <v>4.210220656073453</v>
      </c>
      <c r="L62" s="22">
        <f>IF(L19=0,"",L19/TrRoad_act!L32*100)</f>
        <v>4.1435477481619527</v>
      </c>
      <c r="M62" s="22">
        <f>IF(M19=0,"",M19/TrRoad_act!M32*100)</f>
        <v>4.0745225559293861</v>
      </c>
      <c r="N62" s="22">
        <f>IF(N19=0,"",N19/TrRoad_act!N32*100)</f>
        <v>4.0078908694802058</v>
      </c>
      <c r="O62" s="22">
        <f>IF(O19=0,"",O19/TrRoad_act!O32*100)</f>
        <v>3.9280009128947126</v>
      </c>
      <c r="P62" s="22">
        <f>IF(P19=0,"",P19/TrRoad_act!P32*100)</f>
        <v>3.8594094133350381</v>
      </c>
      <c r="Q62" s="22">
        <f>IF(Q19=0,"",Q19/TrRoad_act!Q32*100)</f>
        <v>3.7972079861676069</v>
      </c>
    </row>
    <row r="63" spans="1:17" ht="11.45" customHeight="1" x14ac:dyDescent="0.25">
      <c r="A63" s="19" t="s">
        <v>29</v>
      </c>
      <c r="B63" s="21">
        <f>IF(B21=0,"",B21/TrRoad_act!B33*100)</f>
        <v>6.7494307729433007</v>
      </c>
      <c r="C63" s="21">
        <f>IF(C21=0,"",C21/TrRoad_act!C33*100)</f>
        <v>6.9552921148230364</v>
      </c>
      <c r="D63" s="21">
        <f>IF(D21=0,"",D21/TrRoad_act!D33*100)</f>
        <v>6.8253504996899528</v>
      </c>
      <c r="E63" s="21">
        <f>IF(E21=0,"",E21/TrRoad_act!E33*100)</f>
        <v>6.601240937642336</v>
      </c>
      <c r="F63" s="21">
        <f>IF(F21=0,"",F21/TrRoad_act!F33*100)</f>
        <v>6.8637916351218644</v>
      </c>
      <c r="G63" s="21">
        <f>IF(G21=0,"",G21/TrRoad_act!G33*100)</f>
        <v>6.7113577883603659</v>
      </c>
      <c r="H63" s="21">
        <f>IF(H21=0,"",H21/TrRoad_act!H33*100)</f>
        <v>6.5045299292555843</v>
      </c>
      <c r="I63" s="21">
        <f>IF(I21=0,"",I21/TrRoad_act!I33*100)</f>
        <v>6.4403938083421997</v>
      </c>
      <c r="J63" s="21">
        <f>IF(J21=0,"",J21/TrRoad_act!J33*100)</f>
        <v>7.2694145496288023</v>
      </c>
      <c r="K63" s="21">
        <f>IF(K21=0,"",K21/TrRoad_act!K33*100)</f>
        <v>7.3119888204272137</v>
      </c>
      <c r="L63" s="21">
        <f>IF(L21=0,"",L21/TrRoad_act!L33*100)</f>
        <v>6.7415417257954955</v>
      </c>
      <c r="M63" s="21">
        <f>IF(M21=0,"",M21/TrRoad_act!M33*100)</f>
        <v>6.9782468722398976</v>
      </c>
      <c r="N63" s="21">
        <f>IF(N21=0,"",N21/TrRoad_act!N33*100)</f>
        <v>6.9391688389481105</v>
      </c>
      <c r="O63" s="21">
        <f>IF(O21=0,"",O21/TrRoad_act!O33*100)</f>
        <v>6.2817475582012134</v>
      </c>
      <c r="P63" s="21">
        <f>IF(P21=0,"",P21/TrRoad_act!P33*100)</f>
        <v>6.1813563541045431</v>
      </c>
      <c r="Q63" s="21">
        <f>IF(Q21=0,"",Q21/TrRoad_act!Q33*100)</f>
        <v>5.9435240168783192</v>
      </c>
    </row>
    <row r="64" spans="1:17" ht="11.45" customHeight="1" x14ac:dyDescent="0.25">
      <c r="A64" s="62" t="s">
        <v>59</v>
      </c>
      <c r="B64" s="70">
        <f>IF(B22=0,"",B22/TrRoad_act!B34*100)</f>
        <v>6.8569044359339113</v>
      </c>
      <c r="C64" s="70">
        <f>IF(C22=0,"",C22/TrRoad_act!C34*100)</f>
        <v>7.0564198125907263</v>
      </c>
      <c r="D64" s="70">
        <f>IF(D22=0,"",D22/TrRoad_act!D34*100)</f>
        <v>6.9548600215679599</v>
      </c>
      <c r="E64" s="70">
        <f>IF(E22=0,"",E22/TrRoad_act!E34*100)</f>
        <v>6.8695208833179224</v>
      </c>
      <c r="F64" s="70">
        <f>IF(F22=0,"",F22/TrRoad_act!F34*100)</f>
        <v>6.9470420593638282</v>
      </c>
      <c r="G64" s="70">
        <f>IF(G22=0,"",G22/TrRoad_act!G34*100)</f>
        <v>6.9945643636921879</v>
      </c>
      <c r="H64" s="70">
        <f>IF(H22=0,"",H22/TrRoad_act!H34*100)</f>
        <v>6.8379226492181422</v>
      </c>
      <c r="I64" s="70">
        <f>IF(I22=0,"",I22/TrRoad_act!I34*100)</f>
        <v>6.9593018090923593</v>
      </c>
      <c r="J64" s="70">
        <f>IF(J22=0,"",J22/TrRoad_act!J34*100)</f>
        <v>7.9511396171770405</v>
      </c>
      <c r="K64" s="70">
        <f>IF(K22=0,"",K22/TrRoad_act!K34*100)</f>
        <v>7.8735784760362328</v>
      </c>
      <c r="L64" s="70">
        <f>IF(L22=0,"",L22/TrRoad_act!L34*100)</f>
        <v>7.3828161945623698</v>
      </c>
      <c r="M64" s="70">
        <f>IF(M22=0,"",M22/TrRoad_act!M34*100)</f>
        <v>7.7261519425108114</v>
      </c>
      <c r="N64" s="70">
        <f>IF(N22=0,"",N22/TrRoad_act!N34*100)</f>
        <v>7.7778400692951815</v>
      </c>
      <c r="O64" s="70">
        <f>IF(O22=0,"",O22/TrRoad_act!O34*100)</f>
        <v>6.7804352010824713</v>
      </c>
      <c r="P64" s="70">
        <f>IF(P22=0,"",P22/TrRoad_act!P34*100)</f>
        <v>6.5940730345052252</v>
      </c>
      <c r="Q64" s="70">
        <f>IF(Q22=0,"",Q22/TrRoad_act!Q34*100)</f>
        <v>6.3034852112870174</v>
      </c>
    </row>
    <row r="65" spans="1:17" ht="11.45" customHeight="1" x14ac:dyDescent="0.25">
      <c r="A65" s="62" t="s">
        <v>58</v>
      </c>
      <c r="B65" s="70">
        <f>IF(B24=0,"",B24/TrRoad_act!B35*100)</f>
        <v>6.023778516253139</v>
      </c>
      <c r="C65" s="70">
        <f>IF(C24=0,"",C24/TrRoad_act!C35*100)</f>
        <v>6.3096208149225328</v>
      </c>
      <c r="D65" s="70">
        <f>IF(D24=0,"",D24/TrRoad_act!D35*100)</f>
        <v>6.1795614004921324</v>
      </c>
      <c r="E65" s="70">
        <f>IF(E24=0,"",E24/TrRoad_act!E35*100)</f>
        <v>5.5444292067289318</v>
      </c>
      <c r="F65" s="70">
        <f>IF(F24=0,"",F24/TrRoad_act!F35*100)</f>
        <v>5.5059725711509966</v>
      </c>
      <c r="G65" s="70">
        <f>IF(G24=0,"",G24/TrRoad_act!G35*100)</f>
        <v>5.6083498977283011</v>
      </c>
      <c r="H65" s="70">
        <f>IF(H24=0,"",H24/TrRoad_act!H35*100)</f>
        <v>5.8694776730517146</v>
      </c>
      <c r="I65" s="70">
        <f>IF(I24=0,"",I24/TrRoad_act!I35*100)</f>
        <v>5.585032988501907</v>
      </c>
      <c r="J65" s="70">
        <f>IF(J24=0,"",J24/TrRoad_act!J35*100)</f>
        <v>6.3896544367559889</v>
      </c>
      <c r="K65" s="70">
        <f>IF(K24=0,"",K24/TrRoad_act!K35*100)</f>
        <v>6.492806147251903</v>
      </c>
      <c r="L65" s="70">
        <f>IF(L24=0,"",L24/TrRoad_act!L35*100)</f>
        <v>6.1172258584306674</v>
      </c>
      <c r="M65" s="70">
        <f>IF(M24=0,"",M24/TrRoad_act!M35*100)</f>
        <v>6.2834292468911341</v>
      </c>
      <c r="N65" s="70">
        <f>IF(N24=0,"",N24/TrRoad_act!N35*100)</f>
        <v>6.3203836788311136</v>
      </c>
      <c r="O65" s="70">
        <f>IF(O24=0,"",O24/TrRoad_act!O35*100)</f>
        <v>5.8592729509969006</v>
      </c>
      <c r="P65" s="70">
        <f>IF(P24=0,"",P24/TrRoad_act!P35*100)</f>
        <v>5.7873576607330817</v>
      </c>
      <c r="Q65" s="70">
        <f>IF(Q24=0,"",Q24/TrRoad_act!Q35*100)</f>
        <v>5.6196907669382945</v>
      </c>
    </row>
    <row r="66" spans="1:17" ht="11.45" customHeight="1" x14ac:dyDescent="0.25">
      <c r="A66" s="62" t="s">
        <v>57</v>
      </c>
      <c r="B66" s="70" t="str">
        <f>IF(B26=0,"",B26/TrRoad_act!B36*100)</f>
        <v/>
      </c>
      <c r="C66" s="70" t="str">
        <f>IF(C26=0,"",C26/TrRoad_act!C36*100)</f>
        <v/>
      </c>
      <c r="D66" s="70">
        <f>IF(D26=0,"",D26/TrRoad_act!D36*100)</f>
        <v>7.5962280785607783</v>
      </c>
      <c r="E66" s="70">
        <f>IF(E26=0,"",E26/TrRoad_act!E36*100)</f>
        <v>6.9218783658904295</v>
      </c>
      <c r="F66" s="70">
        <f>IF(F26=0,"",F26/TrRoad_act!F36*100)</f>
        <v>33.507009630853034</v>
      </c>
      <c r="G66" s="70">
        <f>IF(G26=0,"",G26/TrRoad_act!G36*100)</f>
        <v>20.636936196061775</v>
      </c>
      <c r="H66" s="70">
        <f>IF(H26=0,"",H26/TrRoad_act!H36*100)</f>
        <v>6.9065196482122087</v>
      </c>
      <c r="I66" s="70">
        <f>IF(I26=0,"",I26/TrRoad_act!I36*100)</f>
        <v>9.6466947774531224</v>
      </c>
      <c r="J66" s="70">
        <f>IF(J26=0,"",J26/TrRoad_act!J36*100)</f>
        <v>15.471225040670667</v>
      </c>
      <c r="K66" s="70">
        <f>IF(K26=0,"",K26/TrRoad_act!K36*100)</f>
        <v>25.509683457126354</v>
      </c>
      <c r="L66" s="70">
        <f>IF(L26=0,"",L26/TrRoad_act!L36*100)</f>
        <v>7.4970092462591484</v>
      </c>
      <c r="M66" s="70">
        <f>IF(M26=0,"",M26/TrRoad_act!M36*100)</f>
        <v>10.446286194479784</v>
      </c>
      <c r="N66" s="70">
        <f>IF(N26=0,"",N26/TrRoad_act!N36*100)</f>
        <v>8.3159023029378325</v>
      </c>
      <c r="O66" s="70">
        <f>IF(O26=0,"",O26/TrRoad_act!O36*100)</f>
        <v>8.3262709388342042</v>
      </c>
      <c r="P66" s="70">
        <f>IF(P26=0,"",P26/TrRoad_act!P36*100)</f>
        <v>8.3029944545374725</v>
      </c>
      <c r="Q66" s="70">
        <f>IF(Q26=0,"",Q26/TrRoad_act!Q36*100)</f>
        <v>7.6893743355055939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 t="str">
        <f>IF(L27=0,"",L27/TrRoad_act!L37*100)</f>
        <v/>
      </c>
      <c r="M67" s="70" t="str">
        <f>IF(M27=0,"",M27/TrRoad_act!M37*100)</f>
        <v/>
      </c>
      <c r="N67" s="70" t="str">
        <f>IF(N27=0,"",N27/TrRoad_act!N37*100)</f>
        <v/>
      </c>
      <c r="O67" s="70" t="str">
        <f>IF(O27=0,"",O27/TrRoad_act!O37*100)</f>
        <v/>
      </c>
      <c r="P67" s="70" t="str">
        <f>IF(P27=0,"",P27/TrRoad_act!P37*100)</f>
        <v/>
      </c>
      <c r="Q67" s="70" t="str">
        <f>IF(Q27=0,"",Q27/TrRoad_act!Q37*100)</f>
        <v/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>
        <f>IF(N29=0,"",N29/TrRoad_act!N38*100)</f>
        <v>6.6977143472490814</v>
      </c>
      <c r="O68" s="70">
        <f>IF(O29=0,"",O29/TrRoad_act!O38*100)</f>
        <v>6.1414251488798026</v>
      </c>
      <c r="P68" s="70">
        <f>IF(P29=0,"",P29/TrRoad_act!P38*100)</f>
        <v>5.8992073885124663</v>
      </c>
      <c r="Q68" s="70">
        <f>IF(Q29=0,"",Q29/TrRoad_act!Q38*100)</f>
        <v>5.4619097782551327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>
        <f>IF(K32=0,"",K32/TrRoad_act!K39*100)</f>
        <v>3.0430311668961672</v>
      </c>
      <c r="L69" s="70">
        <f>IF(L32=0,"",L32/TrRoad_act!L39*100)</f>
        <v>3.0532974598686971</v>
      </c>
      <c r="M69" s="70">
        <f>IF(M32=0,"",M32/TrRoad_act!M39*100)</f>
        <v>3.064249877669678</v>
      </c>
      <c r="N69" s="70">
        <f>IF(N32=0,"",N32/TrRoad_act!N39*100)</f>
        <v>3.0770015568408664</v>
      </c>
      <c r="O69" s="70">
        <f>IF(O32=0,"",O32/TrRoad_act!O39*100)</f>
        <v>3.0915446566173364</v>
      </c>
      <c r="P69" s="70">
        <f>IF(P32=0,"",P32/TrRoad_act!P39*100)</f>
        <v>3.0997402770603237</v>
      </c>
      <c r="Q69" s="70">
        <f>IF(Q32=0,"",Q32/TrRoad_act!Q39*100)</f>
        <v>3.1083773717332006</v>
      </c>
    </row>
    <row r="70" spans="1:17" ht="11.45" customHeight="1" x14ac:dyDescent="0.25">
      <c r="A70" s="19" t="s">
        <v>28</v>
      </c>
      <c r="B70" s="21">
        <f>IF(B33=0,"",B33/TrRoad_act!B40*100)</f>
        <v>58.374221222957132</v>
      </c>
      <c r="C70" s="21">
        <f>IF(C33=0,"",C33/TrRoad_act!C40*100)</f>
        <v>62.958668358393354</v>
      </c>
      <c r="D70" s="21">
        <f>IF(D33=0,"",D33/TrRoad_act!D40*100)</f>
        <v>64.24190044658728</v>
      </c>
      <c r="E70" s="21">
        <f>IF(E33=0,"",E33/TrRoad_act!E40*100)</f>
        <v>63.568851518577141</v>
      </c>
      <c r="F70" s="21">
        <f>IF(F33=0,"",F33/TrRoad_act!F40*100)</f>
        <v>59.349440226758929</v>
      </c>
      <c r="G70" s="21">
        <f>IF(G33=0,"",G33/TrRoad_act!G40*100)</f>
        <v>55.328990726769433</v>
      </c>
      <c r="H70" s="21">
        <f>IF(H33=0,"",H33/TrRoad_act!H40*100)</f>
        <v>56.9907745339329</v>
      </c>
      <c r="I70" s="21">
        <f>IF(I33=0,"",I33/TrRoad_act!I40*100)</f>
        <v>54.142276118054923</v>
      </c>
      <c r="J70" s="21">
        <f>IF(J33=0,"",J33/TrRoad_act!J40*100)</f>
        <v>55.329776774254903</v>
      </c>
      <c r="K70" s="21">
        <f>IF(K33=0,"",K33/TrRoad_act!K40*100)</f>
        <v>55.855277225767921</v>
      </c>
      <c r="L70" s="21">
        <f>IF(L33=0,"",L33/TrRoad_act!L40*100)</f>
        <v>55.905076591541267</v>
      </c>
      <c r="M70" s="21">
        <f>IF(M33=0,"",M33/TrRoad_act!M40*100)</f>
        <v>55.133357641785643</v>
      </c>
      <c r="N70" s="21">
        <f>IF(N33=0,"",N33/TrRoad_act!N40*100)</f>
        <v>54.34828224049847</v>
      </c>
      <c r="O70" s="21">
        <f>IF(O33=0,"",O33/TrRoad_act!O40*100)</f>
        <v>52.708260194311698</v>
      </c>
      <c r="P70" s="21">
        <f>IF(P33=0,"",P33/TrRoad_act!P40*100)</f>
        <v>52.415074404572437</v>
      </c>
      <c r="Q70" s="21">
        <f>IF(Q33=0,"",Q33/TrRoad_act!Q40*100)</f>
        <v>51.8533207905732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 t="str">
        <f>IF(D34=0,"",D34/TrRoad_act!D41*100)</f>
        <v/>
      </c>
      <c r="E71" s="20" t="str">
        <f>IF(E34=0,"",E34/TrRoad_act!E41*100)</f>
        <v/>
      </c>
      <c r="F71" s="20" t="str">
        <f>IF(F34=0,"",F34/TrRoad_act!F41*100)</f>
        <v/>
      </c>
      <c r="G71" s="20" t="str">
        <f>IF(G34=0,"",G34/TrRoad_act!G41*100)</f>
        <v/>
      </c>
      <c r="H71" s="20" t="str">
        <f>IF(H34=0,"",H34/TrRoad_act!H41*100)</f>
        <v/>
      </c>
      <c r="I71" s="20" t="str">
        <f>IF(I34=0,"",I34/TrRoad_act!I41*100)</f>
        <v/>
      </c>
      <c r="J71" s="20">
        <f>IF(J34=0,"",J34/TrRoad_act!J41*100)</f>
        <v>16.141062633873833</v>
      </c>
      <c r="K71" s="20">
        <f>IF(K34=0,"",K34/TrRoad_act!K41*100)</f>
        <v>16.181415290458517</v>
      </c>
      <c r="L71" s="20">
        <f>IF(L34=0,"",L34/TrRoad_act!L41*100)</f>
        <v>16.206183828359752</v>
      </c>
      <c r="M71" s="20">
        <f>IF(M34=0,"",M34/TrRoad_act!M41*100)</f>
        <v>16.234855318412407</v>
      </c>
      <c r="N71" s="20">
        <f>IF(N34=0,"",N34/TrRoad_act!N41*100)</f>
        <v>16.274939963930258</v>
      </c>
      <c r="O71" s="20">
        <f>IF(O34=0,"",O34/TrRoad_act!O41*100)</f>
        <v>16.314926445652084</v>
      </c>
      <c r="P71" s="20">
        <f>IF(P34=0,"",P34/TrRoad_act!P41*100)</f>
        <v>16.354784816580739</v>
      </c>
      <c r="Q71" s="20">
        <f>IF(Q34=0,"",Q34/TrRoad_act!Q41*100)</f>
        <v>16.394263002075764</v>
      </c>
    </row>
    <row r="72" spans="1:17" ht="11.45" customHeight="1" x14ac:dyDescent="0.25">
      <c r="A72" s="62" t="s">
        <v>58</v>
      </c>
      <c r="B72" s="20">
        <f>IF(B36=0,"",B36/TrRoad_act!B42*100)</f>
        <v>58.374221222957132</v>
      </c>
      <c r="C72" s="20">
        <f>IF(C36=0,"",C36/TrRoad_act!C42*100)</f>
        <v>62.958668358393354</v>
      </c>
      <c r="D72" s="20">
        <f>IF(D36=0,"",D36/TrRoad_act!D42*100)</f>
        <v>64.24190044658728</v>
      </c>
      <c r="E72" s="20">
        <f>IF(E36=0,"",E36/TrRoad_act!E42*100)</f>
        <v>63.568851518577141</v>
      </c>
      <c r="F72" s="20">
        <f>IF(F36=0,"",F36/TrRoad_act!F42*100)</f>
        <v>59.349440226758929</v>
      </c>
      <c r="G72" s="20">
        <f>IF(G36=0,"",G36/TrRoad_act!G42*100)</f>
        <v>55.328990726769433</v>
      </c>
      <c r="H72" s="20">
        <f>IF(H36=0,"",H36/TrRoad_act!H42*100)</f>
        <v>56.9907745339329</v>
      </c>
      <c r="I72" s="20">
        <f>IF(I36=0,"",I36/TrRoad_act!I42*100)</f>
        <v>54.155296496501407</v>
      </c>
      <c r="J72" s="20">
        <f>IF(J36=0,"",J36/TrRoad_act!J42*100)</f>
        <v>55.473887914781827</v>
      </c>
      <c r="K72" s="20">
        <f>IF(K36=0,"",K36/TrRoad_act!K42*100)</f>
        <v>56.00095112956609</v>
      </c>
      <c r="L72" s="20">
        <f>IF(L36=0,"",L36/TrRoad_act!L42*100)</f>
        <v>56.051819371556256</v>
      </c>
      <c r="M72" s="20">
        <f>IF(M36=0,"",M36/TrRoad_act!M42*100)</f>
        <v>55.275370995482554</v>
      </c>
      <c r="N72" s="20">
        <f>IF(N36=0,"",N36/TrRoad_act!N42*100)</f>
        <v>54.477963128786413</v>
      </c>
      <c r="O72" s="20">
        <f>IF(O36=0,"",O36/TrRoad_act!O42*100)</f>
        <v>52.824452947397596</v>
      </c>
      <c r="P72" s="20">
        <f>IF(P36=0,"",P36/TrRoad_act!P42*100)</f>
        <v>52.523520786062015</v>
      </c>
      <c r="Q72" s="20">
        <f>IF(Q36=0,"",Q36/TrRoad_act!Q42*100)</f>
        <v>51.947408364857985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>
        <f>IF(I38=0,"",I38/TrRoad_act!I43*100)</f>
        <v>43.557864683404645</v>
      </c>
      <c r="J73" s="20">
        <f>IF(J38=0,"",J38/TrRoad_act!J43*100)</f>
        <v>43.666759345113157</v>
      </c>
      <c r="K73" s="20">
        <f>IF(K38=0,"",K38/TrRoad_act!K43*100)</f>
        <v>43.744639674429642</v>
      </c>
      <c r="L73" s="20">
        <f>IF(L38=0,"",L38/TrRoad_act!L43*100)</f>
        <v>43.729406257891625</v>
      </c>
      <c r="M73" s="20">
        <f>IF(M38=0,"",M38/TrRoad_act!M43*100)</f>
        <v>43.718193626645416</v>
      </c>
      <c r="N73" s="20">
        <f>IF(N38=0,"",N38/TrRoad_act!N43*100)</f>
        <v>43.821645362033998</v>
      </c>
      <c r="O73" s="20">
        <f>IF(O38=0,"",O38/TrRoad_act!O43*100)</f>
        <v>43.880958141985538</v>
      </c>
      <c r="P73" s="20">
        <f>IF(P38=0,"",P38/TrRoad_act!P43*100)</f>
        <v>43.9799624215497</v>
      </c>
      <c r="Q73" s="20">
        <f>IF(Q38=0,"",Q38/TrRoad_act!Q43*100)</f>
        <v>44.074500305014126</v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 t="str">
        <f>IF(L39=0,"",L39/TrRoad_act!L44*100)</f>
        <v/>
      </c>
      <c r="M74" s="20" t="str">
        <f>IF(M39=0,"",M39/TrRoad_act!M44*100)</f>
        <v/>
      </c>
      <c r="N74" s="20" t="str">
        <f>IF(N39=0,"",N39/TrRoad_act!N44*100)</f>
        <v/>
      </c>
      <c r="O74" s="20" t="str">
        <f>IF(O39=0,"",O39/TrRoad_act!O44*100)</f>
        <v/>
      </c>
      <c r="P74" s="20" t="str">
        <f>IF(P39=0,"",P39/TrRoad_act!P44*100)</f>
        <v/>
      </c>
      <c r="Q74" s="20" t="str">
        <f>IF(Q39=0,"",Q39/TrRoad_act!Q44*100)</f>
        <v/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 t="str">
        <f>IF(L41=0,"",L41/TrRoad_act!L45*100)</f>
        <v/>
      </c>
      <c r="M75" s="20" t="str">
        <f>IF(M41=0,"",M41/TrRoad_act!M45*100)</f>
        <v/>
      </c>
      <c r="N75" s="20" t="str">
        <f>IF(N41=0,"",N41/TrRoad_act!N45*100)</f>
        <v/>
      </c>
      <c r="O75" s="20">
        <f>IF(O41=0,"",O41/TrRoad_act!O45*100)</f>
        <v>27.880834976181589</v>
      </c>
      <c r="P75" s="20">
        <f>IF(P41=0,"",P41/TrRoad_act!P45*100)</f>
        <v>27.901248575644249</v>
      </c>
      <c r="Q75" s="20">
        <f>IF(Q41=0,"",Q41/TrRoad_act!Q45*100)</f>
        <v>27.903670471707215</v>
      </c>
    </row>
    <row r="76" spans="1:17" ht="11.45" customHeight="1" x14ac:dyDescent="0.25">
      <c r="A76" s="25" t="s">
        <v>18</v>
      </c>
      <c r="B76" s="24">
        <f>IF(B42=0,"",B42/TrRoad_act!B46*100)</f>
        <v>17.018778552544081</v>
      </c>
      <c r="C76" s="24">
        <f>IF(C42=0,"",C42/TrRoad_act!C46*100)</f>
        <v>21.024775479597686</v>
      </c>
      <c r="D76" s="24">
        <f>IF(D42=0,"",D42/TrRoad_act!D46*100)</f>
        <v>22.021704870217437</v>
      </c>
      <c r="E76" s="24">
        <f>IF(E42=0,"",E42/TrRoad_act!E46*100)</f>
        <v>22.953228972386043</v>
      </c>
      <c r="F76" s="24">
        <f>IF(F42=0,"",F42/TrRoad_act!F46*100)</f>
        <v>20.418513540090792</v>
      </c>
      <c r="G76" s="24">
        <f>IF(G42=0,"",G42/TrRoad_act!G46*100)</f>
        <v>17.323963288013182</v>
      </c>
      <c r="H76" s="24">
        <f>IF(H42=0,"",H42/TrRoad_act!H46*100)</f>
        <v>19.024398502640814</v>
      </c>
      <c r="I76" s="24">
        <f>IF(I42=0,"",I42/TrRoad_act!I46*100)</f>
        <v>16.723985352606118</v>
      </c>
      <c r="J76" s="24">
        <f>IF(J42=0,"",J42/TrRoad_act!J46*100)</f>
        <v>16.007699246625549</v>
      </c>
      <c r="K76" s="24">
        <f>IF(K42=0,"",K42/TrRoad_act!K46*100)</f>
        <v>15.65218435294455</v>
      </c>
      <c r="L76" s="24">
        <f>IF(L42=0,"",L42/TrRoad_act!L46*100)</f>
        <v>14.536522918815468</v>
      </c>
      <c r="M76" s="24">
        <f>IF(M42=0,"",M42/TrRoad_act!M46*100)</f>
        <v>13.797606726187503</v>
      </c>
      <c r="N76" s="24">
        <f>IF(N42=0,"",N42/TrRoad_act!N46*100)</f>
        <v>13.824392952145583</v>
      </c>
      <c r="O76" s="24">
        <f>IF(O42=0,"",O42/TrRoad_act!O46*100)</f>
        <v>13.608004770187662</v>
      </c>
      <c r="P76" s="24">
        <f>IF(P42=0,"",P42/TrRoad_act!P46*100)</f>
        <v>13.273581163794439</v>
      </c>
      <c r="Q76" s="24">
        <f>IF(Q42=0,"",Q42/TrRoad_act!Q46*100)</f>
        <v>12.737460010676802</v>
      </c>
    </row>
    <row r="77" spans="1:17" ht="11.45" customHeight="1" x14ac:dyDescent="0.25">
      <c r="A77" s="23" t="s">
        <v>27</v>
      </c>
      <c r="B77" s="22">
        <f>IF(B43=0,"",B43/TrRoad_act!B47*100)</f>
        <v>8.5788794116806066</v>
      </c>
      <c r="C77" s="22">
        <f>IF(C43=0,"",C43/TrRoad_act!C47*100)</f>
        <v>8.7798965583260777</v>
      </c>
      <c r="D77" s="22">
        <f>IF(D43=0,"",D43/TrRoad_act!D47*100)</f>
        <v>8.7976212132559137</v>
      </c>
      <c r="E77" s="22">
        <f>IF(E43=0,"",E43/TrRoad_act!E47*100)</f>
        <v>8.7967661244854245</v>
      </c>
      <c r="F77" s="22">
        <f>IF(F43=0,"",F43/TrRoad_act!F47*100)</f>
        <v>8.4988013445201638</v>
      </c>
      <c r="G77" s="22">
        <f>IF(G43=0,"",G43/TrRoad_act!G47*100)</f>
        <v>8.7246833048037526</v>
      </c>
      <c r="H77" s="22">
        <f>IF(H43=0,"",H43/TrRoad_act!H47*100)</f>
        <v>8.7583901278784442</v>
      </c>
      <c r="I77" s="22">
        <f>IF(I43=0,"",I43/TrRoad_act!I47*100)</f>
        <v>8.548767080570272</v>
      </c>
      <c r="J77" s="22">
        <f>IF(J43=0,"",J43/TrRoad_act!J47*100)</f>
        <v>8.4843548825880504</v>
      </c>
      <c r="K77" s="22">
        <f>IF(K43=0,"",K43/TrRoad_act!K47*100)</f>
        <v>8.4505386144391856</v>
      </c>
      <c r="L77" s="22">
        <f>IF(L43=0,"",L43/TrRoad_act!L47*100)</f>
        <v>8.3673487984990658</v>
      </c>
      <c r="M77" s="22">
        <f>IF(M43=0,"",M43/TrRoad_act!M47*100)</f>
        <v>8.2782297885068878</v>
      </c>
      <c r="N77" s="22">
        <f>IF(N43=0,"",N43/TrRoad_act!N47*100)</f>
        <v>8.4674571843995565</v>
      </c>
      <c r="O77" s="22">
        <f>IF(O43=0,"",O43/TrRoad_act!O47*100)</f>
        <v>8.1885018899403406</v>
      </c>
      <c r="P77" s="22">
        <f>IF(P43=0,"",P43/TrRoad_act!P47*100)</f>
        <v>8.0942594902655518</v>
      </c>
      <c r="Q77" s="22">
        <f>IF(Q43=0,"",Q43/TrRoad_act!Q47*100)</f>
        <v>7.9791647420025518</v>
      </c>
    </row>
    <row r="78" spans="1:17" ht="11.45" customHeight="1" x14ac:dyDescent="0.25">
      <c r="A78" s="62" t="s">
        <v>59</v>
      </c>
      <c r="B78" s="70">
        <f>IF(B44=0,"",B44/TrRoad_act!B48*100)</f>
        <v>9.4981067557778971</v>
      </c>
      <c r="C78" s="70">
        <f>IF(C44=0,"",C44/TrRoad_act!C48*100)</f>
        <v>9.4748791652889306</v>
      </c>
      <c r="D78" s="70">
        <f>IF(D44=0,"",D44/TrRoad_act!D48*100)</f>
        <v>9.4466023457014074</v>
      </c>
      <c r="E78" s="70">
        <f>IF(E44=0,"",E44/TrRoad_act!E48*100)</f>
        <v>9.3986231899870454</v>
      </c>
      <c r="F78" s="70">
        <f>IF(F44=0,"",F44/TrRoad_act!F48*100)</f>
        <v>9.3389785395481084</v>
      </c>
      <c r="G78" s="70">
        <f>IF(G44=0,"",G44/TrRoad_act!G48*100)</f>
        <v>9.2851009818196157</v>
      </c>
      <c r="H78" s="70">
        <f>IF(H44=0,"",H44/TrRoad_act!H48*100)</f>
        <v>9.1711609819872457</v>
      </c>
      <c r="I78" s="70">
        <f>IF(I44=0,"",I44/TrRoad_act!I48*100)</f>
        <v>9.0927016498721951</v>
      </c>
      <c r="J78" s="70">
        <f>IF(J44=0,"",J44/TrRoad_act!J48*100)</f>
        <v>9.0283568900369247</v>
      </c>
      <c r="K78" s="70">
        <f>IF(K44=0,"",K44/TrRoad_act!K48*100)</f>
        <v>8.9646864152325136</v>
      </c>
      <c r="L78" s="70">
        <f>IF(L44=0,"",L44/TrRoad_act!L48*100)</f>
        <v>8.9093099744694157</v>
      </c>
      <c r="M78" s="70">
        <f>IF(M44=0,"",M44/TrRoad_act!M48*100)</f>
        <v>8.8372157641276754</v>
      </c>
      <c r="N78" s="70">
        <f>IF(N44=0,"",N44/TrRoad_act!N48*100)</f>
        <v>8.7589028951203201</v>
      </c>
      <c r="O78" s="70">
        <f>IF(O44=0,"",O44/TrRoad_act!O48*100)</f>
        <v>8.6932726089959118</v>
      </c>
      <c r="P78" s="70">
        <f>IF(P44=0,"",P44/TrRoad_act!P48*100)</f>
        <v>8.6095463095190983</v>
      </c>
      <c r="Q78" s="70">
        <f>IF(Q44=0,"",Q44/TrRoad_act!Q48*100)</f>
        <v>8.5302056712475185</v>
      </c>
    </row>
    <row r="79" spans="1:17" ht="11.45" customHeight="1" x14ac:dyDescent="0.25">
      <c r="A79" s="62" t="s">
        <v>58</v>
      </c>
      <c r="B79" s="70">
        <f>IF(B46=0,"",B46/TrRoad_act!B49*100)</f>
        <v>8.0856277052260435</v>
      </c>
      <c r="C79" s="70">
        <f>IF(C46=0,"",C46/TrRoad_act!C49*100)</f>
        <v>8.418500050982642</v>
      </c>
      <c r="D79" s="70">
        <f>IF(D46=0,"",D46/TrRoad_act!D49*100)</f>
        <v>8.4732985719469749</v>
      </c>
      <c r="E79" s="70">
        <f>IF(E46=0,"",E46/TrRoad_act!E49*100)</f>
        <v>8.5083520526400811</v>
      </c>
      <c r="F79" s="70">
        <f>IF(F46=0,"",F46/TrRoad_act!F49*100)</f>
        <v>8.1129811855844451</v>
      </c>
      <c r="G79" s="70">
        <f>IF(G46=0,"",G46/TrRoad_act!G49*100)</f>
        <v>8.4771930484584868</v>
      </c>
      <c r="H79" s="70">
        <f>IF(H46=0,"",H46/TrRoad_act!H49*100)</f>
        <v>8.5852435942580954</v>
      </c>
      <c r="I79" s="70">
        <f>IF(I46=0,"",I46/TrRoad_act!I49*100)</f>
        <v>8.3301130041030316</v>
      </c>
      <c r="J79" s="70">
        <f>IF(J46=0,"",J46/TrRoad_act!J49*100)</f>
        <v>8.3037344102167197</v>
      </c>
      <c r="K79" s="70">
        <f>IF(K46=0,"",K46/TrRoad_act!K49*100)</f>
        <v>8.2900952087396735</v>
      </c>
      <c r="L79" s="70">
        <f>IF(L46=0,"",L46/TrRoad_act!L49*100)</f>
        <v>8.2102865888783665</v>
      </c>
      <c r="M79" s="70">
        <f>IF(M46=0,"",M46/TrRoad_act!M49*100)</f>
        <v>8.133929917142785</v>
      </c>
      <c r="N79" s="70">
        <f>IF(N46=0,"",N46/TrRoad_act!N49*100)</f>
        <v>8.3988908722019762</v>
      </c>
      <c r="O79" s="70">
        <f>IF(O46=0,"",O46/TrRoad_act!O49*100)</f>
        <v>8.0882695705452132</v>
      </c>
      <c r="P79" s="70">
        <f>IF(P46=0,"",P46/TrRoad_act!P49*100)</f>
        <v>8.0091878487952233</v>
      </c>
      <c r="Q79" s="70">
        <f>IF(Q46=0,"",Q46/TrRoad_act!Q49*100)</f>
        <v>7.9050997855901901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>
        <f>IF(J48=0,"",J48/TrRoad_act!J50*100)</f>
        <v>16.106176485429877</v>
      </c>
      <c r="K80" s="70">
        <f>IF(K48=0,"",K48/TrRoad_act!K50*100)</f>
        <v>16.146441926643451</v>
      </c>
      <c r="L80" s="70">
        <f>IF(L48=0,"",L48/TrRoad_act!L50*100)</f>
        <v>16.186808031460053</v>
      </c>
      <c r="M80" s="70">
        <f>IF(M48=0,"",M48/TrRoad_act!M50*100)</f>
        <v>15.296965101474266</v>
      </c>
      <c r="N80" s="70">
        <f>IF(N48=0,"",N48/TrRoad_act!N50*100)</f>
        <v>15.198185665726252</v>
      </c>
      <c r="O80" s="70">
        <f>IF(O48=0,"",O48/TrRoad_act!O50*100)</f>
        <v>15.236181129890564</v>
      </c>
      <c r="P80" s="70">
        <f>IF(P48=0,"",P48/TrRoad_act!P50*100)</f>
        <v>14.110551702919786</v>
      </c>
      <c r="Q80" s="70">
        <f>IF(Q48=0,"",Q48/TrRoad_act!Q50*100)</f>
        <v>13.696962230671081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 t="str">
        <f>IF(Q49=0,"",Q49/TrRoad_act!Q51*100)</f>
        <v/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>
        <f>IF(L51=0,"",L51/TrRoad_act!L52*100)</f>
        <v>4.1219707647549582</v>
      </c>
      <c r="M82" s="70">
        <f>IF(M51=0,"",M51/TrRoad_act!M52*100)</f>
        <v>4.1347488741249458</v>
      </c>
      <c r="N82" s="70">
        <f>IF(N51=0,"",N51/TrRoad_act!N52*100)</f>
        <v>4.1531137996203151</v>
      </c>
      <c r="O82" s="70">
        <f>IF(O51=0,"",O51/TrRoad_act!O52*100)</f>
        <v>4.1725737516383994</v>
      </c>
      <c r="P82" s="70">
        <f>IF(P51=0,"",P51/TrRoad_act!P52*100)</f>
        <v>4.1903238933003149</v>
      </c>
      <c r="Q82" s="70">
        <f>IF(Q51=0,"",Q51/TrRoad_act!Q52*100)</f>
        <v>4.2030535393404787</v>
      </c>
    </row>
    <row r="83" spans="1:17" ht="11.45" customHeight="1" x14ac:dyDescent="0.25">
      <c r="A83" s="19" t="s">
        <v>24</v>
      </c>
      <c r="B83" s="21">
        <f>IF(B52=0,"",B52/TrRoad_act!B53*100)</f>
        <v>40.981818705510939</v>
      </c>
      <c r="C83" s="21">
        <f>IF(C52=0,"",C52/TrRoad_act!C53*100)</f>
        <v>54.613769005871525</v>
      </c>
      <c r="D83" s="21">
        <f>IF(D52=0,"",D52/TrRoad_act!D53*100)</f>
        <v>57.83493861441373</v>
      </c>
      <c r="E83" s="21">
        <f>IF(E52=0,"",E52/TrRoad_act!E53*100)</f>
        <v>58.286482777354045</v>
      </c>
      <c r="F83" s="21">
        <f>IF(F52=0,"",F52/TrRoad_act!F53*100)</f>
        <v>48.394385146997635</v>
      </c>
      <c r="G83" s="21">
        <f>IF(G52=0,"",G52/TrRoad_act!G53*100)</f>
        <v>34.839999445482547</v>
      </c>
      <c r="H83" s="21">
        <f>IF(H52=0,"",H52/TrRoad_act!H53*100)</f>
        <v>42.230622176500596</v>
      </c>
      <c r="I83" s="21">
        <f>IF(I52=0,"",I52/TrRoad_act!I53*100)</f>
        <v>36.097076608979414</v>
      </c>
      <c r="J83" s="21">
        <f>IF(J52=0,"",J52/TrRoad_act!J53*100)</f>
        <v>37.795941761715952</v>
      </c>
      <c r="K83" s="21">
        <f>IF(K52=0,"",K52/TrRoad_act!K53*100)</f>
        <v>41.694120455784315</v>
      </c>
      <c r="L83" s="21">
        <f>IF(L52=0,"",L52/TrRoad_act!L53*100)</f>
        <v>51.571727220971439</v>
      </c>
      <c r="M83" s="21">
        <f>IF(M52=0,"",M52/TrRoad_act!M53*100)</f>
        <v>48.591587515906845</v>
      </c>
      <c r="N83" s="21">
        <f>IF(N52=0,"",N52/TrRoad_act!N53*100)</f>
        <v>46.146801132427321</v>
      </c>
      <c r="O83" s="21">
        <f>IF(O52=0,"",O52/TrRoad_act!O53*100)</f>
        <v>47.242180565095282</v>
      </c>
      <c r="P83" s="21">
        <f>IF(P52=0,"",P52/TrRoad_act!P53*100)</f>
        <v>48.993238388047104</v>
      </c>
      <c r="Q83" s="21">
        <f>IF(Q52=0,"",Q52/TrRoad_act!Q53*100)</f>
        <v>47.411715005709823</v>
      </c>
    </row>
    <row r="84" spans="1:17" ht="11.45" customHeight="1" x14ac:dyDescent="0.25">
      <c r="A84" s="17" t="s">
        <v>23</v>
      </c>
      <c r="B84" s="20">
        <f>IF(B53=0,"",B53/TrRoad_act!B54*100)</f>
        <v>44.972428403972295</v>
      </c>
      <c r="C84" s="20">
        <f>IF(C53=0,"",C53/TrRoad_act!C54*100)</f>
        <v>50.550678797858609</v>
      </c>
      <c r="D84" s="20">
        <f>IF(D53=0,"",D53/TrRoad_act!D54*100)</f>
        <v>51.961341995933452</v>
      </c>
      <c r="E84" s="20">
        <f>IF(E53=0,"",E53/TrRoad_act!E54*100)</f>
        <v>52.00993620567931</v>
      </c>
      <c r="F84" s="20">
        <f>IF(F53=0,"",F53/TrRoad_act!F54*100)</f>
        <v>48.02032971940568</v>
      </c>
      <c r="G84" s="20">
        <f>IF(G53=0,"",G53/TrRoad_act!G54*100)</f>
        <v>42.314871418417901</v>
      </c>
      <c r="H84" s="20">
        <f>IF(H53=0,"",H53/TrRoad_act!H54*100)</f>
        <v>45.209047765792342</v>
      </c>
      <c r="I84" s="20">
        <f>IF(I53=0,"",I53/TrRoad_act!I54*100)</f>
        <v>42.740302989068333</v>
      </c>
      <c r="J84" s="20">
        <f>IF(J53=0,"",J53/TrRoad_act!J54*100)</f>
        <v>43.42424121749697</v>
      </c>
      <c r="K84" s="20">
        <f>IF(K53=0,"",K53/TrRoad_act!K54*100)</f>
        <v>45.016768102160377</v>
      </c>
      <c r="L84" s="20">
        <f>IF(L53=0,"",L53/TrRoad_act!L54*100)</f>
        <v>48.968638719577157</v>
      </c>
      <c r="M84" s="20">
        <f>IF(M53=0,"",M53/TrRoad_act!M54*100)</f>
        <v>47.738311363483675</v>
      </c>
      <c r="N84" s="20">
        <f>IF(N53=0,"",N53/TrRoad_act!N54*100)</f>
        <v>46.685098131717879</v>
      </c>
      <c r="O84" s="20">
        <f>IF(O53=0,"",O53/TrRoad_act!O54*100)</f>
        <v>47.136031520084849</v>
      </c>
      <c r="P84" s="20">
        <f>IF(P53=0,"",P53/TrRoad_act!P54*100)</f>
        <v>47.893901371270331</v>
      </c>
      <c r="Q84" s="20">
        <f>IF(Q53=0,"",Q53/TrRoad_act!Q54*100)</f>
        <v>47.316682215047464</v>
      </c>
    </row>
    <row r="85" spans="1:17" ht="11.45" customHeight="1" x14ac:dyDescent="0.25">
      <c r="A85" s="15" t="s">
        <v>22</v>
      </c>
      <c r="B85" s="69">
        <f>IF(B55=0,"",B55/TrRoad_act!B55*100)</f>
        <v>36.991807040120271</v>
      </c>
      <c r="C85" s="69">
        <f>IF(C55=0,"",C55/TrRoad_act!C55*100)</f>
        <v>58.729499799269377</v>
      </c>
      <c r="D85" s="69">
        <f>IF(D55=0,"",D55/TrRoad_act!D55*100)</f>
        <v>63.689785444999849</v>
      </c>
      <c r="E85" s="69">
        <f>IF(E55=0,"",E55/TrRoad_act!E55*100)</f>
        <v>65.909110773734454</v>
      </c>
      <c r="F85" s="69">
        <f>IF(F55=0,"",F55/TrRoad_act!F55*100)</f>
        <v>48.813115192883267</v>
      </c>
      <c r="G85" s="69">
        <f>IF(G55=0,"",G55/TrRoad_act!G55*100)</f>
        <v>24.101153274597536</v>
      </c>
      <c r="H85" s="69">
        <f>IF(H55=0,"",H55/TrRoad_act!H55*100)</f>
        <v>35.503107823806509</v>
      </c>
      <c r="I85" s="69">
        <f>IF(I55=0,"",I55/TrRoad_act!I55*100)</f>
        <v>21.313057628256068</v>
      </c>
      <c r="J85" s="69">
        <f>IF(J55=0,"",J55/TrRoad_act!J55*100)</f>
        <v>21.974494735775181</v>
      </c>
      <c r="K85" s="69">
        <f>IF(K55=0,"",K55/TrRoad_act!K55*100)</f>
        <v>26.367030340992052</v>
      </c>
      <c r="L85" s="69">
        <f>IF(L55=0,"",L55/TrRoad_act!L55*100)</f>
        <v>60.049733045822485</v>
      </c>
      <c r="M85" s="69">
        <f>IF(M55=0,"",M55/TrRoad_act!M55*100)</f>
        <v>51.309943976226478</v>
      </c>
      <c r="N85" s="69">
        <f>IF(N55=0,"",N55/TrRoad_act!N55*100)</f>
        <v>44.587809042678025</v>
      </c>
      <c r="O85" s="69">
        <f>IF(O55=0,"",O55/TrRoad_act!O55*100)</f>
        <v>47.532817429498095</v>
      </c>
      <c r="P85" s="69">
        <f>IF(P55=0,"",P55/TrRoad_act!P55*100)</f>
        <v>51.991605295810572</v>
      </c>
      <c r="Q85" s="69">
        <f>IF(Q55=0,"",Q55/TrRoad_act!Q55*100)</f>
        <v>47.668845925722501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30.947349816399829</v>
      </c>
      <c r="C88" s="79">
        <f>IF(TrRoad_act!C4=0,"",C18/TrRoad_act!C4*1000)</f>
        <v>39.215119442512133</v>
      </c>
      <c r="D88" s="79">
        <f>IF(TrRoad_act!D4=0,"",D18/TrRoad_act!D4*1000)</f>
        <v>38.300749939325236</v>
      </c>
      <c r="E88" s="79">
        <f>IF(TrRoad_act!E4=0,"",E18/TrRoad_act!E4*1000)</f>
        <v>37.953347519615171</v>
      </c>
      <c r="F88" s="79">
        <f>IF(TrRoad_act!F4=0,"",F18/TrRoad_act!F4*1000)</f>
        <v>40.326986802120167</v>
      </c>
      <c r="G88" s="79">
        <f>IF(TrRoad_act!G4=0,"",G18/TrRoad_act!G4*1000)</f>
        <v>36.025615445555353</v>
      </c>
      <c r="H88" s="79">
        <f>IF(TrRoad_act!H4=0,"",H18/TrRoad_act!H4*1000)</f>
        <v>33.774097031068713</v>
      </c>
      <c r="I88" s="79">
        <f>IF(TrRoad_act!I4=0,"",I18/TrRoad_act!I4*1000)</f>
        <v>35.015445548932341</v>
      </c>
      <c r="J88" s="79">
        <f>IF(TrRoad_act!J4=0,"",J18/TrRoad_act!J4*1000)</f>
        <v>36.922015769745201</v>
      </c>
      <c r="K88" s="79">
        <f>IF(TrRoad_act!K4=0,"",K18/TrRoad_act!K4*1000)</f>
        <v>38.112735145255456</v>
      </c>
      <c r="L88" s="79">
        <f>IF(TrRoad_act!L4=0,"",L18/TrRoad_act!L4*1000)</f>
        <v>37.359055982807767</v>
      </c>
      <c r="M88" s="79">
        <f>IF(TrRoad_act!M4=0,"",M18/TrRoad_act!M4*1000)</f>
        <v>40.213829003560882</v>
      </c>
      <c r="N88" s="79">
        <f>IF(TrRoad_act!N4=0,"",N18/TrRoad_act!N4*1000)</f>
        <v>40.161492559802511</v>
      </c>
      <c r="O88" s="79">
        <f>IF(TrRoad_act!O4=0,"",O18/TrRoad_act!O4*1000)</f>
        <v>37.321736625547842</v>
      </c>
      <c r="P88" s="79">
        <f>IF(TrRoad_act!P4=0,"",P18/TrRoad_act!P4*1000)</f>
        <v>36.227696916469</v>
      </c>
      <c r="Q88" s="79">
        <f>IF(TrRoad_act!Q4=0,"",Q18/TrRoad_act!Q4*1000)</f>
        <v>35.384410205896245</v>
      </c>
    </row>
    <row r="89" spans="1:17" ht="11.45" customHeight="1" x14ac:dyDescent="0.25">
      <c r="A89" s="23" t="s">
        <v>30</v>
      </c>
      <c r="B89" s="78">
        <f>IF(TrRoad_act!B5=0,"",B19/TrRoad_act!B5*1000)</f>
        <v>40.557324698787603</v>
      </c>
      <c r="C89" s="78">
        <f>IF(TrRoad_act!C5=0,"",C19/TrRoad_act!C5*1000)</f>
        <v>40.599189651932427</v>
      </c>
      <c r="D89" s="78">
        <f>IF(TrRoad_act!D5=0,"",D19/TrRoad_act!D5*1000)</f>
        <v>40.645202590012438</v>
      </c>
      <c r="E89" s="78">
        <f>IF(TrRoad_act!E5=0,"",E19/TrRoad_act!E5*1000)</f>
        <v>40.576347610504179</v>
      </c>
      <c r="F89" s="78">
        <f>IF(TrRoad_act!F5=0,"",F19/TrRoad_act!F5*1000)</f>
        <v>40.495972288841621</v>
      </c>
      <c r="G89" s="78">
        <f>IF(TrRoad_act!G5=0,"",G19/TrRoad_act!G5*1000)</f>
        <v>38.478148678328907</v>
      </c>
      <c r="H89" s="78">
        <f>IF(TrRoad_act!H5=0,"",H19/TrRoad_act!H5*1000)</f>
        <v>37.85709025346862</v>
      </c>
      <c r="I89" s="78">
        <f>IF(TrRoad_act!I5=0,"",I19/TrRoad_act!I5*1000)</f>
        <v>37.29764771223541</v>
      </c>
      <c r="J89" s="78">
        <f>IF(TrRoad_act!J5=0,"",J19/TrRoad_act!J5*1000)</f>
        <v>35.702093247405706</v>
      </c>
      <c r="K89" s="78">
        <f>IF(TrRoad_act!K5=0,"",K19/TrRoad_act!K5*1000)</f>
        <v>34.853109334853322</v>
      </c>
      <c r="L89" s="78">
        <f>IF(TrRoad_act!L5=0,"",L19/TrRoad_act!L5*1000)</f>
        <v>34.360207249564645</v>
      </c>
      <c r="M89" s="78">
        <f>IF(TrRoad_act!M5=0,"",M19/TrRoad_act!M5*1000)</f>
        <v>33.817442703539847</v>
      </c>
      <c r="N89" s="78">
        <f>IF(TrRoad_act!N5=0,"",N19/TrRoad_act!N5*1000)</f>
        <v>33.325810275285569</v>
      </c>
      <c r="O89" s="78">
        <f>IF(TrRoad_act!O5=0,"",O19/TrRoad_act!O5*1000)</f>
        <v>32.677752573727552</v>
      </c>
      <c r="P89" s="78">
        <f>IF(TrRoad_act!P5=0,"",P19/TrRoad_act!P5*1000)</f>
        <v>32.095444008870302</v>
      </c>
      <c r="Q89" s="78">
        <f>IF(TrRoad_act!Q5=0,"",Q19/TrRoad_act!Q5*1000)</f>
        <v>31.577488389691155</v>
      </c>
    </row>
    <row r="90" spans="1:17" ht="11.45" customHeight="1" x14ac:dyDescent="0.25">
      <c r="A90" s="19" t="s">
        <v>29</v>
      </c>
      <c r="B90" s="76">
        <f>IF(TrRoad_act!B6=0,"",B21/TrRoad_act!B6*1000)</f>
        <v>26.176665991980336</v>
      </c>
      <c r="C90" s="76">
        <f>IF(TrRoad_act!C6=0,"",C21/TrRoad_act!C6*1000)</f>
        <v>33.658466132861108</v>
      </c>
      <c r="D90" s="76">
        <f>IF(TrRoad_act!D6=0,"",D21/TrRoad_act!D6*1000)</f>
        <v>33.126354932850376</v>
      </c>
      <c r="E90" s="76">
        <f>IF(TrRoad_act!E6=0,"",E21/TrRoad_act!E6*1000)</f>
        <v>33.29311501025434</v>
      </c>
      <c r="F90" s="76">
        <f>IF(TrRoad_act!F6=0,"",F21/TrRoad_act!F6*1000)</f>
        <v>35.470166261992297</v>
      </c>
      <c r="G90" s="76">
        <f>IF(TrRoad_act!G6=0,"",G21/TrRoad_act!G6*1000)</f>
        <v>32.812749074132689</v>
      </c>
      <c r="H90" s="76">
        <f>IF(TrRoad_act!H6=0,"",H21/TrRoad_act!H6*1000)</f>
        <v>30.905796174192027</v>
      </c>
      <c r="I90" s="76">
        <f>IF(TrRoad_act!I6=0,"",I21/TrRoad_act!I6*1000)</f>
        <v>31.700690414769056</v>
      </c>
      <c r="J90" s="76">
        <f>IF(TrRoad_act!J6=0,"",J21/TrRoad_act!J6*1000)</f>
        <v>34.68902755724995</v>
      </c>
      <c r="K90" s="76">
        <f>IF(TrRoad_act!K6=0,"",K21/TrRoad_act!K6*1000)</f>
        <v>34.495170171893712</v>
      </c>
      <c r="L90" s="76">
        <f>IF(TrRoad_act!L6=0,"",L21/TrRoad_act!L6*1000)</f>
        <v>32.688351803259835</v>
      </c>
      <c r="M90" s="76">
        <f>IF(TrRoad_act!M6=0,"",M21/TrRoad_act!M6*1000)</f>
        <v>35.666351538912373</v>
      </c>
      <c r="N90" s="76">
        <f>IF(TrRoad_act!N6=0,"",N21/TrRoad_act!N6*1000)</f>
        <v>36.131024956459434</v>
      </c>
      <c r="O90" s="76">
        <f>IF(TrRoad_act!O6=0,"",O21/TrRoad_act!O6*1000)</f>
        <v>32.826284714003897</v>
      </c>
      <c r="P90" s="76">
        <f>IF(TrRoad_act!P6=0,"",P21/TrRoad_act!P6*1000)</f>
        <v>31.898097594626446</v>
      </c>
      <c r="Q90" s="76">
        <f>IF(TrRoad_act!Q6=0,"",Q21/TrRoad_act!Q6*1000)</f>
        <v>30.438794406528526</v>
      </c>
    </row>
    <row r="91" spans="1:17" ht="11.45" customHeight="1" x14ac:dyDescent="0.25">
      <c r="A91" s="62" t="s">
        <v>59</v>
      </c>
      <c r="B91" s="77">
        <f>IF(TrRoad_act!B7=0,"",B22/TrRoad_act!B7*1000)</f>
        <v>26.800367774091587</v>
      </c>
      <c r="C91" s="77">
        <f>IF(TrRoad_act!C7=0,"",C22/TrRoad_act!C7*1000)</f>
        <v>34.426707872490375</v>
      </c>
      <c r="D91" s="77">
        <f>IF(TrRoad_act!D7=0,"",D22/TrRoad_act!D7*1000)</f>
        <v>34.096617579576993</v>
      </c>
      <c r="E91" s="77">
        <f>IF(TrRoad_act!E7=0,"",E22/TrRoad_act!E7*1000)</f>
        <v>35.067025398837366</v>
      </c>
      <c r="F91" s="77">
        <f>IF(TrRoad_act!F7=0,"",F22/TrRoad_act!F7*1000)</f>
        <v>36.377899813134249</v>
      </c>
      <c r="G91" s="77">
        <f>IF(TrRoad_act!G7=0,"",G22/TrRoad_act!G7*1000)</f>
        <v>34.796739488648747</v>
      </c>
      <c r="H91" s="77">
        <f>IF(TrRoad_act!H7=0,"",H22/TrRoad_act!H7*1000)</f>
        <v>33.162787215754129</v>
      </c>
      <c r="I91" s="77">
        <f>IF(TrRoad_act!I7=0,"",I22/TrRoad_act!I7*1000)</f>
        <v>35.077827201860579</v>
      </c>
      <c r="J91" s="77">
        <f>IF(TrRoad_act!J7=0,"",J22/TrRoad_act!J7*1000)</f>
        <v>39.046057427098376</v>
      </c>
      <c r="K91" s="77">
        <f>IF(TrRoad_act!K7=0,"",K22/TrRoad_act!K7*1000)</f>
        <v>38.288310851888703</v>
      </c>
      <c r="L91" s="77">
        <f>IF(TrRoad_act!L7=0,"",L22/TrRoad_act!L7*1000)</f>
        <v>36.892068058429913</v>
      </c>
      <c r="M91" s="77">
        <f>IF(TrRoad_act!M7=0,"",M22/TrRoad_act!M7*1000)</f>
        <v>40.815219278599258</v>
      </c>
      <c r="N91" s="77">
        <f>IF(TrRoad_act!N7=0,"",N22/TrRoad_act!N7*1000)</f>
        <v>41.917623230026827</v>
      </c>
      <c r="O91" s="77">
        <f>IF(TrRoad_act!O7=0,"",O22/TrRoad_act!O7*1000)</f>
        <v>36.638108883488407</v>
      </c>
      <c r="P91" s="77">
        <f>IF(TrRoad_act!P7=0,"",P22/TrRoad_act!P7*1000)</f>
        <v>35.141879089553044</v>
      </c>
      <c r="Q91" s="77">
        <f>IF(TrRoad_act!Q7=0,"",Q22/TrRoad_act!Q7*1000)</f>
        <v>33.372939487048527</v>
      </c>
    </row>
    <row r="92" spans="1:17" ht="11.45" customHeight="1" x14ac:dyDescent="0.25">
      <c r="A92" s="62" t="s">
        <v>58</v>
      </c>
      <c r="B92" s="77">
        <f>IF(TrRoad_act!B8=0,"",B24/TrRoad_act!B8*1000)</f>
        <v>22.205000843922836</v>
      </c>
      <c r="C92" s="77">
        <f>IF(TrRoad_act!C8=0,"",C24/TrRoad_act!C8*1000)</f>
        <v>29.032436577399768</v>
      </c>
      <c r="D92" s="77">
        <f>IF(TrRoad_act!D8=0,"",D24/TrRoad_act!D8*1000)</f>
        <v>28.572595878674978</v>
      </c>
      <c r="E92" s="77">
        <f>IF(TrRoad_act!E8=0,"",E24/TrRoad_act!E8*1000)</f>
        <v>26.693066240351378</v>
      </c>
      <c r="F92" s="77">
        <f>IF(TrRoad_act!F8=0,"",F24/TrRoad_act!F8*1000)</f>
        <v>27.191982975254149</v>
      </c>
      <c r="G92" s="77">
        <f>IF(TrRoad_act!G8=0,"",G24/TrRoad_act!G8*1000)</f>
        <v>26.313712390037889</v>
      </c>
      <c r="H92" s="77">
        <f>IF(TrRoad_act!H8=0,"",H24/TrRoad_act!H8*1000)</f>
        <v>26.84697988012444</v>
      </c>
      <c r="I92" s="77">
        <f>IF(TrRoad_act!I8=0,"",I24/TrRoad_act!I8*1000)</f>
        <v>26.549839348957967</v>
      </c>
      <c r="J92" s="77">
        <f>IF(TrRoad_act!J8=0,"",J24/TrRoad_act!J8*1000)</f>
        <v>29.593363073287286</v>
      </c>
      <c r="K92" s="77">
        <f>IF(TrRoad_act!K8=0,"",K24/TrRoad_act!K8*1000)</f>
        <v>29.77800682041109</v>
      </c>
      <c r="L92" s="77">
        <f>IF(TrRoad_act!L8=0,"",L24/TrRoad_act!L8*1000)</f>
        <v>28.829333519887768</v>
      </c>
      <c r="M92" s="77">
        <f>IF(TrRoad_act!M8=0,"",M24/TrRoad_act!M8*1000)</f>
        <v>31.305796678270333</v>
      </c>
      <c r="N92" s="77">
        <f>IF(TrRoad_act!N8=0,"",N24/TrRoad_act!N8*1000)</f>
        <v>32.12552440651649</v>
      </c>
      <c r="O92" s="77">
        <f>IF(TrRoad_act!O8=0,"",O24/TrRoad_act!O8*1000)</f>
        <v>29.859900122793654</v>
      </c>
      <c r="P92" s="77">
        <f>IF(TrRoad_act!P8=0,"",P24/TrRoad_act!P8*1000)</f>
        <v>29.088457471765373</v>
      </c>
      <c r="Q92" s="77">
        <f>IF(TrRoad_act!Q8=0,"",Q24/TrRoad_act!Q8*1000)</f>
        <v>28.060492093523074</v>
      </c>
    </row>
    <row r="93" spans="1:17" ht="11.45" customHeight="1" x14ac:dyDescent="0.25">
      <c r="A93" s="62" t="s">
        <v>57</v>
      </c>
      <c r="B93" s="77" t="str">
        <f>IF(TrRoad_act!B9=0,"",B26/TrRoad_act!B9*1000)</f>
        <v/>
      </c>
      <c r="C93" s="77" t="str">
        <f>IF(TrRoad_act!C9=0,"",C26/TrRoad_act!C9*1000)</f>
        <v/>
      </c>
      <c r="D93" s="77">
        <f>IF(TrRoad_act!D9=0,"",D26/TrRoad_act!D9*1000)</f>
        <v>38.007994463157971</v>
      </c>
      <c r="E93" s="77">
        <f>IF(TrRoad_act!E9=0,"",E26/TrRoad_act!E9*1000)</f>
        <v>35.989936128411266</v>
      </c>
      <c r="F93" s="77">
        <f>IF(TrRoad_act!F9=0,"",F26/TrRoad_act!F9*1000)</f>
        <v>178.51021344736611</v>
      </c>
      <c r="G93" s="77">
        <f>IF(TrRoad_act!G9=0,"",G26/TrRoad_act!G9*1000)</f>
        <v>104.01733257678428</v>
      </c>
      <c r="H93" s="77">
        <f>IF(TrRoad_act!H9=0,"",H26/TrRoad_act!H9*1000)</f>
        <v>33.830743088664413</v>
      </c>
      <c r="I93" s="77">
        <f>IF(TrRoad_act!I9=0,"",I26/TrRoad_act!I9*1000)</f>
        <v>48.951172697548699</v>
      </c>
      <c r="J93" s="77">
        <f>IF(TrRoad_act!J9=0,"",J26/TrRoad_act!J9*1000)</f>
        <v>76.110689890800998</v>
      </c>
      <c r="K93" s="77">
        <f>IF(TrRoad_act!K9=0,"",K26/TrRoad_act!K9*1000)</f>
        <v>124.06695071084337</v>
      </c>
      <c r="L93" s="77">
        <f>IF(TrRoad_act!L9=0,"",L26/TrRoad_act!L9*1000)</f>
        <v>37.475730632996978</v>
      </c>
      <c r="M93" s="77">
        <f>IF(TrRoad_act!M9=0,"",M26/TrRoad_act!M9*1000)</f>
        <v>55.043056490329846</v>
      </c>
      <c r="N93" s="77">
        <f>IF(TrRoad_act!N9=0,"",N26/TrRoad_act!N9*1000)</f>
        <v>44.638590339121095</v>
      </c>
      <c r="O93" s="77">
        <f>IF(TrRoad_act!O9=0,"",O26/TrRoad_act!O9*1000)</f>
        <v>44.855949785388916</v>
      </c>
      <c r="P93" s="77">
        <f>IF(TrRoad_act!P9=0,"",P26/TrRoad_act!P9*1000)</f>
        <v>44.171689914113777</v>
      </c>
      <c r="Q93" s="77">
        <f>IF(TrRoad_act!Q9=0,"",Q26/TrRoad_act!Q9*1000)</f>
        <v>40.597818240565474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 t="str">
        <f>IF(TrRoad_act!L10=0,"",L27/TrRoad_act!L10*1000)</f>
        <v/>
      </c>
      <c r="M94" s="77" t="str">
        <f>IF(TrRoad_act!M10=0,"",M27/TrRoad_act!M10*1000)</f>
        <v/>
      </c>
      <c r="N94" s="77" t="str">
        <f>IF(TrRoad_act!N10=0,"",N27/TrRoad_act!N10*1000)</f>
        <v/>
      </c>
      <c r="O94" s="77" t="str">
        <f>IF(TrRoad_act!O10=0,"",O27/TrRoad_act!O10*1000)</f>
        <v/>
      </c>
      <c r="P94" s="77" t="str">
        <f>IF(TrRoad_act!P10=0,"",P27/TrRoad_act!P10*1000)</f>
        <v/>
      </c>
      <c r="Q94" s="77" t="str">
        <f>IF(TrRoad_act!Q10=0,"",Q27/TrRoad_act!Q10*1000)</f>
        <v/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>
        <f>IF(TrRoad_act!N11=0,"",N29/TrRoad_act!N11*1000)</f>
        <v>36.742082494490454</v>
      </c>
      <c r="O95" s="77">
        <f>IF(TrRoad_act!O11=0,"",O29/TrRoad_act!O11*1000)</f>
        <v>33.812301663127151</v>
      </c>
      <c r="P95" s="77">
        <f>IF(TrRoad_act!P11=0,"",P29/TrRoad_act!P11*1000)</f>
        <v>32.072955735487788</v>
      </c>
      <c r="Q95" s="77">
        <f>IF(TrRoad_act!Q11=0,"",Q29/TrRoad_act!Q11*1000)</f>
        <v>29.470823189346319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>
        <f>IF(TrRoad_act!K12=0,"",K32/TrRoad_act!K12*1000)</f>
        <v>17.917228423639781</v>
      </c>
      <c r="L96" s="77">
        <f>IF(TrRoad_act!L12=0,"",L32/TrRoad_act!L12*1000)</f>
        <v>18.47755781672803</v>
      </c>
      <c r="M96" s="77">
        <f>IF(TrRoad_act!M12=0,"",M32/TrRoad_act!M12*1000)</f>
        <v>19.546913478335128</v>
      </c>
      <c r="N96" s="77">
        <f>IF(TrRoad_act!N12=0,"",N32/TrRoad_act!N12*1000)</f>
        <v>19.995957273977091</v>
      </c>
      <c r="O96" s="77">
        <f>IF(TrRoad_act!O12=0,"",O32/TrRoad_act!O12*1000)</f>
        <v>20.163152438016965</v>
      </c>
      <c r="P96" s="77">
        <f>IF(TrRoad_act!P12=0,"",P32/TrRoad_act!P12*1000)</f>
        <v>19.964018542501222</v>
      </c>
      <c r="Q96" s="77">
        <f>IF(TrRoad_act!Q12=0,"",Q32/TrRoad_act!Q12*1000)</f>
        <v>19.86821363005788</v>
      </c>
    </row>
    <row r="97" spans="1:17" ht="11.45" customHeight="1" x14ac:dyDescent="0.25">
      <c r="A97" s="19" t="s">
        <v>28</v>
      </c>
      <c r="B97" s="76">
        <f>IF(TrRoad_act!B13=0,"",B33/TrRoad_act!B13*1000)</f>
        <v>62.199291934640826</v>
      </c>
      <c r="C97" s="76">
        <f>IF(TrRoad_act!C13=0,"",C33/TrRoad_act!C13*1000)</f>
        <v>80.405873882770933</v>
      </c>
      <c r="D97" s="76">
        <f>IF(TrRoad_act!D13=0,"",D33/TrRoad_act!D13*1000)</f>
        <v>78.199580066643492</v>
      </c>
      <c r="E97" s="76">
        <f>IF(TrRoad_act!E13=0,"",E33/TrRoad_act!E13*1000)</f>
        <v>65.47808757153247</v>
      </c>
      <c r="F97" s="76">
        <f>IF(TrRoad_act!F13=0,"",F33/TrRoad_act!F13*1000)</f>
        <v>70.1689257727555</v>
      </c>
      <c r="G97" s="76">
        <f>IF(TrRoad_act!G13=0,"",G33/TrRoad_act!G13*1000)</f>
        <v>52.560204257120361</v>
      </c>
      <c r="H97" s="76">
        <f>IF(TrRoad_act!H13=0,"",H33/TrRoad_act!H13*1000)</f>
        <v>49.333906723466185</v>
      </c>
      <c r="I97" s="76">
        <f>IF(TrRoad_act!I13=0,"",I33/TrRoad_act!I13*1000)</f>
        <v>53.35892371950348</v>
      </c>
      <c r="J97" s="76">
        <f>IF(TrRoad_act!J13=0,"",J33/TrRoad_act!J13*1000)</f>
        <v>44.74275798373688</v>
      </c>
      <c r="K97" s="76">
        <f>IF(TrRoad_act!K13=0,"",K33/TrRoad_act!K13*1000)</f>
        <v>54.164078160830599</v>
      </c>
      <c r="L97" s="76">
        <f>IF(TrRoad_act!L13=0,"",L33/TrRoad_act!L13*1000)</f>
        <v>59.751821047119115</v>
      </c>
      <c r="M97" s="76">
        <f>IF(TrRoad_act!M13=0,"",M33/TrRoad_act!M13*1000)</f>
        <v>62.379618376339351</v>
      </c>
      <c r="N97" s="76">
        <f>IF(TrRoad_act!N13=0,"",N33/TrRoad_act!N13*1000)</f>
        <v>58.750554199982666</v>
      </c>
      <c r="O97" s="76">
        <f>IF(TrRoad_act!O13=0,"",O33/TrRoad_act!O13*1000)</f>
        <v>58.626445597232298</v>
      </c>
      <c r="P97" s="76">
        <f>IF(TrRoad_act!P13=0,"",P33/TrRoad_act!P13*1000)</f>
        <v>56.476463833052591</v>
      </c>
      <c r="Q97" s="76">
        <f>IF(TrRoad_act!Q13=0,"",Q33/TrRoad_act!Q13*1000)</f>
        <v>60.962006126631167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 t="str">
        <f>IF(TrRoad_act!D14=0,"",D34/TrRoad_act!D14*1000)</f>
        <v/>
      </c>
      <c r="E98" s="75" t="str">
        <f>IF(TrRoad_act!E14=0,"",E34/TrRoad_act!E14*1000)</f>
        <v/>
      </c>
      <c r="F98" s="75" t="str">
        <f>IF(TrRoad_act!F14=0,"",F34/TrRoad_act!F14*1000)</f>
        <v/>
      </c>
      <c r="G98" s="75" t="str">
        <f>IF(TrRoad_act!G14=0,"",G34/TrRoad_act!G14*1000)</f>
        <v/>
      </c>
      <c r="H98" s="75" t="str">
        <f>IF(TrRoad_act!H14=0,"",H34/TrRoad_act!H14*1000)</f>
        <v/>
      </c>
      <c r="I98" s="75" t="str">
        <f>IF(TrRoad_act!I14=0,"",I34/TrRoad_act!I14*1000)</f>
        <v/>
      </c>
      <c r="J98" s="75">
        <f>IF(TrRoad_act!J14=0,"",J34/TrRoad_act!J14*1000)</f>
        <v>24.9258839067518</v>
      </c>
      <c r="K98" s="75">
        <f>IF(TrRoad_act!K14=0,"",K34/TrRoad_act!K14*1000)</f>
        <v>25.296803587326309</v>
      </c>
      <c r="L98" s="75">
        <f>IF(TrRoad_act!L14=0,"",L34/TrRoad_act!L14*1000)</f>
        <v>25.482004688394699</v>
      </c>
      <c r="M98" s="75">
        <f>IF(TrRoad_act!M14=0,"",M34/TrRoad_act!M14*1000)</f>
        <v>25.607281953163461</v>
      </c>
      <c r="N98" s="75">
        <f>IF(TrRoad_act!N14=0,"",N34/TrRoad_act!N14*1000)</f>
        <v>25.606456103798614</v>
      </c>
      <c r="O98" s="75">
        <f>IF(TrRoad_act!O14=0,"",O34/TrRoad_act!O14*1000)</f>
        <v>25.709845108019369</v>
      </c>
      <c r="P98" s="75">
        <f>IF(TrRoad_act!P14=0,"",P34/TrRoad_act!P14*1000)</f>
        <v>25.727381764468287</v>
      </c>
      <c r="Q98" s="75">
        <f>IF(TrRoad_act!Q14=0,"",Q34/TrRoad_act!Q14*1000)</f>
        <v>25.910984813710002</v>
      </c>
    </row>
    <row r="99" spans="1:17" ht="11.45" customHeight="1" x14ac:dyDescent="0.25">
      <c r="A99" s="62" t="s">
        <v>58</v>
      </c>
      <c r="B99" s="75">
        <f>IF(TrRoad_act!B15=0,"",B36/TrRoad_act!B15*1000)</f>
        <v>62.199291934640819</v>
      </c>
      <c r="C99" s="75">
        <f>IF(TrRoad_act!C15=0,"",C36/TrRoad_act!C15*1000)</f>
        <v>80.405873882770933</v>
      </c>
      <c r="D99" s="75">
        <f>IF(TrRoad_act!D15=0,"",D36/TrRoad_act!D15*1000)</f>
        <v>78.199580066643492</v>
      </c>
      <c r="E99" s="75">
        <f>IF(TrRoad_act!E15=0,"",E36/TrRoad_act!E15*1000)</f>
        <v>65.47808757153247</v>
      </c>
      <c r="F99" s="75">
        <f>IF(TrRoad_act!F15=0,"",F36/TrRoad_act!F15*1000)</f>
        <v>70.168925772755486</v>
      </c>
      <c r="G99" s="75">
        <f>IF(TrRoad_act!G15=0,"",G36/TrRoad_act!G15*1000)</f>
        <v>52.560204257120361</v>
      </c>
      <c r="H99" s="75">
        <f>IF(TrRoad_act!H15=0,"",H36/TrRoad_act!H15*1000)</f>
        <v>49.333906723466185</v>
      </c>
      <c r="I99" s="75">
        <f>IF(TrRoad_act!I15=0,"",I36/TrRoad_act!I15*1000)</f>
        <v>53.371755713836521</v>
      </c>
      <c r="J99" s="75">
        <f>IF(TrRoad_act!J15=0,"",J36/TrRoad_act!J15*1000)</f>
        <v>44.787438330302273</v>
      </c>
      <c r="K99" s="75">
        <f>IF(TrRoad_act!K15=0,"",K36/TrRoad_act!K15*1000)</f>
        <v>54.236701272832576</v>
      </c>
      <c r="L99" s="75">
        <f>IF(TrRoad_act!L15=0,"",L36/TrRoad_act!L15*1000)</f>
        <v>59.845475987972335</v>
      </c>
      <c r="M99" s="75">
        <f>IF(TrRoad_act!M15=0,"",M36/TrRoad_act!M15*1000)</f>
        <v>62.483459128701433</v>
      </c>
      <c r="N99" s="75">
        <f>IF(TrRoad_act!N15=0,"",N36/TrRoad_act!N15*1000)</f>
        <v>58.835192458548867</v>
      </c>
      <c r="O99" s="75">
        <f>IF(TrRoad_act!O15=0,"",O36/TrRoad_act!O15*1000)</f>
        <v>58.706766708415785</v>
      </c>
      <c r="P99" s="75">
        <f>IF(TrRoad_act!P15=0,"",P36/TrRoad_act!P15*1000)</f>
        <v>56.545852796054533</v>
      </c>
      <c r="Q99" s="75">
        <f>IF(TrRoad_act!Q15=0,"",Q36/TrRoad_act!Q15*1000)</f>
        <v>61.036189046628749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>
        <f>IF(TrRoad_act!I16=0,"",I38/TrRoad_act!I16*1000)</f>
        <v>42.927651840096679</v>
      </c>
      <c r="J100" s="75">
        <f>IF(TrRoad_act!J16=0,"",J38/TrRoad_act!J16*1000)</f>
        <v>35.254826455606597</v>
      </c>
      <c r="K100" s="75">
        <f>IF(TrRoad_act!K16=0,"",K38/TrRoad_act!K16*1000)</f>
        <v>42.366511754782124</v>
      </c>
      <c r="L100" s="75">
        <f>IF(TrRoad_act!L16=0,"",L38/TrRoad_act!L16*1000)</f>
        <v>46.689066680018456</v>
      </c>
      <c r="M100" s="75">
        <f>IF(TrRoad_act!M16=0,"",M38/TrRoad_act!M16*1000)</f>
        <v>49.419188247047735</v>
      </c>
      <c r="N100" s="75">
        <f>IF(TrRoad_act!N16=0,"",N38/TrRoad_act!N16*1000)</f>
        <v>47.326566388514316</v>
      </c>
      <c r="O100" s="75">
        <f>IF(TrRoad_act!O16=0,"",O38/TrRoad_act!O16*1000)</f>
        <v>48.76736111490986</v>
      </c>
      <c r="P100" s="75">
        <f>IF(TrRoad_act!P16=0,"",P38/TrRoad_act!P16*1000)</f>
        <v>47.348015590853066</v>
      </c>
      <c r="Q100" s="75">
        <f>IF(TrRoad_act!Q16=0,"",Q38/TrRoad_act!Q16*1000)</f>
        <v>51.785827578886433</v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 t="str">
        <f>IF(TrRoad_act!L17=0,"",L39/TrRoad_act!L17*1000)</f>
        <v/>
      </c>
      <c r="M101" s="75" t="str">
        <f>IF(TrRoad_act!M17=0,"",M39/TrRoad_act!M17*1000)</f>
        <v/>
      </c>
      <c r="N101" s="75" t="str">
        <f>IF(TrRoad_act!N17=0,"",N39/TrRoad_act!N17*1000)</f>
        <v/>
      </c>
      <c r="O101" s="75" t="str">
        <f>IF(TrRoad_act!O17=0,"",O39/TrRoad_act!O17*1000)</f>
        <v/>
      </c>
      <c r="P101" s="75" t="str">
        <f>IF(TrRoad_act!P17=0,"",P39/TrRoad_act!P17*1000)</f>
        <v/>
      </c>
      <c r="Q101" s="75" t="str">
        <f>IF(TrRoad_act!Q17=0,"",Q39/TrRoad_act!Q17*1000)</f>
        <v/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 t="str">
        <f>IF(TrRoad_act!L18=0,"",L41/TrRoad_act!L18*1000)</f>
        <v/>
      </c>
      <c r="M102" s="75" t="str">
        <f>IF(TrRoad_act!M18=0,"",M41/TrRoad_act!M18*1000)</f>
        <v/>
      </c>
      <c r="N102" s="75" t="str">
        <f>IF(TrRoad_act!N18=0,"",N41/TrRoad_act!N18*1000)</f>
        <v/>
      </c>
      <c r="O102" s="75">
        <f>IF(TrRoad_act!O18=0,"",O41/TrRoad_act!O18*1000)</f>
        <v>30.985530057688347</v>
      </c>
      <c r="P102" s="75">
        <f>IF(TrRoad_act!P18=0,"",P41/TrRoad_act!P18*1000)</f>
        <v>30.037969107417013</v>
      </c>
      <c r="Q102" s="75">
        <f>IF(TrRoad_act!Q18=0,"",Q41/TrRoad_act!Q18*1000)</f>
        <v>32.785730022252864</v>
      </c>
    </row>
    <row r="103" spans="1:17" ht="11.45" customHeight="1" x14ac:dyDescent="0.25">
      <c r="A103" s="25" t="s">
        <v>36</v>
      </c>
      <c r="B103" s="79">
        <f>IF(TrRoad_act!B19=0,"",B42/TrRoad_act!B19*1000)</f>
        <v>43.616687756906515</v>
      </c>
      <c r="C103" s="79">
        <f>IF(TrRoad_act!C19=0,"",C42/TrRoad_act!C19*1000)</f>
        <v>52.626717154577818</v>
      </c>
      <c r="D103" s="79">
        <f>IF(TrRoad_act!D19=0,"",D42/TrRoad_act!D19*1000)</f>
        <v>54.455674674894858</v>
      </c>
      <c r="E103" s="79">
        <f>IF(TrRoad_act!E19=0,"",E42/TrRoad_act!E19*1000)</f>
        <v>53.796828989557618</v>
      </c>
      <c r="F103" s="79">
        <f>IF(TrRoad_act!F19=0,"",F42/TrRoad_act!F19*1000)</f>
        <v>46.207746982237779</v>
      </c>
      <c r="G103" s="79">
        <f>IF(TrRoad_act!G19=0,"",G42/TrRoad_act!G19*1000)</f>
        <v>35.739060502356693</v>
      </c>
      <c r="H103" s="79">
        <f>IF(TrRoad_act!H19=0,"",H42/TrRoad_act!H19*1000)</f>
        <v>41.704295341733889</v>
      </c>
      <c r="I103" s="79">
        <f>IF(TrRoad_act!I19=0,"",I42/TrRoad_act!I19*1000)</f>
        <v>36.422361112343815</v>
      </c>
      <c r="J103" s="79">
        <f>IF(TrRoad_act!J19=0,"",J42/TrRoad_act!J19*1000)</f>
        <v>40.60269930406735</v>
      </c>
      <c r="K103" s="79">
        <f>IF(TrRoad_act!K19=0,"",K42/TrRoad_act!K19*1000)</f>
        <v>46.684675150277478</v>
      </c>
      <c r="L103" s="79">
        <f>IF(TrRoad_act!L19=0,"",L42/TrRoad_act!L19*1000)</f>
        <v>61.207585223396016</v>
      </c>
      <c r="M103" s="79">
        <f>IF(TrRoad_act!M19=0,"",M42/TrRoad_act!M19*1000)</f>
        <v>61.121447627271621</v>
      </c>
      <c r="N103" s="79">
        <f>IF(TrRoad_act!N19=0,"",N42/TrRoad_act!N19*1000)</f>
        <v>59.259542549329133</v>
      </c>
      <c r="O103" s="79">
        <f>IF(TrRoad_act!O19=0,"",O42/TrRoad_act!O19*1000)</f>
        <v>60.554070723598244</v>
      </c>
      <c r="P103" s="79">
        <f>IF(TrRoad_act!P19=0,"",P42/TrRoad_act!P19*1000)</f>
        <v>63.831598675429909</v>
      </c>
      <c r="Q103" s="79">
        <f>IF(TrRoad_act!Q19=0,"",Q42/TrRoad_act!Q19*1000)</f>
        <v>63.869027970279085</v>
      </c>
    </row>
    <row r="104" spans="1:17" ht="11.45" customHeight="1" x14ac:dyDescent="0.25">
      <c r="A104" s="23" t="s">
        <v>27</v>
      </c>
      <c r="B104" s="78">
        <f>IF(TrRoad_act!B20=0,"",B43/TrRoad_act!B20*1000)</f>
        <v>269.20103566611925</v>
      </c>
      <c r="C104" s="78">
        <f>IF(TrRoad_act!C20=0,"",C43/TrRoad_act!C20*1000)</f>
        <v>275.3435015129312</v>
      </c>
      <c r="D104" s="78">
        <f>IF(TrRoad_act!D20=0,"",D43/TrRoad_act!D20*1000)</f>
        <v>275.44892175522034</v>
      </c>
      <c r="E104" s="78">
        <f>IF(TrRoad_act!E20=0,"",E43/TrRoad_act!E20*1000)</f>
        <v>274.99621426312933</v>
      </c>
      <c r="F104" s="78">
        <f>IF(TrRoad_act!F20=0,"",F43/TrRoad_act!F20*1000)</f>
        <v>265.29773449377404</v>
      </c>
      <c r="G104" s="78">
        <f>IF(TrRoad_act!G20=0,"",G43/TrRoad_act!G20*1000)</f>
        <v>271.97755950409129</v>
      </c>
      <c r="H104" s="78">
        <f>IF(TrRoad_act!H20=0,"",H43/TrRoad_act!H20*1000)</f>
        <v>272.14327989680396</v>
      </c>
      <c r="I104" s="78">
        <f>IF(TrRoad_act!I20=0,"",I43/TrRoad_act!I20*1000)</f>
        <v>264.78042037842897</v>
      </c>
      <c r="J104" s="78">
        <f>IF(TrRoad_act!J20=0,"",J43/TrRoad_act!J20*1000)</f>
        <v>260.2736008022834</v>
      </c>
      <c r="K104" s="78">
        <f>IF(TrRoad_act!K20=0,"",K43/TrRoad_act!K20*1000)</f>
        <v>258.2037709855594</v>
      </c>
      <c r="L104" s="78">
        <f>IF(TrRoad_act!L20=0,"",L43/TrRoad_act!L20*1000)</f>
        <v>254.50281352250025</v>
      </c>
      <c r="M104" s="78">
        <f>IF(TrRoad_act!M20=0,"",M43/TrRoad_act!M20*1000)</f>
        <v>250.89815857346571</v>
      </c>
      <c r="N104" s="78">
        <f>IF(TrRoad_act!N20=0,"",N43/TrRoad_act!N20*1000)</f>
        <v>256.0035040339144</v>
      </c>
      <c r="O104" s="78">
        <f>IF(TrRoad_act!O20=0,"",O43/TrRoad_act!O20*1000)</f>
        <v>245.93512275869651</v>
      </c>
      <c r="P104" s="78">
        <f>IF(TrRoad_act!P20=0,"",P43/TrRoad_act!P20*1000)</f>
        <v>241.62223195400497</v>
      </c>
      <c r="Q104" s="78">
        <f>IF(TrRoad_act!Q20=0,"",Q43/TrRoad_act!Q20*1000)</f>
        <v>236.73734271012836</v>
      </c>
    </row>
    <row r="105" spans="1:17" ht="11.45" customHeight="1" x14ac:dyDescent="0.25">
      <c r="A105" s="62" t="s">
        <v>59</v>
      </c>
      <c r="B105" s="77">
        <f>IF(TrRoad_act!B21=0,"",B44/TrRoad_act!B21*1000)</f>
        <v>360.72245544770107</v>
      </c>
      <c r="C105" s="77">
        <f>IF(TrRoad_act!C21=0,"",C44/TrRoad_act!C21*1000)</f>
        <v>360.28250999922125</v>
      </c>
      <c r="D105" s="77">
        <f>IF(TrRoad_act!D21=0,"",D44/TrRoad_act!D21*1000)</f>
        <v>358.95147403691192</v>
      </c>
      <c r="E105" s="77">
        <f>IF(TrRoad_act!E21=0,"",E44/TrRoad_act!E21*1000)</f>
        <v>356.92597426131812</v>
      </c>
      <c r="F105" s="77">
        <f>IF(TrRoad_act!F21=0,"",F44/TrRoad_act!F21*1000)</f>
        <v>354.48324418799484</v>
      </c>
      <c r="G105" s="77">
        <f>IF(TrRoad_act!G21=0,"",G44/TrRoad_act!G21*1000)</f>
        <v>352.19571862346407</v>
      </c>
      <c r="H105" s="77">
        <f>IF(TrRoad_act!H21=0,"",H44/TrRoad_act!H21*1000)</f>
        <v>347.18604615813479</v>
      </c>
      <c r="I105" s="77">
        <f>IF(TrRoad_act!I21=0,"",I44/TrRoad_act!I21*1000)</f>
        <v>343.35902497532442</v>
      </c>
      <c r="J105" s="77">
        <f>IF(TrRoad_act!J21=0,"",J44/TrRoad_act!J21*1000)</f>
        <v>340.32121986956446</v>
      </c>
      <c r="K105" s="77">
        <f>IF(TrRoad_act!K21=0,"",K44/TrRoad_act!K21*1000)</f>
        <v>336.98741364508271</v>
      </c>
      <c r="L105" s="77">
        <f>IF(TrRoad_act!L21=0,"",L44/TrRoad_act!L21*1000)</f>
        <v>333.91858439001112</v>
      </c>
      <c r="M105" s="77">
        <f>IF(TrRoad_act!M21=0,"",M44/TrRoad_act!M21*1000)</f>
        <v>331.05662886672906</v>
      </c>
      <c r="N105" s="77">
        <f>IF(TrRoad_act!N21=0,"",N44/TrRoad_act!N21*1000)</f>
        <v>327.93144115144946</v>
      </c>
      <c r="O105" s="77">
        <f>IF(TrRoad_act!O21=0,"",O44/TrRoad_act!O21*1000)</f>
        <v>324.66283397871172</v>
      </c>
      <c r="P105" s="77">
        <f>IF(TrRoad_act!P21=0,"",P44/TrRoad_act!P21*1000)</f>
        <v>320.80465531570633</v>
      </c>
      <c r="Q105" s="77">
        <f>IF(TrRoad_act!Q21=0,"",Q44/TrRoad_act!Q21*1000)</f>
        <v>317.04077991022587</v>
      </c>
    </row>
    <row r="106" spans="1:17" ht="11.45" customHeight="1" x14ac:dyDescent="0.25">
      <c r="A106" s="62" t="s">
        <v>58</v>
      </c>
      <c r="B106" s="77">
        <f>IF(TrRoad_act!B22=0,"",B46/TrRoad_act!B22*1000)</f>
        <v>232.084703324337</v>
      </c>
      <c r="C106" s="77">
        <f>IF(TrRoad_act!C22=0,"",C46/TrRoad_act!C22*1000)</f>
        <v>241.95833334952587</v>
      </c>
      <c r="D106" s="77">
        <f>IF(TrRoad_act!D22=0,"",D46/TrRoad_act!D22*1000)</f>
        <v>243.84466451898587</v>
      </c>
      <c r="E106" s="77">
        <f>IF(TrRoad_act!E22=0,"",E46/TrRoad_act!E22*1000)</f>
        <v>245.20215476676549</v>
      </c>
      <c r="F106" s="77">
        <f>IF(TrRoad_act!F22=0,"",F46/TrRoad_act!F22*1000)</f>
        <v>234.15637879741382</v>
      </c>
      <c r="G106" s="77">
        <f>IF(TrRoad_act!G22=0,"",G46/TrRoad_act!G22*1000)</f>
        <v>244.98696589737409</v>
      </c>
      <c r="H106" s="77">
        <f>IF(TrRoad_act!H22=0,"",H46/TrRoad_act!H22*1000)</f>
        <v>248.11230709781935</v>
      </c>
      <c r="I106" s="77">
        <f>IF(TrRoad_act!I22=0,"",I46/TrRoad_act!I22*1000)</f>
        <v>240.61817756955935</v>
      </c>
      <c r="J106" s="77">
        <f>IF(TrRoad_act!J22=0,"",J46/TrRoad_act!J22*1000)</f>
        <v>239.90541467684125</v>
      </c>
      <c r="K106" s="77">
        <f>IF(TrRoad_act!K22=0,"",K46/TrRoad_act!K22*1000)</f>
        <v>239.32532649919617</v>
      </c>
      <c r="L106" s="77">
        <f>IF(TrRoad_act!L22=0,"",L46/TrRoad_act!L22*1000)</f>
        <v>236.79344551277157</v>
      </c>
      <c r="M106" s="77">
        <f>IF(TrRoad_act!M22=0,"",M46/TrRoad_act!M22*1000)</f>
        <v>234.9450878059574</v>
      </c>
      <c r="N106" s="77">
        <f>IF(TrRoad_act!N22=0,"",N46/TrRoad_act!N22*1000)</f>
        <v>242.93980167772571</v>
      </c>
      <c r="O106" s="77">
        <f>IF(TrRoad_act!O22=0,"",O46/TrRoad_act!O22*1000)</f>
        <v>233.83663715137132</v>
      </c>
      <c r="P106" s="77">
        <f>IF(TrRoad_act!P22=0,"",P46/TrRoad_act!P22*1000)</f>
        <v>231.48391187281487</v>
      </c>
      <c r="Q106" s="77">
        <f>IF(TrRoad_act!Q22=0,"",Q46/TrRoad_act!Q22*1000)</f>
        <v>228.34904199845229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>
        <f>IF(TrRoad_act!J23=0,"",J48/TrRoad_act!J23*1000)</f>
        <v>636.25034695564545</v>
      </c>
      <c r="K107" s="77">
        <f>IF(TrRoad_act!K23=0,"",K48/TrRoad_act!K23*1000)</f>
        <v>637.3455460776122</v>
      </c>
      <c r="L107" s="77">
        <f>IF(TrRoad_act!L23=0,"",L48/TrRoad_act!L23*1000)</f>
        <v>638.32456019916503</v>
      </c>
      <c r="M107" s="77">
        <f>IF(TrRoad_act!M23=0,"",M48/TrRoad_act!M23*1000)</f>
        <v>604.14362559606934</v>
      </c>
      <c r="N107" s="77">
        <f>IF(TrRoad_act!N23=0,"",N48/TrRoad_act!N23*1000)</f>
        <v>601.08717021960229</v>
      </c>
      <c r="O107" s="77">
        <f>IF(TrRoad_act!O23=0,"",O48/TrRoad_act!O23*1000)</f>
        <v>602.28499699747761</v>
      </c>
      <c r="P107" s="77">
        <f>IF(TrRoad_act!P23=0,"",P48/TrRoad_act!P23*1000)</f>
        <v>557.62894158531674</v>
      </c>
      <c r="Q107" s="77">
        <f>IF(TrRoad_act!Q23=0,"",Q48/TrRoad_act!Q23*1000)</f>
        <v>540.98481410660997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 t="str">
        <f>IF(TrRoad_act!Q24=0,"",Q49/TrRoad_act!Q24*1000)</f>
        <v/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>
        <f>IF(TrRoad_act!L25=0,"",L51/TrRoad_act!L25*1000)</f>
        <v>120.72699246758545</v>
      </c>
      <c r="M109" s="77">
        <f>IF(TrRoad_act!M25=0,"",M51/TrRoad_act!M25*1000)</f>
        <v>121.10993825854943</v>
      </c>
      <c r="N109" s="77">
        <f>IF(TrRoad_act!N25=0,"",N51/TrRoad_act!N25*1000)</f>
        <v>121.65600808354635</v>
      </c>
      <c r="O109" s="77">
        <f>IF(TrRoad_act!O25=0,"",O51/TrRoad_act!O25*1000)</f>
        <v>122.22898870829543</v>
      </c>
      <c r="P109" s="77">
        <f>IF(TrRoad_act!P25=0,"",P51/TrRoad_act!P25*1000)</f>
        <v>122.75062829825009</v>
      </c>
      <c r="Q109" s="77">
        <f>IF(TrRoad_act!Q25=0,"",Q51/TrRoad_act!Q25*1000)</f>
        <v>123.12677512336822</v>
      </c>
    </row>
    <row r="110" spans="1:17" ht="11.45" customHeight="1" x14ac:dyDescent="0.25">
      <c r="A110" s="19" t="s">
        <v>24</v>
      </c>
      <c r="B110" s="76">
        <f>IF(TrRoad_act!B26=0,"",B52/TrRoad_act!B26*1000)</f>
        <v>29.115568922122712</v>
      </c>
      <c r="C110" s="76">
        <f>IF(TrRoad_act!C26=0,"",C52/TrRoad_act!C26*1000)</f>
        <v>38.790127316057664</v>
      </c>
      <c r="D110" s="76">
        <f>IF(TrRoad_act!D26=0,"",D52/TrRoad_act!D26*1000)</f>
        <v>40.928275581380689</v>
      </c>
      <c r="E110" s="76">
        <f>IF(TrRoad_act!E26=0,"",E52/TrRoad_act!E26*1000)</f>
        <v>41.286928572985396</v>
      </c>
      <c r="F110" s="76">
        <f>IF(TrRoad_act!F26=0,"",F52/TrRoad_act!F26*1000)</f>
        <v>34.473506030582385</v>
      </c>
      <c r="G110" s="76">
        <f>IF(TrRoad_act!G26=0,"",G52/TrRoad_act!G26*1000)</f>
        <v>24.766158056033408</v>
      </c>
      <c r="H110" s="76">
        <f>IF(TrRoad_act!H26=0,"",H52/TrRoad_act!H26*1000)</f>
        <v>29.853387470256788</v>
      </c>
      <c r="I110" s="76">
        <f>IF(TrRoad_act!I26=0,"",I52/TrRoad_act!I26*1000)</f>
        <v>24.543072624382472</v>
      </c>
      <c r="J110" s="76">
        <f>IF(TrRoad_act!J26=0,"",J52/TrRoad_act!J26*1000)</f>
        <v>26.217441838307035</v>
      </c>
      <c r="K110" s="76">
        <f>IF(TrRoad_act!K26=0,"",K52/TrRoad_act!K26*1000)</f>
        <v>29.170694675752539</v>
      </c>
      <c r="L110" s="76">
        <f>IF(TrRoad_act!L26=0,"",L52/TrRoad_act!L26*1000)</f>
        <v>35.181570168953847</v>
      </c>
      <c r="M110" s="76">
        <f>IF(TrRoad_act!M26=0,"",M52/TrRoad_act!M26*1000)</f>
        <v>33.725222738532779</v>
      </c>
      <c r="N110" s="76">
        <f>IF(TrRoad_act!N26=0,"",N52/TrRoad_act!N26*1000)</f>
        <v>32.017434500843606</v>
      </c>
      <c r="O110" s="76">
        <f>IF(TrRoad_act!O26=0,"",O52/TrRoad_act!O26*1000)</f>
        <v>33.439579813779986</v>
      </c>
      <c r="P110" s="76">
        <f>IF(TrRoad_act!P26=0,"",P52/TrRoad_act!P26*1000)</f>
        <v>34.721421219092235</v>
      </c>
      <c r="Q110" s="76">
        <f>IF(TrRoad_act!Q26=0,"",Q52/TrRoad_act!Q26*1000)</f>
        <v>33.69469506932176</v>
      </c>
    </row>
    <row r="111" spans="1:17" ht="11.45" customHeight="1" x14ac:dyDescent="0.25">
      <c r="A111" s="17" t="s">
        <v>23</v>
      </c>
      <c r="B111" s="75">
        <f>IF(TrRoad_act!B27=0,"",B53/TrRoad_act!B27*1000)</f>
        <v>31.587376549196758</v>
      </c>
      <c r="C111" s="75">
        <f>IF(TrRoad_act!C27=0,"",C53/TrRoad_act!C27*1000)</f>
        <v>35.505383691142164</v>
      </c>
      <c r="D111" s="75">
        <f>IF(TrRoad_act!D27=0,"",D53/TrRoad_act!D27*1000)</f>
        <v>36.496194087712801</v>
      </c>
      <c r="E111" s="75">
        <f>IF(TrRoad_act!E27=0,"",E53/TrRoad_act!E27*1000)</f>
        <v>36.530325302233059</v>
      </c>
      <c r="F111" s="75">
        <f>IF(TrRoad_act!F27=0,"",F53/TrRoad_act!F27*1000)</f>
        <v>33.728137231955053</v>
      </c>
      <c r="G111" s="75">
        <f>IF(TrRoad_act!G27=0,"",G53/TrRoad_act!G27*1000)</f>
        <v>29.720782812038454</v>
      </c>
      <c r="H111" s="75">
        <f>IF(TrRoad_act!H27=0,"",H53/TrRoad_act!H27*1000)</f>
        <v>31.753571374468414</v>
      </c>
      <c r="I111" s="75">
        <f>IF(TrRoad_act!I27=0,"",I53/TrRoad_act!I27*1000)</f>
        <v>28.413764856931188</v>
      </c>
      <c r="J111" s="75">
        <f>IF(TrRoad_act!J27=0,"",J53/TrRoad_act!J27*1000)</f>
        <v>29.661059977798708</v>
      </c>
      <c r="K111" s="75">
        <f>IF(TrRoad_act!K27=0,"",K53/TrRoad_act!K27*1000)</f>
        <v>31.17689864252306</v>
      </c>
      <c r="L111" s="75">
        <f>IF(TrRoad_act!L27=0,"",L53/TrRoad_act!L27*1000)</f>
        <v>32.9939158039479</v>
      </c>
      <c r="M111" s="75">
        <f>IF(TrRoad_act!M27=0,"",M53/TrRoad_act!M27*1000)</f>
        <v>32.850786028506228</v>
      </c>
      <c r="N111" s="75">
        <f>IF(TrRoad_act!N27=0,"",N53/TrRoad_act!N27*1000)</f>
        <v>32.049266451980237</v>
      </c>
      <c r="O111" s="75">
        <f>IF(TrRoad_act!O27=0,"",O53/TrRoad_act!O27*1000)</f>
        <v>33.245885486377318</v>
      </c>
      <c r="P111" s="75">
        <f>IF(TrRoad_act!P27=0,"",P53/TrRoad_act!P27*1000)</f>
        <v>33.86038841179132</v>
      </c>
      <c r="Q111" s="75">
        <f>IF(TrRoad_act!Q27=0,"",Q53/TrRoad_act!Q27*1000)</f>
        <v>33.483963052411781</v>
      </c>
    </row>
    <row r="112" spans="1:17" ht="11.45" customHeight="1" x14ac:dyDescent="0.25">
      <c r="A112" s="15" t="s">
        <v>22</v>
      </c>
      <c r="B112" s="74">
        <f>IF(TrRoad_act!B28=0,"",B55/TrRoad_act!B28*1000)</f>
        <v>26.586620613827762</v>
      </c>
      <c r="C112" s="74">
        <f>IF(TrRoad_act!C28=0,"",C55/TrRoad_act!C28*1000)</f>
        <v>42.193538331722451</v>
      </c>
      <c r="D112" s="74">
        <f>IF(TrRoad_act!D28=0,"",D55/TrRoad_act!D28*1000)</f>
        <v>45.413304620512477</v>
      </c>
      <c r="E112" s="74">
        <f>IF(TrRoad_act!E28=0,"",E55/TrRoad_act!E28*1000)</f>
        <v>47.173560566684223</v>
      </c>
      <c r="F112" s="74">
        <f>IF(TrRoad_act!F28=0,"",F55/TrRoad_act!F28*1000)</f>
        <v>35.333412494070551</v>
      </c>
      <c r="G112" s="74">
        <f>IF(TrRoad_act!G28=0,"",G55/TrRoad_act!G28*1000)</f>
        <v>17.434893560287485</v>
      </c>
      <c r="H112" s="74">
        <f>IF(TrRoad_act!H28=0,"",H55/TrRoad_act!H28*1000)</f>
        <v>25.469577980001418</v>
      </c>
      <c r="I112" s="74">
        <f>IF(TrRoad_act!I28=0,"",I55/TrRoad_act!I28*1000)</f>
        <v>15.263615453129338</v>
      </c>
      <c r="J112" s="74">
        <f>IF(TrRoad_act!J28=0,"",J55/TrRoad_act!J28*1000)</f>
        <v>15.938360378423559</v>
      </c>
      <c r="K112" s="74">
        <f>IF(TrRoad_act!K28=0,"",K55/TrRoad_act!K28*1000)</f>
        <v>19.359456027829623</v>
      </c>
      <c r="L112" s="74">
        <f>IF(TrRoad_act!L28=0,"",L55/TrRoad_act!L28*1000)</f>
        <v>42.701204000595411</v>
      </c>
      <c r="M112" s="74">
        <f>IF(TrRoad_act!M28=0,"",M55/TrRoad_act!M28*1000)</f>
        <v>36.613985890282613</v>
      </c>
      <c r="N112" s="74">
        <f>IF(TrRoad_act!N28=0,"",N55/TrRoad_act!N28*1000)</f>
        <v>31.921293256251392</v>
      </c>
      <c r="O112" s="74">
        <f>IF(TrRoad_act!O28=0,"",O55/TrRoad_act!O28*1000)</f>
        <v>33.977055475627459</v>
      </c>
      <c r="P112" s="74">
        <f>IF(TrRoad_act!P28=0,"",P55/TrRoad_act!P28*1000)</f>
        <v>37.091151936223767</v>
      </c>
      <c r="Q112" s="74">
        <f>IF(TrRoad_act!Q28=0,"",Q55/TrRoad_act!Q28*1000)</f>
        <v>34.27401588258742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244.62993797298287</v>
      </c>
      <c r="C116" s="78">
        <f>IF(C19=0,"",1000000*C19/TrRoad_act!C86)</f>
        <v>244.99953082673022</v>
      </c>
      <c r="D116" s="78">
        <f>IF(D19=0,"",1000000*D19/TrRoad_act!D86)</f>
        <v>245.35713946926734</v>
      </c>
      <c r="E116" s="78">
        <f>IF(E19=0,"",1000000*E19/TrRoad_act!E86)</f>
        <v>244.83539343463923</v>
      </c>
      <c r="F116" s="78">
        <f>IF(F19=0,"",1000000*F19/TrRoad_act!F86)</f>
        <v>244.06391984546229</v>
      </c>
      <c r="G116" s="78">
        <f>IF(G19=0,"",1000000*G19/TrRoad_act!G86)</f>
        <v>231.39746731743369</v>
      </c>
      <c r="H116" s="78">
        <f>IF(H19=0,"",1000000*H19/TrRoad_act!H86)</f>
        <v>225.50595900202643</v>
      </c>
      <c r="I116" s="78">
        <f>IF(I19=0,"",1000000*I19/TrRoad_act!I86)</f>
        <v>220.68160132754713</v>
      </c>
      <c r="J116" s="78">
        <f>IF(J19=0,"",1000000*J19/TrRoad_act!J86)</f>
        <v>206.33209589976673</v>
      </c>
      <c r="K116" s="78">
        <f>IF(K19=0,"",1000000*K19/TrRoad_act!K86)</f>
        <v>197.86300150407956</v>
      </c>
      <c r="L116" s="78">
        <f>IF(L19=0,"",1000000*L19/TrRoad_act!L86)</f>
        <v>193.21247703825475</v>
      </c>
      <c r="M116" s="78">
        <f>IF(M19=0,"",1000000*M19/TrRoad_act!M86)</f>
        <v>190.7583249414599</v>
      </c>
      <c r="N116" s="78">
        <f>IF(N19=0,"",1000000*N19/TrRoad_act!N86)</f>
        <v>186.23150952664864</v>
      </c>
      <c r="O116" s="78">
        <f>IF(O19=0,"",1000000*O19/TrRoad_act!O86)</f>
        <v>183.98854918599153</v>
      </c>
      <c r="P116" s="78">
        <f>IF(P19=0,"",1000000*P19/TrRoad_act!P86)</f>
        <v>179.95092354859602</v>
      </c>
      <c r="Q116" s="78">
        <f>IF(Q19=0,"",1000000*Q19/TrRoad_act!Q86)</f>
        <v>177.97414851971934</v>
      </c>
    </row>
    <row r="117" spans="1:17" ht="11.45" customHeight="1" x14ac:dyDescent="0.25">
      <c r="A117" s="19" t="s">
        <v>29</v>
      </c>
      <c r="B117" s="76">
        <f>IF(B21=0,"",1000000*B21/TrRoad_act!B87)</f>
        <v>426.68679556165858</v>
      </c>
      <c r="C117" s="76">
        <f>IF(C21=0,"",1000000*C21/TrRoad_act!C87)</f>
        <v>547.8435814525526</v>
      </c>
      <c r="D117" s="76">
        <f>IF(D21=0,"",1000000*D21/TrRoad_act!D87)</f>
        <v>602.09463694847534</v>
      </c>
      <c r="E117" s="76">
        <f>IF(E21=0,"",1000000*E21/TrRoad_act!E87)</f>
        <v>604.31967906032412</v>
      </c>
      <c r="F117" s="76">
        <f>IF(F21=0,"",1000000*F21/TrRoad_act!F87)</f>
        <v>637.85373242661251</v>
      </c>
      <c r="G117" s="76">
        <f>IF(G21=0,"",1000000*G21/TrRoad_act!G87)</f>
        <v>594.99931436447503</v>
      </c>
      <c r="H117" s="76">
        <f>IF(H21=0,"",1000000*H21/TrRoad_act!H87)</f>
        <v>615.04549356277823</v>
      </c>
      <c r="I117" s="76">
        <f>IF(I21=0,"",1000000*I21/TrRoad_act!I87)</f>
        <v>604.29161338517679</v>
      </c>
      <c r="J117" s="76">
        <f>IF(J21=0,"",1000000*J21/TrRoad_act!J87)</f>
        <v>607.29487032185796</v>
      </c>
      <c r="K117" s="76">
        <f>IF(K21=0,"",1000000*K21/TrRoad_act!K87)</f>
        <v>613.51833874628392</v>
      </c>
      <c r="L117" s="76">
        <f>IF(L21=0,"",1000000*L21/TrRoad_act!L87)</f>
        <v>571.28948174678646</v>
      </c>
      <c r="M117" s="76">
        <f>IF(M21=0,"",1000000*M21/TrRoad_act!M87)</f>
        <v>616.88668197918639</v>
      </c>
      <c r="N117" s="76">
        <f>IF(N21=0,"",1000000*N21/TrRoad_act!N87)</f>
        <v>620.39602661743345</v>
      </c>
      <c r="O117" s="76">
        <f>IF(O21=0,"",1000000*O21/TrRoad_act!O87)</f>
        <v>561.76159509406205</v>
      </c>
      <c r="P117" s="76">
        <f>IF(P21=0,"",1000000*P21/TrRoad_act!P87)</f>
        <v>553.69235058428853</v>
      </c>
      <c r="Q117" s="76">
        <f>IF(Q21=0,"",1000000*Q21/TrRoad_act!Q87)</f>
        <v>530.63505711581183</v>
      </c>
    </row>
    <row r="118" spans="1:17" ht="11.45" customHeight="1" x14ac:dyDescent="0.25">
      <c r="A118" s="62" t="s">
        <v>59</v>
      </c>
      <c r="B118" s="77">
        <f>IF(B22=0,"",1000000*B22/TrRoad_act!B88)</f>
        <v>406.02261509435419</v>
      </c>
      <c r="C118" s="77">
        <f>IF(C22=0,"",1000000*C22/TrRoad_act!C88)</f>
        <v>532.19147293823664</v>
      </c>
      <c r="D118" s="77">
        <f>IF(D22=0,"",1000000*D22/TrRoad_act!D88)</f>
        <v>580.2097203140587</v>
      </c>
      <c r="E118" s="77">
        <f>IF(E22=0,"",1000000*E22/TrRoad_act!E88)</f>
        <v>586.91307756327194</v>
      </c>
      <c r="F118" s="77">
        <f>IF(F22=0,"",1000000*F22/TrRoad_act!F88)</f>
        <v>602.17206132331069</v>
      </c>
      <c r="G118" s="77">
        <f>IF(G22=0,"",1000000*G22/TrRoad_act!G88)</f>
        <v>541.17933306393263</v>
      </c>
      <c r="H118" s="77">
        <f>IF(H22=0,"",1000000*H22/TrRoad_act!H88)</f>
        <v>545.00982618617934</v>
      </c>
      <c r="I118" s="77">
        <f>IF(I22=0,"",1000000*I22/TrRoad_act!I88)</f>
        <v>527.30749234127177</v>
      </c>
      <c r="J118" s="77">
        <f>IF(J22=0,"",1000000*J22/TrRoad_act!J88)</f>
        <v>471.54053082470938</v>
      </c>
      <c r="K118" s="77">
        <f>IF(K22=0,"",1000000*K22/TrRoad_act!K88)</f>
        <v>451.54784296711887</v>
      </c>
      <c r="L118" s="77">
        <f>IF(L22=0,"",1000000*L22/TrRoad_act!L88)</f>
        <v>442.0665855778135</v>
      </c>
      <c r="M118" s="77">
        <f>IF(M22=0,"",1000000*M22/TrRoad_act!M88)</f>
        <v>431.90553184695631</v>
      </c>
      <c r="N118" s="77">
        <f>IF(N22=0,"",1000000*N22/TrRoad_act!N88)</f>
        <v>424.17409060898058</v>
      </c>
      <c r="O118" s="77">
        <f>IF(O22=0,"",1000000*O22/TrRoad_act!O88)</f>
        <v>393.5805963886757</v>
      </c>
      <c r="P118" s="77">
        <f>IF(P22=0,"",1000000*P22/TrRoad_act!P88)</f>
        <v>409.97160165587815</v>
      </c>
      <c r="Q118" s="77">
        <f>IF(Q22=0,"",1000000*Q22/TrRoad_act!Q88)</f>
        <v>383.00422726153806</v>
      </c>
    </row>
    <row r="119" spans="1:17" ht="11.45" customHeight="1" x14ac:dyDescent="0.25">
      <c r="A119" s="62" t="s">
        <v>58</v>
      </c>
      <c r="B119" s="77">
        <f>IF(B24=0,"",1000000*B24/TrRoad_act!B89)</f>
        <v>700.81834862551477</v>
      </c>
      <c r="C119" s="77">
        <f>IF(C24=0,"",1000000*C24/TrRoad_act!C89)</f>
        <v>693.47634980966791</v>
      </c>
      <c r="D119" s="77">
        <f>IF(D24=0,"",1000000*D24/TrRoad_act!D89)</f>
        <v>759.92338269216066</v>
      </c>
      <c r="E119" s="77">
        <f>IF(E24=0,"",1000000*E24/TrRoad_act!E89)</f>
        <v>703.24957265225919</v>
      </c>
      <c r="F119" s="77">
        <f>IF(F24=0,"",1000000*F24/TrRoad_act!F89)</f>
        <v>676.21687210892389</v>
      </c>
      <c r="G119" s="77">
        <f>IF(G24=0,"",1000000*G24/TrRoad_act!G89)</f>
        <v>755.61800293279589</v>
      </c>
      <c r="H119" s="77">
        <f>IF(H24=0,"",1000000*H24/TrRoad_act!H89)</f>
        <v>847.74495602878415</v>
      </c>
      <c r="I119" s="77">
        <f>IF(I24=0,"",1000000*I24/TrRoad_act!I89)</f>
        <v>800.39183200223727</v>
      </c>
      <c r="J119" s="77">
        <f>IF(J24=0,"",1000000*J24/TrRoad_act!J89)</f>
        <v>929.12220243288857</v>
      </c>
      <c r="K119" s="77">
        <f>IF(K24=0,"",1000000*K24/TrRoad_act!K89)</f>
        <v>962.65614650602242</v>
      </c>
      <c r="L119" s="77">
        <f>IF(L24=0,"",1000000*L24/TrRoad_act!L89)</f>
        <v>860.71114072614978</v>
      </c>
      <c r="M119" s="77">
        <f>IF(M24=0,"",1000000*M24/TrRoad_act!M89)</f>
        <v>987.66370163766476</v>
      </c>
      <c r="N119" s="77">
        <f>IF(N24=0,"",1000000*N24/TrRoad_act!N89)</f>
        <v>1011.659318369619</v>
      </c>
      <c r="O119" s="77">
        <f>IF(O24=0,"",1000000*O24/TrRoad_act!O89)</f>
        <v>877.99430748108807</v>
      </c>
      <c r="P119" s="77">
        <f>IF(P24=0,"",1000000*P24/TrRoad_act!P89)</f>
        <v>805.73582664879677</v>
      </c>
      <c r="Q119" s="77">
        <f>IF(Q24=0,"",1000000*Q24/TrRoad_act!Q89)</f>
        <v>772.0447442295889</v>
      </c>
    </row>
    <row r="120" spans="1:17" ht="11.45" customHeight="1" x14ac:dyDescent="0.25">
      <c r="A120" s="62" t="s">
        <v>57</v>
      </c>
      <c r="B120" s="77" t="str">
        <f>IF(B26=0,"",1000000*B26/TrRoad_act!B90)</f>
        <v/>
      </c>
      <c r="C120" s="77" t="str">
        <f>IF(C26=0,"",1000000*C26/TrRoad_act!C90)</f>
        <v/>
      </c>
      <c r="D120" s="77">
        <f>IF(D26=0,"",1000000*D26/TrRoad_act!D90)</f>
        <v>687.48541666666665</v>
      </c>
      <c r="E120" s="77">
        <f>IF(E26=0,"",1000000*E26/TrRoad_act!E90)</f>
        <v>696.81085972850678</v>
      </c>
      <c r="F120" s="77">
        <f>IF(F26=0,"",1000000*F26/TrRoad_act!F90)</f>
        <v>3539.7520823510922</v>
      </c>
      <c r="G120" s="77">
        <f>IF(G26=0,"",1000000*G26/TrRoad_act!G90)</f>
        <v>2294.7505240143132</v>
      </c>
      <c r="H120" s="77">
        <f>IF(H26=0,"",1000000*H26/TrRoad_act!H90)</f>
        <v>772.81081989247309</v>
      </c>
      <c r="I120" s="77">
        <f>IF(I26=0,"",1000000*I26/TrRoad_act!I90)</f>
        <v>1149.9873754389068</v>
      </c>
      <c r="J120" s="77">
        <f>IF(J26=0,"",1000000*J26/TrRoad_act!J90)</f>
        <v>1651.9890769175856</v>
      </c>
      <c r="K120" s="77">
        <f>IF(K26=0,"",1000000*K26/TrRoad_act!K90)</f>
        <v>2503.8582947219943</v>
      </c>
      <c r="L120" s="77">
        <f>IF(L26=0,"",1000000*L26/TrRoad_act!L90)</f>
        <v>647.30576726947265</v>
      </c>
      <c r="M120" s="77">
        <f>IF(M26=0,"",1000000*M26/TrRoad_act!M90)</f>
        <v>1047.6615544004487</v>
      </c>
      <c r="N120" s="77">
        <f>IF(N26=0,"",1000000*N26/TrRoad_act!N90)</f>
        <v>767.22614374530121</v>
      </c>
      <c r="O120" s="77">
        <f>IF(O26=0,"",1000000*O26/TrRoad_act!O90)</f>
        <v>714.96346953723753</v>
      </c>
      <c r="P120" s="77">
        <f>IF(P26=0,"",1000000*P26/TrRoad_act!P90)</f>
        <v>756.2403974495644</v>
      </c>
      <c r="Q120" s="77">
        <f>IF(Q26=0,"",1000000*Q26/TrRoad_act!Q90)</f>
        <v>756.56519989531193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 t="str">
        <f>IF(L27=0,"",1000000*L27/TrRoad_act!L91)</f>
        <v/>
      </c>
      <c r="M121" s="77" t="str">
        <f>IF(M27=0,"",1000000*M27/TrRoad_act!M91)</f>
        <v/>
      </c>
      <c r="N121" s="77" t="str">
        <f>IF(N27=0,"",1000000*N27/TrRoad_act!N91)</f>
        <v/>
      </c>
      <c r="O121" s="77" t="str">
        <f>IF(O27=0,"",1000000*O27/TrRoad_act!O91)</f>
        <v/>
      </c>
      <c r="P121" s="77" t="str">
        <f>IF(P27=0,"",1000000*P27/TrRoad_act!P91)</f>
        <v/>
      </c>
      <c r="Q121" s="77" t="str">
        <f>IF(Q27=0,"",1000000*Q27/TrRoad_act!Q91)</f>
        <v/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>
        <f>IF(N29=0,"",1000000*N29/TrRoad_act!N92)</f>
        <v>441.28955349622049</v>
      </c>
      <c r="O122" s="77">
        <f>IF(O29=0,"",1000000*O29/TrRoad_act!O92)</f>
        <v>441.61171436306017</v>
      </c>
      <c r="P122" s="77">
        <f>IF(P29=0,"",1000000*P29/TrRoad_act!P92)</f>
        <v>472.14067036833757</v>
      </c>
      <c r="Q122" s="77">
        <f>IF(Q29=0,"",1000000*Q29/TrRoad_act!Q92)</f>
        <v>484.03335928555697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>
        <f>IF(K32=0,"",1000000*K32/TrRoad_act!K93)</f>
        <v>341.02251856129573</v>
      </c>
      <c r="L123" s="77">
        <f>IF(L32=0,"",1000000*L32/TrRoad_act!L93)</f>
        <v>342.36439672746957</v>
      </c>
      <c r="M123" s="77">
        <f>IF(M32=0,"",1000000*M32/TrRoad_act!M93)</f>
        <v>343.88730589092899</v>
      </c>
      <c r="N123" s="77">
        <f>IF(N32=0,"",1000000*N32/TrRoad_act!N93)</f>
        <v>345.53213453742774</v>
      </c>
      <c r="O123" s="77">
        <f>IF(O32=0,"",1000000*O32/TrRoad_act!O93)</f>
        <v>348.32636195573059</v>
      </c>
      <c r="P123" s="77">
        <f>IF(P32=0,"",1000000*P32/TrRoad_act!P93)</f>
        <v>350.1146161070684</v>
      </c>
      <c r="Q123" s="77">
        <f>IF(Q32=0,"",1000000*Q32/TrRoad_act!Q93)</f>
        <v>352.15424339645688</v>
      </c>
    </row>
    <row r="124" spans="1:17" ht="11.45" customHeight="1" x14ac:dyDescent="0.25">
      <c r="A124" s="19" t="s">
        <v>28</v>
      </c>
      <c r="B124" s="76">
        <f>IF(B33=0,"",1000000*B33/TrRoad_act!B94)</f>
        <v>9948.3724792641424</v>
      </c>
      <c r="C124" s="76">
        <f>IF(C33=0,"",1000000*C33/TrRoad_act!C94)</f>
        <v>11916.66134382782</v>
      </c>
      <c r="D124" s="76">
        <f>IF(D33=0,"",1000000*D33/TrRoad_act!D94)</f>
        <v>13404.491203003805</v>
      </c>
      <c r="E124" s="76">
        <f>IF(E33=0,"",1000000*E33/TrRoad_act!E94)</f>
        <v>14758.989152712697</v>
      </c>
      <c r="F124" s="76">
        <f>IF(F33=0,"",1000000*F33/TrRoad_act!F94)</f>
        <v>15332.800552029694</v>
      </c>
      <c r="G124" s="76">
        <f>IF(G33=0,"",1000000*G33/TrRoad_act!G94)</f>
        <v>15807.006658030927</v>
      </c>
      <c r="H124" s="76">
        <f>IF(H33=0,"",1000000*H33/TrRoad_act!H94)</f>
        <v>17915.314726903165</v>
      </c>
      <c r="I124" s="76">
        <f>IF(I33=0,"",1000000*I33/TrRoad_act!I94)</f>
        <v>18964.711909662718</v>
      </c>
      <c r="J124" s="76">
        <f>IF(J33=0,"",1000000*J33/TrRoad_act!J94)</f>
        <v>21744.687493347672</v>
      </c>
      <c r="K124" s="76">
        <f>IF(K33=0,"",1000000*K33/TrRoad_act!K94)</f>
        <v>22483.598999744987</v>
      </c>
      <c r="L124" s="76">
        <f>IF(L33=0,"",1000000*L33/TrRoad_act!L94)</f>
        <v>23099.012136253667</v>
      </c>
      <c r="M124" s="76">
        <f>IF(M33=0,"",1000000*M33/TrRoad_act!M94)</f>
        <v>23675.744684496487</v>
      </c>
      <c r="N124" s="76">
        <f>IF(N33=0,"",1000000*N33/TrRoad_act!N94)</f>
        <v>23620.132178835982</v>
      </c>
      <c r="O124" s="76">
        <f>IF(O33=0,"",1000000*O33/TrRoad_act!O94)</f>
        <v>23362.500436054732</v>
      </c>
      <c r="P124" s="76">
        <f>IF(P33=0,"",1000000*P33/TrRoad_act!P94)</f>
        <v>23377.615344762355</v>
      </c>
      <c r="Q124" s="76">
        <f>IF(Q33=0,"",1000000*Q33/TrRoad_act!Q94)</f>
        <v>22494.924895735174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 t="str">
        <f>IF(D34=0,"",1000000*D34/TrRoad_act!D95)</f>
        <v/>
      </c>
      <c r="E125" s="75" t="str">
        <f>IF(E34=0,"",1000000*E34/TrRoad_act!E95)</f>
        <v/>
      </c>
      <c r="F125" s="75" t="str">
        <f>IF(F34=0,"",1000000*F34/TrRoad_act!F95)</f>
        <v/>
      </c>
      <c r="G125" s="75" t="str">
        <f>IF(G34=0,"",1000000*G34/TrRoad_act!G95)</f>
        <v/>
      </c>
      <c r="H125" s="75" t="str">
        <f>IF(H34=0,"",1000000*H34/TrRoad_act!H95)</f>
        <v/>
      </c>
      <c r="I125" s="75" t="str">
        <f>IF(I34=0,"",1000000*I34/TrRoad_act!I95)</f>
        <v/>
      </c>
      <c r="J125" s="75">
        <f>IF(J34=0,"",1000000*J34/TrRoad_act!J95)</f>
        <v>5235.4816859138373</v>
      </c>
      <c r="K125" s="75">
        <f>IF(K34=0,"",1000000*K34/TrRoad_act!K95)</f>
        <v>5276.7751582795663</v>
      </c>
      <c r="L125" s="75">
        <f>IF(L34=0,"",1000000*L34/TrRoad_act!L95)</f>
        <v>5325.2529603463627</v>
      </c>
      <c r="M125" s="75">
        <f>IF(M34=0,"",1000000*M34/TrRoad_act!M95)</f>
        <v>5446.1817502565636</v>
      </c>
      <c r="N125" s="75">
        <f>IF(N34=0,"",1000000*N34/TrRoad_act!N95)</f>
        <v>5420.3907019091203</v>
      </c>
      <c r="O125" s="75">
        <f>IF(O34=0,"",1000000*O34/TrRoad_act!O95)</f>
        <v>5438.3542234489059</v>
      </c>
      <c r="P125" s="75">
        <f>IF(P34=0,"",1000000*P34/TrRoad_act!P95)</f>
        <v>5504.3555912606726</v>
      </c>
      <c r="Q125" s="75">
        <f>IF(Q34=0,"",1000000*Q34/TrRoad_act!Q95)</f>
        <v>5254.3082017500019</v>
      </c>
    </row>
    <row r="126" spans="1:17" ht="11.45" customHeight="1" x14ac:dyDescent="0.25">
      <c r="A126" s="62" t="s">
        <v>58</v>
      </c>
      <c r="B126" s="75">
        <f>IF(B36=0,"",1000000*B36/TrRoad_act!B96)</f>
        <v>9948.3724792641424</v>
      </c>
      <c r="C126" s="75">
        <f>IF(C36=0,"",1000000*C36/TrRoad_act!C96)</f>
        <v>11916.66134382782</v>
      </c>
      <c r="D126" s="75">
        <f>IF(D36=0,"",1000000*D36/TrRoad_act!D96)</f>
        <v>13404.491203003805</v>
      </c>
      <c r="E126" s="75">
        <f>IF(E36=0,"",1000000*E36/TrRoad_act!E96)</f>
        <v>14758.989152712697</v>
      </c>
      <c r="F126" s="75">
        <f>IF(F36=0,"",1000000*F36/TrRoad_act!F96)</f>
        <v>15332.800552029694</v>
      </c>
      <c r="G126" s="75">
        <f>IF(G36=0,"",1000000*G36/TrRoad_act!G96)</f>
        <v>15807.006658030927</v>
      </c>
      <c r="H126" s="75">
        <f>IF(H36=0,"",1000000*H36/TrRoad_act!H96)</f>
        <v>17915.314726903165</v>
      </c>
      <c r="I126" s="75">
        <f>IF(I36=0,"",1000000*I36/TrRoad_act!I96)</f>
        <v>18984.821861972177</v>
      </c>
      <c r="J126" s="75">
        <f>IF(J36=0,"",1000000*J36/TrRoad_act!J96)</f>
        <v>21831.408281405813</v>
      </c>
      <c r="K126" s="75">
        <f>IF(K36=0,"",1000000*K36/TrRoad_act!K96)</f>
        <v>22575.82412977413</v>
      </c>
      <c r="L126" s="75">
        <f>IF(L36=0,"",1000000*L36/TrRoad_act!L96)</f>
        <v>23198.452212314434</v>
      </c>
      <c r="M126" s="75">
        <f>IF(M36=0,"",1000000*M36/TrRoad_act!M96)</f>
        <v>23780.133701588526</v>
      </c>
      <c r="N126" s="75">
        <f>IF(N36=0,"",1000000*N36/TrRoad_act!N96)</f>
        <v>23719.156699822499</v>
      </c>
      <c r="O126" s="75">
        <f>IF(O36=0,"",1000000*O36/TrRoad_act!O96)</f>
        <v>23456.437715533426</v>
      </c>
      <c r="P126" s="75">
        <f>IF(P36=0,"",1000000*P36/TrRoad_act!P96)</f>
        <v>23465.505406355838</v>
      </c>
      <c r="Q126" s="75">
        <f>IF(Q36=0,"",1000000*Q36/TrRoad_act!Q96)</f>
        <v>22570.806945589524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>
        <f>IF(I38=0,"",1000000*I38/TrRoad_act!I97)</f>
        <v>9159.0991635698483</v>
      </c>
      <c r="J127" s="75">
        <f>IF(J38=0,"",1000000*J38/TrRoad_act!J97)</f>
        <v>10421.25698492417</v>
      </c>
      <c r="K127" s="75">
        <f>IF(K38=0,"",1000000*K38/TrRoad_act!K97)</f>
        <v>10718.699361685751</v>
      </c>
      <c r="L127" s="75">
        <f>IF(L38=0,"",1000000*L38/TrRoad_act!L97)</f>
        <v>11027.204334933138</v>
      </c>
      <c r="M127" s="75">
        <f>IF(M38=0,"",1000000*M38/TrRoad_act!M97)</f>
        <v>11502.064562443649</v>
      </c>
      <c r="N127" s="75">
        <f>IF(N38=0,"",1000000*N38/TrRoad_act!N97)</f>
        <v>11682.352241134418</v>
      </c>
      <c r="O127" s="75">
        <f>IF(O38=0,"",1000000*O38/TrRoad_act!O97)</f>
        <v>11954.083154022032</v>
      </c>
      <c r="P127" s="75">
        <f>IF(P38=0,"",1000000*P38/TrRoad_act!P97)</f>
        <v>12063.372021096377</v>
      </c>
      <c r="Q127" s="75">
        <f>IF(Q38=0,"",1000000*Q38/TrRoad_act!Q97)</f>
        <v>11726.317056863776</v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 t="str">
        <f>IF(L39=0,"",1000000*L39/TrRoad_act!L98)</f>
        <v/>
      </c>
      <c r="M128" s="75" t="str">
        <f>IF(M39=0,"",1000000*M39/TrRoad_act!M98)</f>
        <v/>
      </c>
      <c r="N128" s="75" t="str">
        <f>IF(N39=0,"",1000000*N39/TrRoad_act!N98)</f>
        <v/>
      </c>
      <c r="O128" s="75" t="str">
        <f>IF(O39=0,"",1000000*O39/TrRoad_act!O98)</f>
        <v/>
      </c>
      <c r="P128" s="75" t="str">
        <f>IF(P39=0,"",1000000*P39/TrRoad_act!P98)</f>
        <v/>
      </c>
      <c r="Q128" s="75" t="str">
        <f>IF(Q39=0,"",1000000*Q39/TrRoad_act!Q98)</f>
        <v/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 t="str">
        <f>IF(L41=0,"",1000000*L41/TrRoad_act!L99)</f>
        <v/>
      </c>
      <c r="M129" s="75" t="str">
        <f>IF(M41=0,"",1000000*M41/TrRoad_act!M99)</f>
        <v/>
      </c>
      <c r="N129" s="75" t="str">
        <f>IF(N41=0,"",1000000*N41/TrRoad_act!N99)</f>
        <v/>
      </c>
      <c r="O129" s="75">
        <f>IF(O41=0,"",1000000*O41/TrRoad_act!O99)</f>
        <v>13380.850273959904</v>
      </c>
      <c r="P129" s="75">
        <f>IF(P41=0,"",1000000*P41/TrRoad_act!P99)</f>
        <v>13394.815672161514</v>
      </c>
      <c r="Q129" s="75">
        <f>IF(Q41=0,"",1000000*Q41/TrRoad_act!Q99)</f>
        <v>13414.554036359266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1055.9944541010368</v>
      </c>
      <c r="C131" s="78">
        <f>IF(C43=0,"",1000000*C43/TrRoad_act!C101)</f>
        <v>1089.6491801073155</v>
      </c>
      <c r="D131" s="78">
        <f>IF(D43=0,"",1000000*D43/TrRoad_act!D101)</f>
        <v>1097.0546312060997</v>
      </c>
      <c r="E131" s="78">
        <f>IF(E43=0,"",1000000*E43/TrRoad_act!E101)</f>
        <v>1103.2812358084436</v>
      </c>
      <c r="F131" s="78">
        <f>IF(F43=0,"",1000000*F43/TrRoad_act!F101)</f>
        <v>1072.6154977798951</v>
      </c>
      <c r="G131" s="78">
        <f>IF(G43=0,"",1000000*G43/TrRoad_act!G101)</f>
        <v>1106.9193696145478</v>
      </c>
      <c r="H131" s="78">
        <f>IF(H43=0,"",1000000*H43/TrRoad_act!H101)</f>
        <v>1110.8914610725881</v>
      </c>
      <c r="I131" s="78">
        <f>IF(I43=0,"",1000000*I43/TrRoad_act!I101)</f>
        <v>1080.7621990517343</v>
      </c>
      <c r="J131" s="78">
        <f>IF(J43=0,"",1000000*J43/TrRoad_act!J101)</f>
        <v>1083.5306012978895</v>
      </c>
      <c r="K131" s="78">
        <f>IF(K43=0,"",1000000*K43/TrRoad_act!K101)</f>
        <v>1075.9815408435547</v>
      </c>
      <c r="L131" s="78">
        <f>IF(L43=0,"",1000000*L43/TrRoad_act!L101)</f>
        <v>1062.1534211146147</v>
      </c>
      <c r="M131" s="78">
        <f>IF(M43=0,"",1000000*M43/TrRoad_act!M101)</f>
        <v>1063.565688113775</v>
      </c>
      <c r="N131" s="78">
        <f>IF(N43=0,"",1000000*N43/TrRoad_act!N101)</f>
        <v>1099.015894563109</v>
      </c>
      <c r="O131" s="78">
        <f>IF(O43=0,"",1000000*O43/TrRoad_act!O101)</f>
        <v>1068.1729227247315</v>
      </c>
      <c r="P131" s="78">
        <f>IF(P43=0,"",1000000*P43/TrRoad_act!P101)</f>
        <v>1062.7773474257583</v>
      </c>
      <c r="Q131" s="78">
        <f>IF(Q43=0,"",1000000*Q43/TrRoad_act!Q101)</f>
        <v>1053.494173566113</v>
      </c>
    </row>
    <row r="132" spans="1:17" ht="11.45" customHeight="1" x14ac:dyDescent="0.25">
      <c r="A132" s="62" t="s">
        <v>59</v>
      </c>
      <c r="B132" s="77">
        <f>IF(B44=0,"",1000000*B44/TrRoad_act!B102)</f>
        <v>1004.023864131941</v>
      </c>
      <c r="C132" s="77">
        <f>IF(C44=0,"",1000000*C44/TrRoad_act!C102)</f>
        <v>1007.7377031681611</v>
      </c>
      <c r="D132" s="77">
        <f>IF(D44=0,"",1000000*D44/TrRoad_act!D102)</f>
        <v>1001.1577141998803</v>
      </c>
      <c r="E132" s="77">
        <f>IF(E44=0,"",1000000*E44/TrRoad_act!E102)</f>
        <v>993.25359237649593</v>
      </c>
      <c r="F132" s="77">
        <f>IF(F44=0,"",1000000*F44/TrRoad_act!F102)</f>
        <v>984.48108790634274</v>
      </c>
      <c r="G132" s="77">
        <f>IF(G44=0,"",1000000*G44/TrRoad_act!G102)</f>
        <v>975.43911113559079</v>
      </c>
      <c r="H132" s="77">
        <f>IF(H44=0,"",1000000*H44/TrRoad_act!H102)</f>
        <v>953.98242157188179</v>
      </c>
      <c r="I132" s="77">
        <f>IF(I44=0,"",1000000*I44/TrRoad_act!I102)</f>
        <v>934.10758660760189</v>
      </c>
      <c r="J132" s="77">
        <f>IF(J44=0,"",1000000*J44/TrRoad_act!J102)</f>
        <v>919.25627263580384</v>
      </c>
      <c r="K132" s="77">
        <f>IF(K44=0,"",1000000*K44/TrRoad_act!K102)</f>
        <v>900.23174009386742</v>
      </c>
      <c r="L132" s="77">
        <f>IF(L44=0,"",1000000*L44/TrRoad_act!L102)</f>
        <v>881.56229117941587</v>
      </c>
      <c r="M132" s="77">
        <f>IF(M44=0,"",1000000*M44/TrRoad_act!M102)</f>
        <v>872.32021407168588</v>
      </c>
      <c r="N132" s="77">
        <f>IF(N44=0,"",1000000*N44/TrRoad_act!N102)</f>
        <v>862.07047401775822</v>
      </c>
      <c r="O132" s="77">
        <f>IF(O44=0,"",1000000*O44/TrRoad_act!O102)</f>
        <v>844.99864133299479</v>
      </c>
      <c r="P132" s="77">
        <f>IF(P44=0,"",1000000*P44/TrRoad_act!P102)</f>
        <v>827.38677129284451</v>
      </c>
      <c r="Q132" s="77">
        <f>IF(Q44=0,"",1000000*Q44/TrRoad_act!Q102)</f>
        <v>809.40141129565359</v>
      </c>
    </row>
    <row r="133" spans="1:17" ht="11.45" customHeight="1" x14ac:dyDescent="0.25">
      <c r="A133" s="62" t="s">
        <v>58</v>
      </c>
      <c r="B133" s="77">
        <f>IF(B46=0,"",1000000*B46/TrRoad_act!B103)</f>
        <v>1091.6108883601271</v>
      </c>
      <c r="C133" s="77">
        <f>IF(C46=0,"",1000000*C46/TrRoad_act!C103)</f>
        <v>1144.0744396361383</v>
      </c>
      <c r="D133" s="77">
        <f>IF(D46=0,"",1000000*D46/TrRoad_act!D103)</f>
        <v>1158.9013912252356</v>
      </c>
      <c r="E133" s="77">
        <f>IF(E46=0,"",1000000*E46/TrRoad_act!E103)</f>
        <v>1172.006018976032</v>
      </c>
      <c r="F133" s="77">
        <f>IF(F46=0,"",1000000*F46/TrRoad_act!F103)</f>
        <v>1125.8961319383964</v>
      </c>
      <c r="G133" s="77">
        <f>IF(G46=0,"",1000000*G46/TrRoad_act!G103)</f>
        <v>1184.123060092827</v>
      </c>
      <c r="H133" s="77">
        <f>IF(H46=0,"",1000000*H46/TrRoad_act!H103)</f>
        <v>1199.2819114831445</v>
      </c>
      <c r="I133" s="77">
        <f>IF(I46=0,"",1000000*I46/TrRoad_act!I103)</f>
        <v>1160.7236421703356</v>
      </c>
      <c r="J133" s="77">
        <f>IF(J46=0,"",1000000*J46/TrRoad_act!J103)</f>
        <v>1158.2350064204961</v>
      </c>
      <c r="K133" s="77">
        <f>IF(K46=0,"",1000000*K46/TrRoad_act!K103)</f>
        <v>1151.8487723906071</v>
      </c>
      <c r="L133" s="77">
        <f>IF(L46=0,"",1000000*L46/TrRoad_act!L103)</f>
        <v>1135.2861856675536</v>
      </c>
      <c r="M133" s="77">
        <f>IF(M46=0,"",1000000*M46/TrRoad_act!M103)</f>
        <v>1133.2360416763922</v>
      </c>
      <c r="N133" s="77">
        <f>IF(N46=0,"",1000000*N46/TrRoad_act!N103)</f>
        <v>1178.4084441300502</v>
      </c>
      <c r="O133" s="77">
        <f>IF(O46=0,"",1000000*O46/TrRoad_act!O103)</f>
        <v>1131.958620585274</v>
      </c>
      <c r="P133" s="77">
        <f>IF(P46=0,"",1000000*P46/TrRoad_act!P103)</f>
        <v>1119.2842229753719</v>
      </c>
      <c r="Q133" s="77">
        <f>IF(Q46=0,"",1000000*Q46/TrRoad_act!Q103)</f>
        <v>1101.6833370318486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>
        <f>IF(J48=0,"",1000000*J48/TrRoad_act!J104)</f>
        <v>1472.8785336185615</v>
      </c>
      <c r="K134" s="77">
        <f>IF(K48=0,"",1000000*K48/TrRoad_act!K104)</f>
        <v>1470.8352262668818</v>
      </c>
      <c r="L134" s="77">
        <f>IF(L48=0,"",1000000*L48/TrRoad_act!L104)</f>
        <v>1467.4371001510813</v>
      </c>
      <c r="M134" s="77">
        <f>IF(M48=0,"",1000000*M48/TrRoad_act!M104)</f>
        <v>1397.2575674279769</v>
      </c>
      <c r="N134" s="77">
        <f>IF(N48=0,"",1000000*N48/TrRoad_act!N104)</f>
        <v>1398.0313016907776</v>
      </c>
      <c r="O134" s="77">
        <f>IF(O48=0,"",1000000*O48/TrRoad_act!O104)</f>
        <v>1397.984329204633</v>
      </c>
      <c r="P134" s="77">
        <f>IF(P48=0,"",1000000*P48/TrRoad_act!P104)</f>
        <v>1292.8470206668028</v>
      </c>
      <c r="Q134" s="77">
        <f>IF(Q48=0,"",1000000*Q48/TrRoad_act!Q104)</f>
        <v>1251.4829141841699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 t="str">
        <f>IF(Q49=0,"",1000000*Q49/TrRoad_act!Q105)</f>
        <v/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>
        <f>IF(L51=0,"",1000000*L51/TrRoad_act!L106)</f>
        <v>382.36238788855161</v>
      </c>
      <c r="M136" s="77">
        <f>IF(M51=0,"",1000000*M51/TrRoad_act!M106)</f>
        <v>383.68537788303803</v>
      </c>
      <c r="N136" s="77">
        <f>IF(N51=0,"",1000000*N51/TrRoad_act!N106)</f>
        <v>385.51862906699336</v>
      </c>
      <c r="O136" s="77">
        <f>IF(O51=0,"",1000000*O51/TrRoad_act!O106)</f>
        <v>387.37170158500322</v>
      </c>
      <c r="P136" s="77">
        <f>IF(P51=0,"",1000000*P51/TrRoad_act!P106)</f>
        <v>389.04615819852239</v>
      </c>
      <c r="Q136" s="77">
        <f>IF(Q51=0,"",1000000*Q51/TrRoad_act!Q106)</f>
        <v>390.27948279854036</v>
      </c>
    </row>
    <row r="137" spans="1:17" ht="11.45" customHeight="1" x14ac:dyDescent="0.25">
      <c r="A137" s="19" t="s">
        <v>24</v>
      </c>
      <c r="B137" s="76">
        <f>IF(B52=0,"",1000000*B52/TrRoad_act!B107)</f>
        <v>9788.869613839408</v>
      </c>
      <c r="C137" s="76">
        <f>IF(C52=0,"",1000000*C52/TrRoad_act!C107)</f>
        <v>13132.575559153272</v>
      </c>
      <c r="D137" s="76">
        <f>IF(D52=0,"",1000000*D52/TrRoad_act!D107)</f>
        <v>14449.63862176789</v>
      </c>
      <c r="E137" s="76">
        <f>IF(E52=0,"",1000000*E52/TrRoad_act!E107)</f>
        <v>13752.807659568671</v>
      </c>
      <c r="F137" s="76">
        <f>IF(F52=0,"",1000000*F52/TrRoad_act!F107)</f>
        <v>12338.660460851619</v>
      </c>
      <c r="G137" s="76">
        <f>IF(G52=0,"",1000000*G52/TrRoad_act!G107)</f>
        <v>8644.1369655316612</v>
      </c>
      <c r="H137" s="76">
        <f>IF(H52=0,"",1000000*H52/TrRoad_act!H107)</f>
        <v>9622.0874424699523</v>
      </c>
      <c r="I137" s="76">
        <f>IF(I52=0,"",1000000*I52/TrRoad_act!I107)</f>
        <v>8295.8345754972233</v>
      </c>
      <c r="J137" s="76">
        <f>IF(J52=0,"",1000000*J52/TrRoad_act!J107)</f>
        <v>7763.0124925695482</v>
      </c>
      <c r="K137" s="76">
        <f>IF(K52=0,"",1000000*K52/TrRoad_act!K107)</f>
        <v>6821.4164299482763</v>
      </c>
      <c r="L137" s="76">
        <f>IF(L52=0,"",1000000*L52/TrRoad_act!L107)</f>
        <v>5460.7428544873583</v>
      </c>
      <c r="M137" s="76">
        <f>IF(M52=0,"",1000000*M52/TrRoad_act!M107)</f>
        <v>5521.5797268423948</v>
      </c>
      <c r="N137" s="76">
        <f>IF(N52=0,"",1000000*N52/TrRoad_act!N107)</f>
        <v>6149.387789362745</v>
      </c>
      <c r="O137" s="76">
        <f>IF(O52=0,"",1000000*O52/TrRoad_act!O107)</f>
        <v>6653.7183963564958</v>
      </c>
      <c r="P137" s="76">
        <f>IF(P52=0,"",1000000*P52/TrRoad_act!P107)</f>
        <v>7052.1960472489973</v>
      </c>
      <c r="Q137" s="76">
        <f>IF(Q52=0,"",1000000*Q52/TrRoad_act!Q107)</f>
        <v>7578.3621280829075</v>
      </c>
    </row>
    <row r="138" spans="1:17" ht="11.45" customHeight="1" x14ac:dyDescent="0.25">
      <c r="A138" s="17" t="s">
        <v>23</v>
      </c>
      <c r="B138" s="75">
        <f>IF(B53=0,"",1000000*B53/TrRoad_act!B108)</f>
        <v>6248.6641099243943</v>
      </c>
      <c r="C138" s="75">
        <f>IF(C53=0,"",1000000*C53/TrRoad_act!C108)</f>
        <v>7117.1228583411794</v>
      </c>
      <c r="D138" s="75">
        <f>IF(D53=0,"",1000000*D53/TrRoad_act!D108)</f>
        <v>7599.3364765813276</v>
      </c>
      <c r="E138" s="75">
        <f>IF(E53=0,"",1000000*E53/TrRoad_act!E108)</f>
        <v>7694.7227590947341</v>
      </c>
      <c r="F138" s="75">
        <f>IF(F53=0,"",1000000*F53/TrRoad_act!F108)</f>
        <v>7532.673870602177</v>
      </c>
      <c r="G138" s="75">
        <f>IF(G53=0,"",1000000*G53/TrRoad_act!G108)</f>
        <v>7032.5120239404514</v>
      </c>
      <c r="H138" s="75">
        <f>IF(H53=0,"",1000000*H53/TrRoad_act!H108)</f>
        <v>7779.7037321506668</v>
      </c>
      <c r="I138" s="75">
        <f>IF(I53=0,"",1000000*I53/TrRoad_act!I108)</f>
        <v>7397.3154262287426</v>
      </c>
      <c r="J138" s="75">
        <f>IF(J53=0,"",1000000*J53/TrRoad_act!J108)</f>
        <v>7024.0792117022247</v>
      </c>
      <c r="K138" s="75">
        <f>IF(K53=0,"",1000000*K53/TrRoad_act!K108)</f>
        <v>6267.8009412858219</v>
      </c>
      <c r="L138" s="75">
        <f>IF(L53=0,"",1000000*L53/TrRoad_act!L108)</f>
        <v>4086.6534801506664</v>
      </c>
      <c r="M138" s="75">
        <f>IF(M53=0,"",1000000*M53/TrRoad_act!M108)</f>
        <v>4264.8691752176173</v>
      </c>
      <c r="N138" s="75">
        <f>IF(N53=0,"",1000000*N53/TrRoad_act!N108)</f>
        <v>4818.2636631150408</v>
      </c>
      <c r="O138" s="75">
        <f>IF(O53=0,"",1000000*O53/TrRoad_act!O108)</f>
        <v>5088.3030170387165</v>
      </c>
      <c r="P138" s="75">
        <f>IF(P53=0,"",1000000*P53/TrRoad_act!P108)</f>
        <v>5284.5214666156489</v>
      </c>
      <c r="Q138" s="75">
        <f>IF(Q53=0,"",1000000*Q53/TrRoad_act!Q108)</f>
        <v>5817.4294368999208</v>
      </c>
    </row>
    <row r="139" spans="1:17" ht="11.45" customHeight="1" x14ac:dyDescent="0.25">
      <c r="A139" s="15" t="s">
        <v>22</v>
      </c>
      <c r="B139" s="74">
        <f>IF(B55=0,"",1000000*B55/TrRoad_act!B109)</f>
        <v>31443.035984102233</v>
      </c>
      <c r="C139" s="74">
        <f>IF(C55=0,"",1000000*C55/TrRoad_act!C109)</f>
        <v>49920.074829378973</v>
      </c>
      <c r="D139" s="74">
        <f>IF(D55=0,"",1000000*D55/TrRoad_act!D109)</f>
        <v>54136.317628249875</v>
      </c>
      <c r="E139" s="74">
        <f>IF(E55=0,"",1000000*E55/TrRoad_act!E109)</f>
        <v>56022.7441576743</v>
      </c>
      <c r="F139" s="74">
        <f>IF(F55=0,"",1000000*F55/TrRoad_act!F109)</f>
        <v>41491.147913950772</v>
      </c>
      <c r="G139" s="74">
        <f>IF(G55=0,"",1000000*G55/TrRoad_act!G109)</f>
        <v>20485.980283407909</v>
      </c>
      <c r="H139" s="74">
        <f>IF(H55=0,"",1000000*H55/TrRoad_act!H109)</f>
        <v>30177.641650235535</v>
      </c>
      <c r="I139" s="74">
        <f>IF(I55=0,"",1000000*I55/TrRoad_act!I109)</f>
        <v>18116.098984017659</v>
      </c>
      <c r="J139" s="74">
        <f>IF(J55=0,"",1000000*J55/TrRoad_act!J109)</f>
        <v>18678.320525408901</v>
      </c>
      <c r="K139" s="74">
        <f>IF(K55=0,"",1000000*K55/TrRoad_act!K109)</f>
        <v>22411.975789843244</v>
      </c>
      <c r="L139" s="74">
        <f>IF(L55=0,"",1000000*L55/TrRoad_act!L109)</f>
        <v>51042.273088949114</v>
      </c>
      <c r="M139" s="74">
        <f>IF(M55=0,"",1000000*M55/TrRoad_act!M109)</f>
        <v>43613.452379792507</v>
      </c>
      <c r="N139" s="74">
        <f>IF(N55=0,"",1000000*N55/TrRoad_act!N109)</f>
        <v>37899.637686276321</v>
      </c>
      <c r="O139" s="74">
        <f>IF(O55=0,"",1000000*O55/TrRoad_act!O109)</f>
        <v>40402.894815073385</v>
      </c>
      <c r="P139" s="74">
        <f>IF(P55=0,"",1000000*P55/TrRoad_act!P109)</f>
        <v>44192.864501438991</v>
      </c>
      <c r="Q139" s="74">
        <f>IF(Q55=0,"",1000000*Q55/TrRoad_act!Q109)</f>
        <v>40518.519036864127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0.66805504008198535</v>
      </c>
      <c r="C142" s="56">
        <f t="shared" si="12"/>
        <v>0.66746485801478783</v>
      </c>
      <c r="D142" s="56">
        <f t="shared" si="12"/>
        <v>0.65033785804352329</v>
      </c>
      <c r="E142" s="56">
        <f t="shared" si="12"/>
        <v>0.64030509385564649</v>
      </c>
      <c r="F142" s="56">
        <f t="shared" si="12"/>
        <v>0.67223714620514397</v>
      </c>
      <c r="G142" s="56">
        <f t="shared" si="12"/>
        <v>0.68412835950646256</v>
      </c>
      <c r="H142" s="56">
        <f t="shared" si="12"/>
        <v>0.64293113929095813</v>
      </c>
      <c r="I142" s="56">
        <f t="shared" si="12"/>
        <v>0.6830775002700894</v>
      </c>
      <c r="J142" s="56">
        <f t="shared" si="12"/>
        <v>0.71523340681879466</v>
      </c>
      <c r="K142" s="56">
        <f t="shared" si="12"/>
        <v>0.7361506528700118</v>
      </c>
      <c r="L142" s="56">
        <f t="shared" si="12"/>
        <v>0.75974181515462635</v>
      </c>
      <c r="M142" s="56">
        <f t="shared" si="12"/>
        <v>0.77207902264322248</v>
      </c>
      <c r="N142" s="56">
        <f t="shared" si="12"/>
        <v>0.7692724059666739</v>
      </c>
      <c r="O142" s="56">
        <f t="shared" si="12"/>
        <v>0.7559842067246576</v>
      </c>
      <c r="P142" s="56">
        <f t="shared" si="12"/>
        <v>0.75426857717997853</v>
      </c>
      <c r="Q142" s="56">
        <f t="shared" si="12"/>
        <v>0.75577168727197153</v>
      </c>
    </row>
    <row r="143" spans="1:17" ht="11.45" customHeight="1" x14ac:dyDescent="0.25">
      <c r="A143" s="55" t="s">
        <v>30</v>
      </c>
      <c r="B143" s="54">
        <f t="shared" ref="B143:Q143" si="13">IF(B19=0,0,B19/B$17)</f>
        <v>4.1165669231327789E-3</v>
      </c>
      <c r="C143" s="54">
        <f t="shared" si="13"/>
        <v>3.1874645888791062E-3</v>
      </c>
      <c r="D143" s="54">
        <f t="shared" si="13"/>
        <v>3.095519705396095E-3</v>
      </c>
      <c r="E143" s="54">
        <f t="shared" si="13"/>
        <v>2.8849080424296139E-3</v>
      </c>
      <c r="F143" s="54">
        <f t="shared" si="13"/>
        <v>2.794463505920706E-3</v>
      </c>
      <c r="G143" s="54">
        <f t="shared" si="13"/>
        <v>2.8321375136762207E-3</v>
      </c>
      <c r="H143" s="54">
        <f t="shared" si="13"/>
        <v>2.9292803404810364E-3</v>
      </c>
      <c r="I143" s="54">
        <f t="shared" si="13"/>
        <v>3.0396726192697143E-3</v>
      </c>
      <c r="J143" s="54">
        <f t="shared" si="13"/>
        <v>3.1510486721852628E-3</v>
      </c>
      <c r="K143" s="54">
        <f t="shared" si="13"/>
        <v>3.2849138975675003E-3</v>
      </c>
      <c r="L143" s="54">
        <f t="shared" si="13"/>
        <v>3.6458373165045251E-3</v>
      </c>
      <c r="M143" s="54">
        <f t="shared" si="13"/>
        <v>3.624871416498959E-3</v>
      </c>
      <c r="N143" s="54">
        <f t="shared" si="13"/>
        <v>3.6038112088645634E-3</v>
      </c>
      <c r="O143" s="54">
        <f t="shared" si="13"/>
        <v>3.8638956717101797E-3</v>
      </c>
      <c r="P143" s="54">
        <f t="shared" si="13"/>
        <v>3.8618686300603893E-3</v>
      </c>
      <c r="Q143" s="54">
        <f t="shared" si="13"/>
        <v>3.9735765807136416E-3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0.48863924536594372</v>
      </c>
      <c r="C144" s="50">
        <f t="shared" si="14"/>
        <v>0.5025405617474481</v>
      </c>
      <c r="D144" s="50">
        <f t="shared" si="14"/>
        <v>0.49580348071707125</v>
      </c>
      <c r="E144" s="50">
        <f t="shared" si="14"/>
        <v>0.4785225405481297</v>
      </c>
      <c r="F144" s="50">
        <f t="shared" si="14"/>
        <v>0.5064210232688332</v>
      </c>
      <c r="G144" s="50">
        <f t="shared" si="14"/>
        <v>0.52001405688464863</v>
      </c>
      <c r="H144" s="50">
        <f t="shared" si="14"/>
        <v>0.49526780307464524</v>
      </c>
      <c r="I144" s="50">
        <f t="shared" si="14"/>
        <v>0.52185059131850908</v>
      </c>
      <c r="J144" s="50">
        <f t="shared" si="14"/>
        <v>0.51997424920220714</v>
      </c>
      <c r="K144" s="50">
        <f t="shared" si="14"/>
        <v>0.54054137778078082</v>
      </c>
      <c r="L144" s="50">
        <f t="shared" si="14"/>
        <v>0.54677713628845293</v>
      </c>
      <c r="M144" s="50">
        <f t="shared" si="14"/>
        <v>0.5641123162126378</v>
      </c>
      <c r="N144" s="50">
        <f t="shared" si="14"/>
        <v>0.56436232334264824</v>
      </c>
      <c r="O144" s="50">
        <f t="shared" si="14"/>
        <v>0.54516377775875802</v>
      </c>
      <c r="P144" s="50">
        <f t="shared" si="14"/>
        <v>0.54332913652084858</v>
      </c>
      <c r="Q144" s="50">
        <f t="shared" si="14"/>
        <v>0.54111072040809494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0.43238159397845566</v>
      </c>
      <c r="C145" s="52">
        <f t="shared" si="15"/>
        <v>0.44080642198971443</v>
      </c>
      <c r="D145" s="52">
        <f t="shared" si="15"/>
        <v>0.41928822762506296</v>
      </c>
      <c r="E145" s="52">
        <f t="shared" si="15"/>
        <v>0.39511158743539376</v>
      </c>
      <c r="F145" s="52">
        <f t="shared" si="15"/>
        <v>0.39360795322979136</v>
      </c>
      <c r="G145" s="52">
        <f t="shared" si="15"/>
        <v>0.37854184896303378</v>
      </c>
      <c r="H145" s="52">
        <f t="shared" si="15"/>
        <v>0.33653853529033984</v>
      </c>
      <c r="I145" s="52">
        <f t="shared" si="15"/>
        <v>0.33217407434789636</v>
      </c>
      <c r="J145" s="52">
        <f t="shared" si="15"/>
        <v>0.28874022092866986</v>
      </c>
      <c r="K145" s="52">
        <f t="shared" si="15"/>
        <v>0.28010508005287127</v>
      </c>
      <c r="L145" s="52">
        <f t="shared" si="15"/>
        <v>0.29104467867210698</v>
      </c>
      <c r="M145" s="52">
        <f t="shared" si="15"/>
        <v>0.26421641578521227</v>
      </c>
      <c r="N145" s="52">
        <f t="shared" si="15"/>
        <v>0.25426067359647686</v>
      </c>
      <c r="O145" s="52">
        <f t="shared" si="15"/>
        <v>0.24722997082482887</v>
      </c>
      <c r="P145" s="52">
        <f t="shared" si="15"/>
        <v>0.25528657887373063</v>
      </c>
      <c r="Q145" s="52">
        <f t="shared" si="15"/>
        <v>0.24198659386859178</v>
      </c>
    </row>
    <row r="146" spans="1:17" ht="11.45" customHeight="1" x14ac:dyDescent="0.25">
      <c r="A146" s="53" t="s">
        <v>58</v>
      </c>
      <c r="B146" s="52">
        <f t="shared" ref="B146:Q146" si="16">IF(B24=0,0,B24/B$17)</f>
        <v>5.6257651387488061E-2</v>
      </c>
      <c r="C146" s="52">
        <f t="shared" si="16"/>
        <v>6.1734139757733626E-2</v>
      </c>
      <c r="D146" s="52">
        <f t="shared" si="16"/>
        <v>7.5600620046731293E-2</v>
      </c>
      <c r="E146" s="52">
        <f t="shared" si="16"/>
        <v>8.1434724739565839E-2</v>
      </c>
      <c r="F146" s="52">
        <f t="shared" si="16"/>
        <v>9.063543311893589E-2</v>
      </c>
      <c r="G146" s="52">
        <f t="shared" si="16"/>
        <v>0.12713226706610947</v>
      </c>
      <c r="H146" s="52">
        <f t="shared" si="16"/>
        <v>0.1541294753143192</v>
      </c>
      <c r="I146" s="52">
        <f t="shared" si="16"/>
        <v>0.18085837833747614</v>
      </c>
      <c r="J146" s="52">
        <f t="shared" si="16"/>
        <v>0.22063070244827518</v>
      </c>
      <c r="K146" s="52">
        <f t="shared" si="16"/>
        <v>0.24509432427847977</v>
      </c>
      <c r="L146" s="52">
        <f t="shared" si="16"/>
        <v>0.25160031906124358</v>
      </c>
      <c r="M146" s="52">
        <f t="shared" si="16"/>
        <v>0.28263727042081255</v>
      </c>
      <c r="N146" s="52">
        <f t="shared" si="16"/>
        <v>0.29860247165893411</v>
      </c>
      <c r="O146" s="52">
        <f t="shared" si="16"/>
        <v>0.28713480942529657</v>
      </c>
      <c r="P146" s="52">
        <f t="shared" si="16"/>
        <v>0.27643919688499141</v>
      </c>
      <c r="Q146" s="52">
        <f t="shared" si="16"/>
        <v>0.28671636776630938</v>
      </c>
    </row>
    <row r="147" spans="1:17" ht="11.45" customHeight="1" x14ac:dyDescent="0.25">
      <c r="A147" s="53" t="s">
        <v>57</v>
      </c>
      <c r="B147" s="52">
        <f t="shared" ref="B147:Q147" si="17">IF(B26=0,0,B26/B$17)</f>
        <v>0</v>
      </c>
      <c r="C147" s="52">
        <f t="shared" si="17"/>
        <v>0</v>
      </c>
      <c r="D147" s="52">
        <f t="shared" si="17"/>
        <v>9.1463304527703384E-4</v>
      </c>
      <c r="E147" s="52">
        <f t="shared" si="17"/>
        <v>1.9762283731700947E-3</v>
      </c>
      <c r="F147" s="52">
        <f t="shared" si="17"/>
        <v>2.2177636920105957E-2</v>
      </c>
      <c r="G147" s="52">
        <f t="shared" si="17"/>
        <v>1.4339940855505374E-2</v>
      </c>
      <c r="H147" s="52">
        <f t="shared" si="17"/>
        <v>4.5997924699862167E-3</v>
      </c>
      <c r="I147" s="52">
        <f t="shared" si="17"/>
        <v>8.8181386331366851E-3</v>
      </c>
      <c r="J147" s="52">
        <f t="shared" si="17"/>
        <v>1.0603325825262069E-2</v>
      </c>
      <c r="K147" s="52">
        <f t="shared" si="17"/>
        <v>1.5341902670049156E-2</v>
      </c>
      <c r="L147" s="52">
        <f t="shared" si="17"/>
        <v>4.1178786440876072E-3</v>
      </c>
      <c r="M147" s="52">
        <f t="shared" si="17"/>
        <v>1.7226058820707234E-2</v>
      </c>
      <c r="N147" s="52">
        <f t="shared" si="17"/>
        <v>1.1426965076505676E-2</v>
      </c>
      <c r="O147" s="52">
        <f t="shared" si="17"/>
        <v>1.0685654769253729E-2</v>
      </c>
      <c r="P147" s="52">
        <f t="shared" si="17"/>
        <v>1.1493717452324845E-2</v>
      </c>
      <c r="Q147" s="52">
        <f t="shared" si="17"/>
        <v>1.2295827145618665E-2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0</v>
      </c>
      <c r="M148" s="52">
        <f t="shared" si="18"/>
        <v>0</v>
      </c>
      <c r="N148" s="52">
        <f t="shared" si="18"/>
        <v>0</v>
      </c>
      <c r="O148" s="52">
        <f t="shared" si="18"/>
        <v>0</v>
      </c>
      <c r="P148" s="52">
        <f t="shared" si="18"/>
        <v>0</v>
      </c>
      <c r="Q148" s="52">
        <f t="shared" si="18"/>
        <v>0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1.3509321254747362E-5</v>
      </c>
      <c r="O149" s="52">
        <f t="shared" si="19"/>
        <v>1.3141651197388844E-5</v>
      </c>
      <c r="P149" s="52">
        <f t="shared" si="19"/>
        <v>1.4442845335544907E-5</v>
      </c>
      <c r="Q149" s="52">
        <f t="shared" si="19"/>
        <v>1.6564675283731581E-5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7.0779380701289974E-8</v>
      </c>
      <c r="L150" s="52">
        <f t="shared" si="20"/>
        <v>1.4259911014778535E-5</v>
      </c>
      <c r="M150" s="52">
        <f t="shared" si="20"/>
        <v>3.2571185905660417E-5</v>
      </c>
      <c r="N150" s="52">
        <f t="shared" si="20"/>
        <v>5.8703689476947991E-5</v>
      </c>
      <c r="O150" s="52">
        <f t="shared" si="20"/>
        <v>1.0020108818151663E-4</v>
      </c>
      <c r="P150" s="52">
        <f t="shared" si="20"/>
        <v>9.5200464466154472E-5</v>
      </c>
      <c r="Q150" s="52">
        <f t="shared" si="20"/>
        <v>9.5366952291505249E-5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0.17529922779290893</v>
      </c>
      <c r="C151" s="50">
        <f t="shared" si="21"/>
        <v>0.1617368316784607</v>
      </c>
      <c r="D151" s="50">
        <f t="shared" si="21"/>
        <v>0.15143885762105591</v>
      </c>
      <c r="E151" s="50">
        <f t="shared" si="21"/>
        <v>0.15889764526508704</v>
      </c>
      <c r="F151" s="50">
        <f t="shared" si="21"/>
        <v>0.16302165943039018</v>
      </c>
      <c r="G151" s="50">
        <f t="shared" si="21"/>
        <v>0.1612821651081377</v>
      </c>
      <c r="H151" s="50">
        <f t="shared" si="21"/>
        <v>0.14473405587583191</v>
      </c>
      <c r="I151" s="50">
        <f t="shared" si="21"/>
        <v>0.15818723633231049</v>
      </c>
      <c r="J151" s="50">
        <f t="shared" si="21"/>
        <v>0.19210810894440217</v>
      </c>
      <c r="K151" s="50">
        <f t="shared" si="21"/>
        <v>0.19232436119166335</v>
      </c>
      <c r="L151" s="50">
        <f t="shared" si="21"/>
        <v>0.20931884154966887</v>
      </c>
      <c r="M151" s="50">
        <f t="shared" si="21"/>
        <v>0.20434183501408573</v>
      </c>
      <c r="N151" s="50">
        <f t="shared" si="21"/>
        <v>0.20130627141516108</v>
      </c>
      <c r="O151" s="50">
        <f t="shared" si="21"/>
        <v>0.20695653329418953</v>
      </c>
      <c r="P151" s="50">
        <f t="shared" si="21"/>
        <v>0.20707757202906954</v>
      </c>
      <c r="Q151" s="50">
        <f t="shared" si="21"/>
        <v>0.21068739028316294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0</v>
      </c>
      <c r="E152" s="52">
        <f t="shared" si="22"/>
        <v>0</v>
      </c>
      <c r="F152" s="52">
        <f t="shared" si="22"/>
        <v>0</v>
      </c>
      <c r="G152" s="52">
        <f t="shared" si="22"/>
        <v>0</v>
      </c>
      <c r="H152" s="52">
        <f t="shared" si="22"/>
        <v>0</v>
      </c>
      <c r="I152" s="52">
        <f t="shared" si="22"/>
        <v>0</v>
      </c>
      <c r="J152" s="52">
        <f t="shared" si="22"/>
        <v>1.8812388698864838E-4</v>
      </c>
      <c r="K152" s="52">
        <f t="shared" si="22"/>
        <v>1.8508831210030006E-4</v>
      </c>
      <c r="L152" s="52">
        <f t="shared" si="22"/>
        <v>1.9938722001273525E-4</v>
      </c>
      <c r="M152" s="52">
        <f t="shared" si="22"/>
        <v>1.9300675003397459E-4</v>
      </c>
      <c r="N152" s="52">
        <f t="shared" si="22"/>
        <v>1.8132073519770746E-4</v>
      </c>
      <c r="O152" s="52">
        <f t="shared" si="22"/>
        <v>1.8094235002716512E-4</v>
      </c>
      <c r="P152" s="52">
        <f t="shared" si="22"/>
        <v>1.7168051131500952E-4</v>
      </c>
      <c r="Q152" s="52">
        <f t="shared" si="22"/>
        <v>1.5486858907399342E-4</v>
      </c>
    </row>
    <row r="153" spans="1:17" ht="11.45" customHeight="1" x14ac:dyDescent="0.25">
      <c r="A153" s="53" t="s">
        <v>58</v>
      </c>
      <c r="B153" s="52">
        <f t="shared" ref="B153:Q153" si="23">IF(B36=0,0,B36/B$17)</f>
        <v>0.17529922779290893</v>
      </c>
      <c r="C153" s="52">
        <f t="shared" si="23"/>
        <v>0.1617368316784607</v>
      </c>
      <c r="D153" s="52">
        <f t="shared" si="23"/>
        <v>0.15143885762105591</v>
      </c>
      <c r="E153" s="52">
        <f t="shared" si="23"/>
        <v>0.15889764526508704</v>
      </c>
      <c r="F153" s="52">
        <f t="shared" si="23"/>
        <v>0.16302165943039018</v>
      </c>
      <c r="G153" s="52">
        <f t="shared" si="23"/>
        <v>0.1612821651081377</v>
      </c>
      <c r="H153" s="52">
        <f t="shared" si="23"/>
        <v>0.14473405587583191</v>
      </c>
      <c r="I153" s="52">
        <f t="shared" si="23"/>
        <v>0.15803087675516975</v>
      </c>
      <c r="J153" s="52">
        <f t="shared" si="23"/>
        <v>0.19176488257821175</v>
      </c>
      <c r="K153" s="52">
        <f t="shared" si="23"/>
        <v>0.1919746472265714</v>
      </c>
      <c r="L153" s="52">
        <f t="shared" si="23"/>
        <v>0.20890935036650105</v>
      </c>
      <c r="M153" s="52">
        <f t="shared" si="23"/>
        <v>0.20391347586973432</v>
      </c>
      <c r="N153" s="52">
        <f t="shared" si="23"/>
        <v>0.20089994844214445</v>
      </c>
      <c r="O153" s="52">
        <f t="shared" si="23"/>
        <v>0.20653319920688784</v>
      </c>
      <c r="P153" s="52">
        <f t="shared" si="23"/>
        <v>0.20667381706335541</v>
      </c>
      <c r="Q153" s="52">
        <f t="shared" si="23"/>
        <v>0.21031313840072019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1.5635957714072886E-4</v>
      </c>
      <c r="J154" s="52">
        <f t="shared" si="24"/>
        <v>1.5510247920175817E-4</v>
      </c>
      <c r="K154" s="52">
        <f t="shared" si="24"/>
        <v>1.6462565299165996E-4</v>
      </c>
      <c r="L154" s="52">
        <f t="shared" si="24"/>
        <v>2.1010396315510293E-4</v>
      </c>
      <c r="M154" s="52">
        <f t="shared" si="24"/>
        <v>2.3535239431740301E-4</v>
      </c>
      <c r="N154" s="52">
        <f t="shared" si="24"/>
        <v>2.250022378189237E-4</v>
      </c>
      <c r="O154" s="52">
        <f t="shared" si="24"/>
        <v>2.396265116672955E-4</v>
      </c>
      <c r="P154" s="52">
        <f t="shared" si="24"/>
        <v>2.2671825600863358E-4</v>
      </c>
      <c r="Q154" s="52">
        <f t="shared" si="24"/>
        <v>2.0876883689967219E-4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0</v>
      </c>
      <c r="M155" s="52">
        <f t="shared" si="25"/>
        <v>0</v>
      </c>
      <c r="N155" s="52">
        <f t="shared" si="25"/>
        <v>0</v>
      </c>
      <c r="O155" s="52">
        <f t="shared" si="25"/>
        <v>0</v>
      </c>
      <c r="P155" s="52">
        <f t="shared" si="25"/>
        <v>0</v>
      </c>
      <c r="Q155" s="52">
        <f t="shared" si="25"/>
        <v>0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0</v>
      </c>
      <c r="M156" s="52">
        <f t="shared" si="26"/>
        <v>0</v>
      </c>
      <c r="N156" s="52">
        <f t="shared" si="26"/>
        <v>0</v>
      </c>
      <c r="O156" s="52">
        <f t="shared" si="26"/>
        <v>2.7652256072221641E-6</v>
      </c>
      <c r="P156" s="52">
        <f t="shared" si="26"/>
        <v>5.3561983904820303E-6</v>
      </c>
      <c r="Q156" s="52">
        <f t="shared" si="26"/>
        <v>1.0614456469032747E-5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0.33194495991801465</v>
      </c>
      <c r="C157" s="56">
        <f t="shared" si="27"/>
        <v>0.33253514198521217</v>
      </c>
      <c r="D157" s="56">
        <f t="shared" si="27"/>
        <v>0.34966214195647671</v>
      </c>
      <c r="E157" s="56">
        <f t="shared" si="27"/>
        <v>0.35969490614435351</v>
      </c>
      <c r="F157" s="56">
        <f t="shared" si="27"/>
        <v>0.32776285379485592</v>
      </c>
      <c r="G157" s="56">
        <f t="shared" si="27"/>
        <v>0.31587164049353755</v>
      </c>
      <c r="H157" s="56">
        <f t="shared" si="27"/>
        <v>0.35706886070904187</v>
      </c>
      <c r="I157" s="56">
        <f t="shared" si="27"/>
        <v>0.31692249972991071</v>
      </c>
      <c r="J157" s="56">
        <f t="shared" si="27"/>
        <v>0.28476659318120551</v>
      </c>
      <c r="K157" s="56">
        <f t="shared" si="27"/>
        <v>0.26384934712998825</v>
      </c>
      <c r="L157" s="56">
        <f t="shared" si="27"/>
        <v>0.24025818484537365</v>
      </c>
      <c r="M157" s="56">
        <f t="shared" si="27"/>
        <v>0.22792097735677758</v>
      </c>
      <c r="N157" s="56">
        <f t="shared" si="27"/>
        <v>0.23072759403332616</v>
      </c>
      <c r="O157" s="56">
        <f t="shared" si="27"/>
        <v>0.24401579327534234</v>
      </c>
      <c r="P157" s="56">
        <f t="shared" si="27"/>
        <v>0.24573142282002156</v>
      </c>
      <c r="Q157" s="56">
        <f t="shared" si="27"/>
        <v>0.2442283127280285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0.12374445953332214</v>
      </c>
      <c r="C158" s="54">
        <f t="shared" si="28"/>
        <v>0.10176677672120528</v>
      </c>
      <c r="D158" s="54">
        <f t="shared" si="28"/>
        <v>0.10201869601150697</v>
      </c>
      <c r="E158" s="54">
        <f t="shared" si="28"/>
        <v>9.8419739218056607E-2</v>
      </c>
      <c r="F158" s="54">
        <f t="shared" si="28"/>
        <v>9.5664782700874321E-2</v>
      </c>
      <c r="G158" s="54">
        <f t="shared" si="28"/>
        <v>0.10669734141345064</v>
      </c>
      <c r="H158" s="54">
        <f t="shared" si="28"/>
        <v>0.11396857806513228</v>
      </c>
      <c r="I158" s="54">
        <f t="shared" si="28"/>
        <v>0.11392544901062145</v>
      </c>
      <c r="J158" s="54">
        <f t="shared" si="28"/>
        <v>0.11219198158221799</v>
      </c>
      <c r="K158" s="54">
        <f t="shared" si="28"/>
        <v>0.11159144933719169</v>
      </c>
      <c r="L158" s="54">
        <f t="shared" si="28"/>
        <v>0.11854753034087749</v>
      </c>
      <c r="M158" s="54">
        <f t="shared" si="28"/>
        <v>0.11802476949989804</v>
      </c>
      <c r="N158" s="54">
        <f t="shared" si="28"/>
        <v>0.12122909265858681</v>
      </c>
      <c r="O158" s="54">
        <f t="shared" si="28"/>
        <v>0.12645813648565629</v>
      </c>
      <c r="P158" s="54">
        <f t="shared" si="28"/>
        <v>0.13087133299306339</v>
      </c>
      <c r="Q158" s="54">
        <f t="shared" si="28"/>
        <v>0.13453115800692897</v>
      </c>
    </row>
    <row r="159" spans="1:17" ht="11.45" customHeight="1" x14ac:dyDescent="0.25">
      <c r="A159" s="53" t="s">
        <v>59</v>
      </c>
      <c r="B159" s="52">
        <f t="shared" ref="B159:Q159" si="29">IF(B44=0,0,B44/B$17)</f>
        <v>4.784304664547806E-2</v>
      </c>
      <c r="C159" s="52">
        <f t="shared" si="29"/>
        <v>3.7571146241262045E-2</v>
      </c>
      <c r="D159" s="52">
        <f t="shared" si="29"/>
        <v>3.6502196953442714E-2</v>
      </c>
      <c r="E159" s="52">
        <f t="shared" si="29"/>
        <v>3.4065718602745737E-2</v>
      </c>
      <c r="F159" s="52">
        <f t="shared" si="29"/>
        <v>3.308180303555671E-2</v>
      </c>
      <c r="G159" s="52">
        <f t="shared" si="29"/>
        <v>3.4784582147116036E-2</v>
      </c>
      <c r="H159" s="52">
        <f t="shared" si="29"/>
        <v>3.5266517446396264E-2</v>
      </c>
      <c r="I159" s="52">
        <f t="shared" si="29"/>
        <v>3.4743810645664883E-2</v>
      </c>
      <c r="J159" s="52">
        <f t="shared" si="29"/>
        <v>2.9754434982782393E-2</v>
      </c>
      <c r="K159" s="52">
        <f t="shared" si="29"/>
        <v>2.8151525115011324E-2</v>
      </c>
      <c r="L159" s="52">
        <f t="shared" si="29"/>
        <v>2.8359525841470463E-2</v>
      </c>
      <c r="M159" s="52">
        <f t="shared" si="29"/>
        <v>2.5847481749554913E-2</v>
      </c>
      <c r="N159" s="52">
        <f t="shared" si="29"/>
        <v>2.3864279528267907E-2</v>
      </c>
      <c r="O159" s="52">
        <f t="shared" si="29"/>
        <v>2.2233422527869882E-2</v>
      </c>
      <c r="P159" s="52">
        <f t="shared" si="29"/>
        <v>1.9719201237651043E-2</v>
      </c>
      <c r="Q159" s="52">
        <f t="shared" si="29"/>
        <v>1.7037420756574884E-2</v>
      </c>
    </row>
    <row r="160" spans="1:17" ht="11.45" customHeight="1" x14ac:dyDescent="0.25">
      <c r="A160" s="53" t="s">
        <v>58</v>
      </c>
      <c r="B160" s="52">
        <f t="shared" ref="B160:Q160" si="30">IF(B46=0,0,B46/B$17)</f>
        <v>7.5901412887844077E-2</v>
      </c>
      <c r="C160" s="52">
        <f t="shared" si="30"/>
        <v>6.4195630479943228E-2</v>
      </c>
      <c r="D160" s="52">
        <f t="shared" si="30"/>
        <v>6.5516499058064254E-2</v>
      </c>
      <c r="E160" s="52">
        <f t="shared" si="30"/>
        <v>6.4354020615310883E-2</v>
      </c>
      <c r="F160" s="52">
        <f t="shared" si="30"/>
        <v>6.2582979665317617E-2</v>
      </c>
      <c r="G160" s="52">
        <f t="shared" si="30"/>
        <v>7.1912759266334586E-2</v>
      </c>
      <c r="H160" s="52">
        <f t="shared" si="30"/>
        <v>7.8702060618736011E-2</v>
      </c>
      <c r="I160" s="52">
        <f t="shared" si="30"/>
        <v>7.9181638364956564E-2</v>
      </c>
      <c r="J160" s="52">
        <f t="shared" si="30"/>
        <v>8.2436920277643905E-2</v>
      </c>
      <c r="K160" s="52">
        <f t="shared" si="30"/>
        <v>8.3439313677123872E-2</v>
      </c>
      <c r="L160" s="52">
        <f t="shared" si="30"/>
        <v>9.0187184855864536E-2</v>
      </c>
      <c r="M160" s="52">
        <f t="shared" si="30"/>
        <v>9.2175865956760972E-2</v>
      </c>
      <c r="N160" s="52">
        <f t="shared" si="30"/>
        <v>9.7361509850867445E-2</v>
      </c>
      <c r="O160" s="52">
        <f t="shared" si="30"/>
        <v>0.10422102442228361</v>
      </c>
      <c r="P160" s="52">
        <f t="shared" si="30"/>
        <v>0.11114801872938965</v>
      </c>
      <c r="Q160" s="52">
        <f t="shared" si="30"/>
        <v>0.11749033517370622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6.2632179169329498E-7</v>
      </c>
      <c r="K161" s="52">
        <f t="shared" si="31"/>
        <v>6.1054505648488262E-7</v>
      </c>
      <c r="L161" s="52">
        <f t="shared" si="31"/>
        <v>6.5021930807102169E-7</v>
      </c>
      <c r="M161" s="52">
        <f t="shared" si="31"/>
        <v>1.1789830118659632E-6</v>
      </c>
      <c r="N161" s="52">
        <f t="shared" si="31"/>
        <v>2.8343261963228914E-6</v>
      </c>
      <c r="O161" s="52">
        <f t="shared" si="31"/>
        <v>2.8890107776894889E-6</v>
      </c>
      <c r="P161" s="52">
        <f t="shared" si="31"/>
        <v>3.1018322166060424E-6</v>
      </c>
      <c r="Q161" s="52">
        <f t="shared" si="31"/>
        <v>2.4756340908429052E-6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0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1.6942423444226727E-7</v>
      </c>
      <c r="M163" s="52">
        <f t="shared" si="33"/>
        <v>2.4281057031139958E-7</v>
      </c>
      <c r="N163" s="52">
        <f t="shared" si="33"/>
        <v>4.689532551439617E-7</v>
      </c>
      <c r="O163" s="52">
        <f t="shared" si="33"/>
        <v>8.0052472511455232E-7</v>
      </c>
      <c r="P163" s="52">
        <f t="shared" si="33"/>
        <v>1.0111938060879802E-6</v>
      </c>
      <c r="Q163" s="52">
        <f t="shared" si="33"/>
        <v>9.2644255702279719E-7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0.20820050038469248</v>
      </c>
      <c r="C164" s="50">
        <f t="shared" si="34"/>
        <v>0.23076836526400687</v>
      </c>
      <c r="D164" s="50">
        <f t="shared" si="34"/>
        <v>0.2476434459449697</v>
      </c>
      <c r="E164" s="50">
        <f t="shared" si="34"/>
        <v>0.26127516692629688</v>
      </c>
      <c r="F164" s="50">
        <f t="shared" si="34"/>
        <v>0.23209807109398162</v>
      </c>
      <c r="G164" s="50">
        <f t="shared" si="34"/>
        <v>0.20917429908008689</v>
      </c>
      <c r="H164" s="50">
        <f t="shared" si="34"/>
        <v>0.24310028264390965</v>
      </c>
      <c r="I164" s="50">
        <f t="shared" si="34"/>
        <v>0.20299705071928925</v>
      </c>
      <c r="J164" s="50">
        <f t="shared" si="34"/>
        <v>0.17257461159898749</v>
      </c>
      <c r="K164" s="50">
        <f t="shared" si="34"/>
        <v>0.15225789779279655</v>
      </c>
      <c r="L164" s="50">
        <f t="shared" si="34"/>
        <v>0.12171065450449613</v>
      </c>
      <c r="M164" s="50">
        <f t="shared" si="34"/>
        <v>0.10989620785687952</v>
      </c>
      <c r="N164" s="50">
        <f t="shared" si="34"/>
        <v>0.10949850137473932</v>
      </c>
      <c r="O164" s="50">
        <f t="shared" si="34"/>
        <v>0.11755765678968605</v>
      </c>
      <c r="P164" s="50">
        <f t="shared" si="34"/>
        <v>0.11486008982695818</v>
      </c>
      <c r="Q164" s="50">
        <f t="shared" si="34"/>
        <v>0.10969715472109956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0.1142284645887079</v>
      </c>
      <c r="C165" s="48">
        <f t="shared" si="35"/>
        <v>0.10748735419824787</v>
      </c>
      <c r="D165" s="48">
        <f t="shared" si="35"/>
        <v>0.11106879965070214</v>
      </c>
      <c r="E165" s="48">
        <f t="shared" si="35"/>
        <v>0.12785929983376529</v>
      </c>
      <c r="F165" s="48">
        <f t="shared" si="35"/>
        <v>0.12164104243474314</v>
      </c>
      <c r="G165" s="48">
        <f t="shared" si="35"/>
        <v>0.14978979218077218</v>
      </c>
      <c r="H165" s="48">
        <f t="shared" si="35"/>
        <v>0.1803849817661474</v>
      </c>
      <c r="I165" s="48">
        <f t="shared" si="35"/>
        <v>0.16583701132889175</v>
      </c>
      <c r="J165" s="48">
        <f t="shared" si="35"/>
        <v>0.14624735149335774</v>
      </c>
      <c r="K165" s="48">
        <f t="shared" si="35"/>
        <v>0.13510340860662595</v>
      </c>
      <c r="L165" s="48">
        <f t="shared" si="35"/>
        <v>8.8419083930235565E-2</v>
      </c>
      <c r="M165" s="48">
        <f t="shared" si="35"/>
        <v>8.2172840016382448E-2</v>
      </c>
      <c r="N165" s="48">
        <f t="shared" si="35"/>
        <v>8.234371642020151E-2</v>
      </c>
      <c r="O165" s="48">
        <f t="shared" si="35"/>
        <v>8.5914894184861243E-2</v>
      </c>
      <c r="P165" s="48">
        <f t="shared" si="35"/>
        <v>8.215943059964842E-2</v>
      </c>
      <c r="Q165" s="48">
        <f t="shared" si="35"/>
        <v>7.9934393714851809E-2</v>
      </c>
    </row>
    <row r="166" spans="1:17" ht="11.45" customHeight="1" x14ac:dyDescent="0.25">
      <c r="A166" s="47" t="s">
        <v>22</v>
      </c>
      <c r="B166" s="46">
        <f t="shared" ref="B166:Q166" si="36">IF(B55=0,0,B55/B$17)</f>
        <v>9.3972035795984565E-2</v>
      </c>
      <c r="C166" s="46">
        <f t="shared" si="36"/>
        <v>0.12328101106575901</v>
      </c>
      <c r="D166" s="46">
        <f t="shared" si="36"/>
        <v>0.13657464629426758</v>
      </c>
      <c r="E166" s="46">
        <f t="shared" si="36"/>
        <v>0.13341586709253159</v>
      </c>
      <c r="F166" s="46">
        <f t="shared" si="36"/>
        <v>0.11045702865923848</v>
      </c>
      <c r="G166" s="46">
        <f t="shared" si="36"/>
        <v>5.9384506899314703E-2</v>
      </c>
      <c r="H166" s="46">
        <f t="shared" si="36"/>
        <v>6.2715300877762267E-2</v>
      </c>
      <c r="I166" s="46">
        <f t="shared" si="36"/>
        <v>3.7160039390397491E-2</v>
      </c>
      <c r="J166" s="46">
        <f t="shared" si="36"/>
        <v>2.6327260105629739E-2</v>
      </c>
      <c r="K166" s="46">
        <f t="shared" si="36"/>
        <v>1.7154489186170602E-2</v>
      </c>
      <c r="L166" s="46">
        <f t="shared" si="36"/>
        <v>3.3291570574260562E-2</v>
      </c>
      <c r="M166" s="46">
        <f t="shared" si="36"/>
        <v>2.7723367840497063E-2</v>
      </c>
      <c r="N166" s="46">
        <f t="shared" si="36"/>
        <v>2.7154784954537822E-2</v>
      </c>
      <c r="O166" s="46">
        <f t="shared" si="36"/>
        <v>3.1642762604824799E-2</v>
      </c>
      <c r="P166" s="46">
        <f t="shared" si="36"/>
        <v>3.2700659227309761E-2</v>
      </c>
      <c r="Q166" s="46">
        <f t="shared" si="36"/>
        <v>2.9762761006247754E-2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8210.5333730651837</v>
      </c>
      <c r="C4" s="104">
        <f t="shared" ref="C4:Q4" si="0">C5+C9+C10+C15</f>
        <v>10568.759057589781</v>
      </c>
      <c r="D4" s="104">
        <f t="shared" si="0"/>
        <v>10859.507513228124</v>
      </c>
      <c r="E4" s="104">
        <f t="shared" si="0"/>
        <v>11746.433948143536</v>
      </c>
      <c r="F4" s="104">
        <f t="shared" si="0"/>
        <v>12211.500780224138</v>
      </c>
      <c r="G4" s="104">
        <f t="shared" si="0"/>
        <v>11595.679563306752</v>
      </c>
      <c r="H4" s="104">
        <f t="shared" si="0"/>
        <v>12100.617896390029</v>
      </c>
      <c r="I4" s="104">
        <f t="shared" si="0"/>
        <v>12274.534174611816</v>
      </c>
      <c r="J4" s="104">
        <f t="shared" si="0"/>
        <v>13932.143050712653</v>
      </c>
      <c r="K4" s="104">
        <f t="shared" si="0"/>
        <v>14107.519990368975</v>
      </c>
      <c r="L4" s="104">
        <f t="shared" si="0"/>
        <v>13352.289333518696</v>
      </c>
      <c r="M4" s="104">
        <f t="shared" si="0"/>
        <v>13793.526350592125</v>
      </c>
      <c r="N4" s="104">
        <f t="shared" si="0"/>
        <v>14425.716872471996</v>
      </c>
      <c r="O4" s="104">
        <f t="shared" si="0"/>
        <v>14100.561767999096</v>
      </c>
      <c r="P4" s="104">
        <f t="shared" si="0"/>
        <v>14699.316179706404</v>
      </c>
      <c r="Q4" s="104">
        <f t="shared" si="0"/>
        <v>14769.238837651483</v>
      </c>
    </row>
    <row r="5" spans="1:17" ht="11.45" customHeight="1" x14ac:dyDescent="0.25">
      <c r="A5" s="95" t="s">
        <v>91</v>
      </c>
      <c r="B5" s="75">
        <f>SUM(B6:B8)</f>
        <v>8210.5333730651837</v>
      </c>
      <c r="C5" s="75">
        <f t="shared" ref="C5:Q5" si="1">SUM(C6:C8)</f>
        <v>10568.759057589781</v>
      </c>
      <c r="D5" s="75">
        <f t="shared" si="1"/>
        <v>10859.507513228124</v>
      </c>
      <c r="E5" s="75">
        <f t="shared" si="1"/>
        <v>11746.433948143536</v>
      </c>
      <c r="F5" s="75">
        <f t="shared" si="1"/>
        <v>12211.500780224138</v>
      </c>
      <c r="G5" s="75">
        <f t="shared" si="1"/>
        <v>11595.679563306752</v>
      </c>
      <c r="H5" s="75">
        <f t="shared" si="1"/>
        <v>12100.617896390029</v>
      </c>
      <c r="I5" s="75">
        <f t="shared" si="1"/>
        <v>12274.534174611816</v>
      </c>
      <c r="J5" s="75">
        <f t="shared" si="1"/>
        <v>13932.143050712653</v>
      </c>
      <c r="K5" s="75">
        <f t="shared" si="1"/>
        <v>14107.519990368975</v>
      </c>
      <c r="L5" s="75">
        <f t="shared" si="1"/>
        <v>13352.289333518696</v>
      </c>
      <c r="M5" s="75">
        <f t="shared" si="1"/>
        <v>13793.526350592125</v>
      </c>
      <c r="N5" s="75">
        <f t="shared" si="1"/>
        <v>14425.716872471996</v>
      </c>
      <c r="O5" s="75">
        <f t="shared" si="1"/>
        <v>14100.561767999096</v>
      </c>
      <c r="P5" s="75">
        <f t="shared" si="1"/>
        <v>14699.316179706404</v>
      </c>
      <c r="Q5" s="75">
        <f t="shared" si="1"/>
        <v>14769.238837651483</v>
      </c>
    </row>
    <row r="6" spans="1:17" ht="11.45" customHeight="1" x14ac:dyDescent="0.25">
      <c r="A6" s="17" t="s">
        <v>90</v>
      </c>
      <c r="B6" s="75">
        <v>0</v>
      </c>
      <c r="C6" s="75">
        <v>0</v>
      </c>
      <c r="D6" s="75">
        <v>8.7179887090440005</v>
      </c>
      <c r="E6" s="75">
        <v>20.341771111008004</v>
      </c>
      <c r="F6" s="75">
        <v>238.01610022491604</v>
      </c>
      <c r="G6" s="75">
        <v>145.81973468761669</v>
      </c>
      <c r="H6" s="75">
        <v>48.607992198864011</v>
      </c>
      <c r="I6" s="75">
        <v>97.218309244032014</v>
      </c>
      <c r="J6" s="75">
        <v>133.68574269374403</v>
      </c>
      <c r="K6" s="75">
        <v>197.38745607812402</v>
      </c>
      <c r="L6" s="75">
        <v>51.616904049037984</v>
      </c>
      <c r="M6" s="75">
        <v>218.70018554229983</v>
      </c>
      <c r="N6" s="75">
        <v>151.87403297864608</v>
      </c>
      <c r="O6" s="75">
        <v>139.70507082417879</v>
      </c>
      <c r="P6" s="75">
        <v>154.91031455415489</v>
      </c>
      <c r="Q6" s="75">
        <v>167.03430779617349</v>
      </c>
    </row>
    <row r="7" spans="1:17" ht="11.45" customHeight="1" x14ac:dyDescent="0.25">
      <c r="A7" s="17" t="s">
        <v>89</v>
      </c>
      <c r="B7" s="75">
        <v>3839.6207032386906</v>
      </c>
      <c r="C7" s="75">
        <v>4913.1782424974162</v>
      </c>
      <c r="D7" s="75">
        <v>4804.1736700613037</v>
      </c>
      <c r="E7" s="75">
        <v>4884.9689260924206</v>
      </c>
      <c r="F7" s="75">
        <v>5062.6839260122206</v>
      </c>
      <c r="G7" s="75">
        <v>4647.8548171992788</v>
      </c>
      <c r="H7" s="75">
        <v>4349.5229045957403</v>
      </c>
      <c r="I7" s="75">
        <v>4401.9838558070642</v>
      </c>
      <c r="J7" s="75">
        <v>4392.2867339276281</v>
      </c>
      <c r="K7" s="75">
        <v>4350.4686341359566</v>
      </c>
      <c r="L7" s="75">
        <v>4097.7179325775742</v>
      </c>
      <c r="M7" s="75">
        <v>3904.7708169098687</v>
      </c>
      <c r="N7" s="75">
        <v>3862.5222244242104</v>
      </c>
      <c r="O7" s="75">
        <v>3678.5818964435457</v>
      </c>
      <c r="P7" s="75">
        <v>3928.8177677593062</v>
      </c>
      <c r="Q7" s="75">
        <v>3681.6153295706017</v>
      </c>
    </row>
    <row r="8" spans="1:17" ht="11.45" customHeight="1" x14ac:dyDescent="0.25">
      <c r="A8" s="17" t="s">
        <v>88</v>
      </c>
      <c r="B8" s="75">
        <v>4370.9126698264936</v>
      </c>
      <c r="C8" s="75">
        <v>5655.5808150923649</v>
      </c>
      <c r="D8" s="75">
        <v>6046.6158544577765</v>
      </c>
      <c r="E8" s="75">
        <v>6841.1232509401079</v>
      </c>
      <c r="F8" s="75">
        <v>6910.8007539870014</v>
      </c>
      <c r="G8" s="75">
        <v>6802.0050114198566</v>
      </c>
      <c r="H8" s="75">
        <v>7702.486999595425</v>
      </c>
      <c r="I8" s="75">
        <v>7775.3320095607196</v>
      </c>
      <c r="J8" s="75">
        <v>9406.1705740912803</v>
      </c>
      <c r="K8" s="75">
        <v>9559.6639001548938</v>
      </c>
      <c r="L8" s="75">
        <v>9202.9544968920836</v>
      </c>
      <c r="M8" s="75">
        <v>9670.0553481399565</v>
      </c>
      <c r="N8" s="75">
        <v>10411.320615069139</v>
      </c>
      <c r="O8" s="75">
        <v>10282.274800731371</v>
      </c>
      <c r="P8" s="75">
        <v>10615.588097392943</v>
      </c>
      <c r="Q8" s="75">
        <v>10920.589200284707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8210.5333730651837</v>
      </c>
      <c r="C17" s="71">
        <f t="shared" si="3"/>
        <v>10568.759057589781</v>
      </c>
      <c r="D17" s="71">
        <f t="shared" si="3"/>
        <v>10859.507513228124</v>
      </c>
      <c r="E17" s="71">
        <f t="shared" si="3"/>
        <v>11746.433948143536</v>
      </c>
      <c r="F17" s="71">
        <f t="shared" si="3"/>
        <v>12211.500780224138</v>
      </c>
      <c r="G17" s="71">
        <f t="shared" si="3"/>
        <v>11595.679563306752</v>
      </c>
      <c r="H17" s="71">
        <f t="shared" si="3"/>
        <v>12100.617896390031</v>
      </c>
      <c r="I17" s="71">
        <f t="shared" si="3"/>
        <v>12274.534174611816</v>
      </c>
      <c r="J17" s="71">
        <f t="shared" si="3"/>
        <v>13932.143050712653</v>
      </c>
      <c r="K17" s="71">
        <f t="shared" si="3"/>
        <v>14107.519990368975</v>
      </c>
      <c r="L17" s="71">
        <f t="shared" si="3"/>
        <v>13352.289333518695</v>
      </c>
      <c r="M17" s="71">
        <f t="shared" si="3"/>
        <v>13793.526350592125</v>
      </c>
      <c r="N17" s="71">
        <f t="shared" si="3"/>
        <v>14425.716872471996</v>
      </c>
      <c r="O17" s="71">
        <f t="shared" si="3"/>
        <v>14100.561767999094</v>
      </c>
      <c r="P17" s="71">
        <f t="shared" si="3"/>
        <v>14699.316179706404</v>
      </c>
      <c r="Q17" s="71">
        <f t="shared" si="3"/>
        <v>14769.238837651483</v>
      </c>
    </row>
    <row r="18" spans="1:17" ht="11.45" customHeight="1" x14ac:dyDescent="0.25">
      <c r="A18" s="25" t="s">
        <v>39</v>
      </c>
      <c r="B18" s="24">
        <f t="shared" ref="B18:Q18" si="4">SUM(B19,B20,B27)</f>
        <v>5423.1052439524283</v>
      </c>
      <c r="C18" s="24">
        <f t="shared" si="4"/>
        <v>6967.691281000034</v>
      </c>
      <c r="D18" s="24">
        <f t="shared" si="4"/>
        <v>6972.064146960196</v>
      </c>
      <c r="E18" s="24">
        <f t="shared" si="4"/>
        <v>7425.2021277487738</v>
      </c>
      <c r="F18" s="24">
        <f t="shared" si="4"/>
        <v>8107.6219360655841</v>
      </c>
      <c r="G18" s="24">
        <f t="shared" si="4"/>
        <v>7849.9447674160529</v>
      </c>
      <c r="H18" s="24">
        <f t="shared" si="4"/>
        <v>7697.7019064595515</v>
      </c>
      <c r="I18" s="24">
        <f t="shared" si="4"/>
        <v>8328.4039210947813</v>
      </c>
      <c r="J18" s="24">
        <f t="shared" si="4"/>
        <v>9931.9281044164618</v>
      </c>
      <c r="K18" s="24">
        <f t="shared" si="4"/>
        <v>10365.348482413669</v>
      </c>
      <c r="L18" s="24">
        <f t="shared" si="4"/>
        <v>10092.20026228823</v>
      </c>
      <c r="M18" s="24">
        <f t="shared" si="4"/>
        <v>10612.045825662817</v>
      </c>
      <c r="N18" s="24">
        <f t="shared" si="4"/>
        <v>11049.084703897586</v>
      </c>
      <c r="O18" s="24">
        <f t="shared" si="4"/>
        <v>10613.543160493537</v>
      </c>
      <c r="P18" s="24">
        <f t="shared" si="4"/>
        <v>11037.981212984538</v>
      </c>
      <c r="Q18" s="24">
        <f t="shared" si="4"/>
        <v>11104.390830086179</v>
      </c>
    </row>
    <row r="19" spans="1:17" ht="11.45" customHeight="1" x14ac:dyDescent="0.25">
      <c r="A19" s="23" t="s">
        <v>30</v>
      </c>
      <c r="B19" s="102">
        <v>32.634133412636054</v>
      </c>
      <c r="C19" s="102">
        <v>32.520180244627781</v>
      </c>
      <c r="D19" s="102">
        <v>32.407648238228134</v>
      </c>
      <c r="E19" s="102">
        <v>32.617261317081599</v>
      </c>
      <c r="F19" s="102">
        <v>32.940640940864064</v>
      </c>
      <c r="G19" s="102">
        <v>31.630645091461364</v>
      </c>
      <c r="H19" s="102">
        <v>34.000012302792904</v>
      </c>
      <c r="I19" s="102">
        <v>36.167904997813693</v>
      </c>
      <c r="J19" s="102">
        <v>43.004519899507102</v>
      </c>
      <c r="K19" s="102">
        <v>45.844385878476324</v>
      </c>
      <c r="L19" s="102">
        <v>46.216981712861333</v>
      </c>
      <c r="M19" s="102">
        <v>48.163218316001398</v>
      </c>
      <c r="N19" s="102">
        <v>49.375124879858561</v>
      </c>
      <c r="O19" s="102">
        <v>51.966297719337923</v>
      </c>
      <c r="P19" s="102">
        <v>54.37250997438089</v>
      </c>
      <c r="Q19" s="102">
        <v>55.589800547953168</v>
      </c>
    </row>
    <row r="20" spans="1:17" ht="11.45" customHeight="1" x14ac:dyDescent="0.25">
      <c r="A20" s="19" t="s">
        <v>29</v>
      </c>
      <c r="B20" s="18">
        <f t="shared" ref="B20" si="5">SUM(B21:B26)</f>
        <v>3904.5706915320775</v>
      </c>
      <c r="C20" s="18">
        <f t="shared" ref="C20:Q20" si="6">SUM(C21:C26)</f>
        <v>5170.7921906872461</v>
      </c>
      <c r="D20" s="18">
        <f t="shared" si="6"/>
        <v>5244.5554692815094</v>
      </c>
      <c r="E20" s="18">
        <f t="shared" si="6"/>
        <v>5471.8919129111382</v>
      </c>
      <c r="F20" s="18">
        <f t="shared" si="6"/>
        <v>6020.091037897887</v>
      </c>
      <c r="G20" s="18">
        <f t="shared" si="6"/>
        <v>5891.9941502465144</v>
      </c>
      <c r="H20" s="18">
        <f t="shared" si="6"/>
        <v>5867.5467812867701</v>
      </c>
      <c r="I20" s="18">
        <f t="shared" si="6"/>
        <v>6312.1072531383634</v>
      </c>
      <c r="J20" s="18">
        <f t="shared" si="6"/>
        <v>7181.7708981130154</v>
      </c>
      <c r="K20" s="18">
        <f t="shared" si="6"/>
        <v>7586.9638015556675</v>
      </c>
      <c r="L20" s="18">
        <f t="shared" si="6"/>
        <v>7181.6952268536679</v>
      </c>
      <c r="M20" s="18">
        <f t="shared" si="6"/>
        <v>7694.8929323025832</v>
      </c>
      <c r="N20" s="18">
        <f t="shared" si="6"/>
        <v>8033.1556192864946</v>
      </c>
      <c r="O20" s="18">
        <f t="shared" si="6"/>
        <v>7587.8179856308998</v>
      </c>
      <c r="P20" s="18">
        <f t="shared" si="6"/>
        <v>7884.2741482627807</v>
      </c>
      <c r="Q20" s="18">
        <f t="shared" si="6"/>
        <v>7872.4958903826728</v>
      </c>
    </row>
    <row r="21" spans="1:17" ht="11.45" customHeight="1" x14ac:dyDescent="0.25">
      <c r="A21" s="62" t="s">
        <v>59</v>
      </c>
      <c r="B21" s="101">
        <v>3427.7102465573171</v>
      </c>
      <c r="C21" s="101">
        <v>4497.33758489722</v>
      </c>
      <c r="D21" s="101">
        <v>4389.6168283524021</v>
      </c>
      <c r="E21" s="101">
        <v>4467.1988525268926</v>
      </c>
      <c r="F21" s="101">
        <v>4639.7808492901031</v>
      </c>
      <c r="G21" s="101">
        <v>4227.7335824958627</v>
      </c>
      <c r="H21" s="101">
        <v>3906.1861652874236</v>
      </c>
      <c r="I21" s="101">
        <v>3952.4126011431481</v>
      </c>
      <c r="J21" s="101">
        <v>3940.6356005614271</v>
      </c>
      <c r="K21" s="101">
        <v>3909.1583249738655</v>
      </c>
      <c r="L21" s="101">
        <v>3689.4697771953297</v>
      </c>
      <c r="M21" s="101">
        <v>3510.6108476601826</v>
      </c>
      <c r="N21" s="101">
        <v>3483.5766313125982</v>
      </c>
      <c r="O21" s="101">
        <v>3325.0448150272805</v>
      </c>
      <c r="P21" s="101">
        <v>3594.2631367863059</v>
      </c>
      <c r="Q21" s="101">
        <v>3385.3598175821821</v>
      </c>
    </row>
    <row r="22" spans="1:17" ht="11.45" customHeight="1" x14ac:dyDescent="0.25">
      <c r="A22" s="62" t="s">
        <v>58</v>
      </c>
      <c r="B22" s="101">
        <v>476.86044497476058</v>
      </c>
      <c r="C22" s="101">
        <v>673.45460579002577</v>
      </c>
      <c r="D22" s="101">
        <v>846.22065222006313</v>
      </c>
      <c r="E22" s="101">
        <v>984.35128927323797</v>
      </c>
      <c r="F22" s="101">
        <v>1142.294088382868</v>
      </c>
      <c r="G22" s="101">
        <v>1518.4408330630349</v>
      </c>
      <c r="H22" s="101">
        <v>1912.7526238004821</v>
      </c>
      <c r="I22" s="101">
        <v>2264.1701437156007</v>
      </c>
      <c r="J22" s="101">
        <v>3109.3845501843675</v>
      </c>
      <c r="K22" s="101">
        <v>3482.5212810124135</v>
      </c>
      <c r="L22" s="101">
        <v>3443.1216897936274</v>
      </c>
      <c r="M22" s="101">
        <v>3968.5442005411728</v>
      </c>
      <c r="N22" s="101">
        <v>4400.5475798551061</v>
      </c>
      <c r="O22" s="101">
        <v>4126.0528499211805</v>
      </c>
      <c r="P22" s="101">
        <v>4138.0055519186344</v>
      </c>
      <c r="Q22" s="101">
        <v>4322.7750730961079</v>
      </c>
    </row>
    <row r="23" spans="1:17" ht="11.45" customHeight="1" x14ac:dyDescent="0.25">
      <c r="A23" s="62" t="s">
        <v>57</v>
      </c>
      <c r="B23" s="101">
        <v>0</v>
      </c>
      <c r="C23" s="101">
        <v>0</v>
      </c>
      <c r="D23" s="101">
        <v>8.7179887090440005</v>
      </c>
      <c r="E23" s="101">
        <v>20.341771111008004</v>
      </c>
      <c r="F23" s="101">
        <v>238.01610022491604</v>
      </c>
      <c r="G23" s="101">
        <v>145.81973468761669</v>
      </c>
      <c r="H23" s="101">
        <v>48.607992198864011</v>
      </c>
      <c r="I23" s="101">
        <v>95.524508279614238</v>
      </c>
      <c r="J23" s="101">
        <v>131.7507473672205</v>
      </c>
      <c r="K23" s="101">
        <v>195.28419556938866</v>
      </c>
      <c r="L23" s="101">
        <v>49.103759864710504</v>
      </c>
      <c r="M23" s="101">
        <v>215.73788410122822</v>
      </c>
      <c r="N23" s="101">
        <v>148.90508859810095</v>
      </c>
      <c r="O23" s="101">
        <v>136.60476699153486</v>
      </c>
      <c r="P23" s="101">
        <v>151.87356032918697</v>
      </c>
      <c r="Q23" s="101">
        <v>164.21309791833033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0.126319520690332</v>
      </c>
      <c r="O25" s="101">
        <v>0.11555369090392918</v>
      </c>
      <c r="P25" s="101">
        <v>0.13189922865347919</v>
      </c>
      <c r="Q25" s="101">
        <v>0.14790178605265472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1485.9004190077151</v>
      </c>
      <c r="C27" s="18">
        <f t="shared" ref="C27:Q27" si="8">SUM(C28:C32)</f>
        <v>1764.3789100681595</v>
      </c>
      <c r="D27" s="18">
        <f t="shared" si="8"/>
        <v>1695.1010294404591</v>
      </c>
      <c r="E27" s="18">
        <f t="shared" si="8"/>
        <v>1920.6929535205538</v>
      </c>
      <c r="F27" s="18">
        <f t="shared" si="8"/>
        <v>2054.5902572268333</v>
      </c>
      <c r="G27" s="18">
        <f t="shared" si="8"/>
        <v>1926.3199720780763</v>
      </c>
      <c r="H27" s="18">
        <f t="shared" si="8"/>
        <v>1796.1551128699882</v>
      </c>
      <c r="I27" s="18">
        <f t="shared" si="8"/>
        <v>1980.1287629586045</v>
      </c>
      <c r="J27" s="18">
        <f t="shared" si="8"/>
        <v>2707.1526864039402</v>
      </c>
      <c r="K27" s="18">
        <f t="shared" si="8"/>
        <v>2732.5402949795248</v>
      </c>
      <c r="L27" s="18">
        <f t="shared" si="8"/>
        <v>2864.2880537217002</v>
      </c>
      <c r="M27" s="18">
        <f t="shared" si="8"/>
        <v>2868.9896750442322</v>
      </c>
      <c r="N27" s="18">
        <f t="shared" si="8"/>
        <v>2966.5539597312322</v>
      </c>
      <c r="O27" s="18">
        <f t="shared" si="8"/>
        <v>2973.7588771433002</v>
      </c>
      <c r="P27" s="18">
        <f t="shared" si="8"/>
        <v>3099.3345547473759</v>
      </c>
      <c r="Q27" s="18">
        <f t="shared" si="8"/>
        <v>3176.3051391555532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2.5674555626477806</v>
      </c>
      <c r="K28" s="16">
        <v>2.5830934392364271</v>
      </c>
      <c r="L28" s="16">
        <v>2.5275608045895668</v>
      </c>
      <c r="M28" s="16">
        <v>2.5644568234992726</v>
      </c>
      <c r="N28" s="16">
        <v>2.4842405511345493</v>
      </c>
      <c r="O28" s="16">
        <v>2.4335294817591548</v>
      </c>
      <c r="P28" s="16">
        <v>2.4171460005712815</v>
      </c>
      <c r="Q28" s="16">
        <v>2.1665906779176871</v>
      </c>
    </row>
    <row r="29" spans="1:17" ht="11.45" customHeight="1" x14ac:dyDescent="0.25">
      <c r="A29" s="62" t="s">
        <v>58</v>
      </c>
      <c r="B29" s="16">
        <v>1485.9004190077151</v>
      </c>
      <c r="C29" s="16">
        <v>1764.3789100681595</v>
      </c>
      <c r="D29" s="16">
        <v>1695.1010294404591</v>
      </c>
      <c r="E29" s="16">
        <v>1920.6929535205538</v>
      </c>
      <c r="F29" s="16">
        <v>2054.5902572268333</v>
      </c>
      <c r="G29" s="16">
        <v>1926.3199720780763</v>
      </c>
      <c r="H29" s="16">
        <v>1796.1551128699882</v>
      </c>
      <c r="I29" s="16">
        <v>1978.4349619941868</v>
      </c>
      <c r="J29" s="16">
        <v>2702.6580178243485</v>
      </c>
      <c r="K29" s="16">
        <v>2727.8617125448245</v>
      </c>
      <c r="L29" s="16">
        <v>2859.2551022912348</v>
      </c>
      <c r="M29" s="16">
        <v>2863.4776822755312</v>
      </c>
      <c r="N29" s="16">
        <v>2961.1377089802868</v>
      </c>
      <c r="O29" s="16">
        <v>2968.2619767686788</v>
      </c>
      <c r="P29" s="16">
        <v>3093.9216409393498</v>
      </c>
      <c r="Q29" s="16">
        <v>3171.3504011614691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1.6938009644177725</v>
      </c>
      <c r="J30" s="16">
        <v>1.9272130169437049</v>
      </c>
      <c r="K30" s="16">
        <v>2.0954889954636009</v>
      </c>
      <c r="L30" s="16">
        <v>2.5053906258760223</v>
      </c>
      <c r="M30" s="16">
        <v>2.947535945201762</v>
      </c>
      <c r="N30" s="16">
        <v>2.9320101998109203</v>
      </c>
      <c r="O30" s="16">
        <v>3.0633708928621237</v>
      </c>
      <c r="P30" s="16">
        <v>2.9957678074547216</v>
      </c>
      <c r="Q30" s="16">
        <v>2.7881473161663313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2787.4281291127559</v>
      </c>
      <c r="C33" s="24">
        <f t="shared" ref="C33:Q33" si="10">C34+C40</f>
        <v>3601.0677765897481</v>
      </c>
      <c r="D33" s="24">
        <f t="shared" si="10"/>
        <v>3887.4433662679285</v>
      </c>
      <c r="E33" s="24">
        <f t="shared" si="10"/>
        <v>4321.2318203947625</v>
      </c>
      <c r="F33" s="24">
        <f t="shared" si="10"/>
        <v>4103.8788441585539</v>
      </c>
      <c r="G33" s="24">
        <f t="shared" si="10"/>
        <v>3745.7347958906994</v>
      </c>
      <c r="H33" s="24">
        <f t="shared" si="10"/>
        <v>4402.9159899304786</v>
      </c>
      <c r="I33" s="24">
        <f t="shared" si="10"/>
        <v>3946.1302535170339</v>
      </c>
      <c r="J33" s="24">
        <f t="shared" si="10"/>
        <v>4000.2149462961906</v>
      </c>
      <c r="K33" s="24">
        <f t="shared" si="10"/>
        <v>3742.171507955306</v>
      </c>
      <c r="L33" s="24">
        <f t="shared" si="10"/>
        <v>3260.0890712304645</v>
      </c>
      <c r="M33" s="24">
        <f t="shared" si="10"/>
        <v>3181.4805249293076</v>
      </c>
      <c r="N33" s="24">
        <f t="shared" si="10"/>
        <v>3376.6321685744088</v>
      </c>
      <c r="O33" s="24">
        <f t="shared" si="10"/>
        <v>3487.0186075055572</v>
      </c>
      <c r="P33" s="24">
        <f t="shared" si="10"/>
        <v>3661.3349667218663</v>
      </c>
      <c r="Q33" s="24">
        <f t="shared" si="10"/>
        <v>3664.8480075653033</v>
      </c>
    </row>
    <row r="34" spans="1:17" ht="11.45" customHeight="1" x14ac:dyDescent="0.25">
      <c r="A34" s="23" t="s">
        <v>27</v>
      </c>
      <c r="B34" s="102">
        <f t="shared" ref="B34" si="11">SUM(B35:B39)</f>
        <v>1022.6444808658772</v>
      </c>
      <c r="C34" s="102">
        <f t="shared" ref="C34:Q34" si="12">SUM(C35:C39)</f>
        <v>1083.6273608397016</v>
      </c>
      <c r="D34" s="102">
        <f t="shared" si="12"/>
        <v>1115.4952233024405</v>
      </c>
      <c r="E34" s="102">
        <f t="shared" si="12"/>
        <v>1163.0391913721676</v>
      </c>
      <c r="F34" s="102">
        <f t="shared" si="12"/>
        <v>1178.7065863307143</v>
      </c>
      <c r="G34" s="102">
        <f t="shared" si="12"/>
        <v>1247.4013335810876</v>
      </c>
      <c r="H34" s="102">
        <f t="shared" si="12"/>
        <v>1386.0322788459341</v>
      </c>
      <c r="I34" s="102">
        <f t="shared" si="12"/>
        <v>1404.7015371203811</v>
      </c>
      <c r="J34" s="102">
        <f t="shared" si="12"/>
        <v>1567.9201213345332</v>
      </c>
      <c r="K34" s="102">
        <f t="shared" si="12"/>
        <v>1578.5230873357243</v>
      </c>
      <c r="L34" s="102">
        <f t="shared" si="12"/>
        <v>1594.2934306283641</v>
      </c>
      <c r="M34" s="102">
        <f t="shared" si="12"/>
        <v>1638.2810995303262</v>
      </c>
      <c r="N34" s="102">
        <f t="shared" si="12"/>
        <v>1762.6237854098551</v>
      </c>
      <c r="O34" s="102">
        <f t="shared" si="12"/>
        <v>1797.4718772889596</v>
      </c>
      <c r="P34" s="102">
        <f t="shared" si="12"/>
        <v>1941.8564993569751</v>
      </c>
      <c r="Q34" s="102">
        <f t="shared" si="12"/>
        <v>2010.6773500924321</v>
      </c>
    </row>
    <row r="35" spans="1:17" ht="11.45" customHeight="1" x14ac:dyDescent="0.25">
      <c r="A35" s="62" t="s">
        <v>59</v>
      </c>
      <c r="B35" s="101">
        <v>379.27632326873766</v>
      </c>
      <c r="C35" s="101">
        <v>383.32047735556898</v>
      </c>
      <c r="D35" s="101">
        <v>382.14919347067337</v>
      </c>
      <c r="E35" s="101">
        <v>385.15281224844625</v>
      </c>
      <c r="F35" s="101">
        <v>389.9624357812537</v>
      </c>
      <c r="G35" s="101">
        <v>388.4905896119547</v>
      </c>
      <c r="H35" s="101">
        <v>409.33672700552376</v>
      </c>
      <c r="I35" s="101">
        <v>413.40334966610254</v>
      </c>
      <c r="J35" s="101">
        <v>406.07915790404661</v>
      </c>
      <c r="K35" s="101">
        <v>392.88282984437762</v>
      </c>
      <c r="L35" s="101">
        <v>359.50361286479307</v>
      </c>
      <c r="M35" s="101">
        <v>343.43229411018541</v>
      </c>
      <c r="N35" s="101">
        <v>326.95990815992889</v>
      </c>
      <c r="O35" s="101">
        <v>299.02170052426391</v>
      </c>
      <c r="P35" s="101">
        <v>277.63307576939485</v>
      </c>
      <c r="Q35" s="101">
        <v>238.35121897649643</v>
      </c>
    </row>
    <row r="36" spans="1:17" ht="11.45" customHeight="1" x14ac:dyDescent="0.25">
      <c r="A36" s="62" t="s">
        <v>58</v>
      </c>
      <c r="B36" s="101">
        <v>643.36815759713954</v>
      </c>
      <c r="C36" s="101">
        <v>700.30688348413264</v>
      </c>
      <c r="D36" s="101">
        <v>733.34602983176705</v>
      </c>
      <c r="E36" s="101">
        <v>777.88637912372133</v>
      </c>
      <c r="F36" s="101">
        <v>788.74415054946076</v>
      </c>
      <c r="G36" s="101">
        <v>858.91074396913291</v>
      </c>
      <c r="H36" s="101">
        <v>976.6955518404103</v>
      </c>
      <c r="I36" s="101">
        <v>991.29818745427849</v>
      </c>
      <c r="J36" s="101">
        <v>1161.8331811209066</v>
      </c>
      <c r="K36" s="101">
        <v>1185.632485978075</v>
      </c>
      <c r="L36" s="101">
        <v>1234.7820642051197</v>
      </c>
      <c r="M36" s="101">
        <v>1294.8340399242709</v>
      </c>
      <c r="N36" s="101">
        <v>1435.6269430691918</v>
      </c>
      <c r="O36" s="101">
        <v>1498.4132438249139</v>
      </c>
      <c r="P36" s="101">
        <v>1664.1824371700668</v>
      </c>
      <c r="Q36" s="101">
        <v>1772.2930685542588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7.7823095798273947E-3</v>
      </c>
      <c r="K37" s="101">
        <v>7.7715132717717369E-3</v>
      </c>
      <c r="L37" s="101">
        <v>7.7535584514516354E-3</v>
      </c>
      <c r="M37" s="101">
        <v>1.4765495869868014E-2</v>
      </c>
      <c r="N37" s="101">
        <v>3.6934180734228564E-2</v>
      </c>
      <c r="O37" s="101">
        <v>3.6932939781833082E-2</v>
      </c>
      <c r="P37" s="101">
        <v>4.098641751319948E-2</v>
      </c>
      <c r="Q37" s="101">
        <v>3.3062561676820645E-2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1764.7836482468788</v>
      </c>
      <c r="C40" s="18">
        <f t="shared" ref="C40:Q40" si="14">SUM(C41:C42)</f>
        <v>2517.4404157500467</v>
      </c>
      <c r="D40" s="18">
        <f t="shared" si="14"/>
        <v>2771.9481429654879</v>
      </c>
      <c r="E40" s="18">
        <f t="shared" si="14"/>
        <v>3158.1926290225947</v>
      </c>
      <c r="F40" s="18">
        <f t="shared" si="14"/>
        <v>2925.1722578278395</v>
      </c>
      <c r="G40" s="18">
        <f t="shared" si="14"/>
        <v>2498.3334623096121</v>
      </c>
      <c r="H40" s="18">
        <f t="shared" si="14"/>
        <v>3016.8837110845443</v>
      </c>
      <c r="I40" s="18">
        <f t="shared" si="14"/>
        <v>2541.4287163966528</v>
      </c>
      <c r="J40" s="18">
        <f t="shared" si="14"/>
        <v>2432.2948249616575</v>
      </c>
      <c r="K40" s="18">
        <f t="shared" si="14"/>
        <v>2163.6484206195814</v>
      </c>
      <c r="L40" s="18">
        <f t="shared" si="14"/>
        <v>1665.7956406021005</v>
      </c>
      <c r="M40" s="18">
        <f t="shared" si="14"/>
        <v>1543.1994253989817</v>
      </c>
      <c r="N40" s="18">
        <f t="shared" si="14"/>
        <v>1614.0083831645536</v>
      </c>
      <c r="O40" s="18">
        <f t="shared" si="14"/>
        <v>1689.5467302165976</v>
      </c>
      <c r="P40" s="18">
        <f t="shared" si="14"/>
        <v>1719.4784673648915</v>
      </c>
      <c r="Q40" s="18">
        <f t="shared" si="14"/>
        <v>1654.170657472871</v>
      </c>
    </row>
    <row r="41" spans="1:17" ht="11.45" customHeight="1" x14ac:dyDescent="0.25">
      <c r="A41" s="17" t="s">
        <v>23</v>
      </c>
      <c r="B41" s="16">
        <v>968.2422765460401</v>
      </c>
      <c r="C41" s="16">
        <v>1172.5741062088039</v>
      </c>
      <c r="D41" s="16">
        <v>1243.2267357545361</v>
      </c>
      <c r="E41" s="16">
        <v>1545.5135022491313</v>
      </c>
      <c r="F41" s="16">
        <v>1533.0631619049079</v>
      </c>
      <c r="G41" s="16">
        <v>1789.0575073677946</v>
      </c>
      <c r="H41" s="16">
        <v>2238.5844528684111</v>
      </c>
      <c r="I41" s="16">
        <v>2076.2022962365836</v>
      </c>
      <c r="J41" s="16">
        <v>2061.2341114707142</v>
      </c>
      <c r="K41" s="16">
        <v>1919.8759531663384</v>
      </c>
      <c r="L41" s="16">
        <v>1210.1498028800484</v>
      </c>
      <c r="M41" s="16">
        <v>1153.898591858878</v>
      </c>
      <c r="N41" s="16">
        <v>1213.7467356588863</v>
      </c>
      <c r="O41" s="16">
        <v>1234.7747693425674</v>
      </c>
      <c r="P41" s="16">
        <v>1229.9430726537582</v>
      </c>
      <c r="Q41" s="16">
        <v>1205.3651614043099</v>
      </c>
    </row>
    <row r="42" spans="1:17" ht="11.45" customHeight="1" x14ac:dyDescent="0.25">
      <c r="A42" s="15" t="s">
        <v>22</v>
      </c>
      <c r="B42" s="14">
        <v>796.54137170083868</v>
      </c>
      <c r="C42" s="14">
        <v>1344.8663095412428</v>
      </c>
      <c r="D42" s="14">
        <v>1528.7214072109516</v>
      </c>
      <c r="E42" s="14">
        <v>1612.6791267734636</v>
      </c>
      <c r="F42" s="14">
        <v>1392.1090959229314</v>
      </c>
      <c r="G42" s="14">
        <v>709.27595494181742</v>
      </c>
      <c r="H42" s="14">
        <v>778.29925821613324</v>
      </c>
      <c r="I42" s="14">
        <v>465.22642016006932</v>
      </c>
      <c r="J42" s="14">
        <v>371.06071349094327</v>
      </c>
      <c r="K42" s="14">
        <v>243.77246745324311</v>
      </c>
      <c r="L42" s="14">
        <v>455.64583772205225</v>
      </c>
      <c r="M42" s="14">
        <v>389.30083354010367</v>
      </c>
      <c r="N42" s="14">
        <v>400.26164750566721</v>
      </c>
      <c r="O42" s="14">
        <v>454.77196087403019</v>
      </c>
      <c r="P42" s="14">
        <v>489.53539471113316</v>
      </c>
      <c r="Q42" s="14">
        <v>448.80549606856096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3.0052126462519668</v>
      </c>
      <c r="C47" s="100">
        <f>IF(C4=0,0,C4/TrRoad_ene!C4)</f>
        <v>3.0056713660712906</v>
      </c>
      <c r="D47" s="100">
        <f>IF(D4=0,0,D4/TrRoad_ene!D4)</f>
        <v>3.009901551557963</v>
      </c>
      <c r="E47" s="100">
        <f>IF(E4=0,0,E4/TrRoad_ene!E4)</f>
        <v>3.0148518982266559</v>
      </c>
      <c r="F47" s="100">
        <f>IF(F4=0,0,F4/TrRoad_ene!F4)</f>
        <v>3.0060039728984758</v>
      </c>
      <c r="G47" s="100">
        <f>IF(G4=0,0,G4/TrRoad_ene!G4)</f>
        <v>3.0125817206920198</v>
      </c>
      <c r="H47" s="100">
        <f>IF(H4=0,0,H4/TrRoad_ene!H4)</f>
        <v>3.0251692520493036</v>
      </c>
      <c r="I47" s="100">
        <f>IF(I4=0,0,I4/TrRoad_ene!I4)</f>
        <v>2.9934961613684128</v>
      </c>
      <c r="J47" s="100">
        <f>IF(J4=0,0,J4/TrRoad_ene!J4)</f>
        <v>2.9622282484529214</v>
      </c>
      <c r="K47" s="100">
        <f>IF(K4=0,0,K4/TrRoad_ene!K4)</f>
        <v>2.9280222677433225</v>
      </c>
      <c r="L47" s="100">
        <f>IF(L4=0,0,L4/TrRoad_ene!L4)</f>
        <v>2.9581902797437643</v>
      </c>
      <c r="M47" s="100">
        <f>IF(M4=0,0,M4/TrRoad_ene!M4)</f>
        <v>2.9096878092077132</v>
      </c>
      <c r="N47" s="100">
        <f>IF(N4=0,0,N4/TrRoad_ene!N4)</f>
        <v>2.9246260211009281</v>
      </c>
      <c r="O47" s="100">
        <f>IF(O4=0,0,O4/TrRoad_ene!O4)</f>
        <v>2.9139579084124922</v>
      </c>
      <c r="P47" s="100">
        <f>IF(P4=0,0,P4/TrRoad_ene!P4)</f>
        <v>2.9389151590402176</v>
      </c>
      <c r="Q47" s="100">
        <f>IF(Q4=0,0,Q4/TrRoad_ene!Q4)</f>
        <v>2.9215925161971761</v>
      </c>
    </row>
    <row r="48" spans="1:17" ht="11.45" customHeight="1" x14ac:dyDescent="0.25">
      <c r="A48" s="95" t="s">
        <v>166</v>
      </c>
      <c r="B48" s="20">
        <f>IF(B7=0,0,(B7+B12)/(TrRoad_ene!B7+TrRoad_ene!B12))</f>
        <v>2.9016213730122007</v>
      </c>
      <c r="C48" s="20">
        <f>IF(C7=0,0,(C7+C12)/(TrRoad_ene!C7+TrRoad_ene!C12))</f>
        <v>2.9015166843247933</v>
      </c>
      <c r="D48" s="20">
        <f>IF(D7=0,0,(D7+D12)/(TrRoad_ene!D7+TrRoad_ene!D12))</f>
        <v>2.9017240147935848</v>
      </c>
      <c r="E48" s="20">
        <f>IF(E7=0,0,(E7+E12)/(TrRoad_ene!E7+TrRoad_ene!E12))</f>
        <v>2.9018533468674139</v>
      </c>
      <c r="F48" s="20">
        <f>IF(F7=0,0,(F7+F12)/(TrRoad_ene!F7+TrRoad_ene!F12))</f>
        <v>2.9017107022283253</v>
      </c>
      <c r="G48" s="20">
        <f>IF(G7=0,0,(G7+G12)/(TrRoad_ene!G7+TrRoad_ene!G12))</f>
        <v>2.9015919906066525</v>
      </c>
      <c r="H48" s="20">
        <f>IF(H7=0,0,(H7+H12)/(TrRoad_ene!H7+TrRoad_ene!H12))</f>
        <v>2.9017518333599446</v>
      </c>
      <c r="I48" s="20">
        <f>IF(I7=0,0,(I7+I12)/(TrRoad_ene!I7+TrRoad_ene!I12))</f>
        <v>2.9018183853499901</v>
      </c>
      <c r="J48" s="20">
        <f>IF(J7=0,0,(J7+J12)/(TrRoad_ene!J7+TrRoad_ene!J12))</f>
        <v>2.9017472814907621</v>
      </c>
      <c r="K48" s="20">
        <f>IF(K7=0,0,(K7+K12)/(TrRoad_ene!K7+TrRoad_ene!K12))</f>
        <v>2.8965822813375914</v>
      </c>
      <c r="L48" s="20">
        <f>IF(L7=0,0,(L7+L12)/(TrRoad_ene!L7+TrRoad_ene!L12))</f>
        <v>2.8085015310283392</v>
      </c>
      <c r="M48" s="20">
        <f>IF(M7=0,0,(M7+M12)/(TrRoad_ene!M7+TrRoad_ene!M12))</f>
        <v>2.8028120708019579</v>
      </c>
      <c r="N48" s="20">
        <f>IF(N7=0,0,(N7+N12)/(TrRoad_ene!N7+TrRoad_ene!N12))</f>
        <v>2.7776601666198157</v>
      </c>
      <c r="O48" s="20">
        <f>IF(O7=0,0,(O7+O12)/(TrRoad_ene!O7+TrRoad_ene!O12))</f>
        <v>2.7793500253517704</v>
      </c>
      <c r="P48" s="20">
        <f>IF(P7=0,0,(P7+P12)/(TrRoad_ene!P7+TrRoad_ene!P12))</f>
        <v>2.8149572439121733</v>
      </c>
      <c r="Q48" s="20">
        <f>IF(Q7=0,0,(Q7+Q12)/(TrRoad_ene!Q7+TrRoad_ene!Q12))</f>
        <v>2.767419891387723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3.1025124947304863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3.1030209921228917</v>
      </c>
      <c r="H49" s="20">
        <f>IF(H8=0,0,(H8+H13+H14)/(TrRoad_ene!H8+TrRoad_ene!H13+TrRoad_ene!H14))</f>
        <v>3.1025246205210943</v>
      </c>
      <c r="I49" s="20">
        <f>IF(I8=0,0,(I8+I13+I14)/(TrRoad_ene!I8+TrRoad_ene!I13+TrRoad_ene!I14))</f>
        <v>3.0531877742217759</v>
      </c>
      <c r="J49" s="20">
        <f>IF(J8=0,0,(J8+J13+J14)/(TrRoad_ene!J8+TrRoad_ene!J13+TrRoad_ene!J14))</f>
        <v>2.9965574664888082</v>
      </c>
      <c r="K49" s="20">
        <f>IF(K8=0,0,(K8+K13+K14)/(TrRoad_ene!K8+TrRoad_ene!K13+TrRoad_ene!K14))</f>
        <v>2.9491860516102548</v>
      </c>
      <c r="L49" s="20">
        <f>IF(L8=0,0,(L8+L13+L14)/(TrRoad_ene!L8+TrRoad_ene!L13+TrRoad_ene!L14))</f>
        <v>3.0322506040405752</v>
      </c>
      <c r="M49" s="20">
        <f>IF(M8=0,0,(M8+M13+M14)/(TrRoad_ene!M8+TrRoad_ene!M13+TrRoad_ene!M14))</f>
        <v>2.9622290377164813</v>
      </c>
      <c r="N49" s="20">
        <f>IF(N8=0,0,(N8+N13+N14)/(TrRoad_ene!N8+TrRoad_ene!N13+TrRoad_ene!N14))</f>
        <v>2.9882103348880924</v>
      </c>
      <c r="O49" s="20">
        <f>IF(O8=0,0,(O8+O13+O14)/(TrRoad_ene!O8+TrRoad_ene!O13+TrRoad_ene!O14))</f>
        <v>2.9700159843916243</v>
      </c>
      <c r="P49" s="20">
        <f>IF(P8=0,0,(P8+P13+P14)/(TrRoad_ene!P8+TrRoad_ene!P13+TrRoad_ene!P14))</f>
        <v>2.9930471221722068</v>
      </c>
      <c r="Q49" s="20">
        <f>IF(Q8=0,0,(Q8+Q13+Q14)/(TrRoad_ene!Q8+TrRoad_ene!Q13+TrRoad_ene!Q14))</f>
        <v>2.9829013287389787</v>
      </c>
    </row>
    <row r="50" spans="1:17" ht="11.45" customHeight="1" x14ac:dyDescent="0.25">
      <c r="A50" s="95" t="s">
        <v>26</v>
      </c>
      <c r="B50" s="20">
        <f>IF(B6=0,0,B6/TrRoad_ene!B6)</f>
        <v>0</v>
      </c>
      <c r="C50" s="20">
        <f>IF(C6=0,0,C6/TrRoad_ene!C6)</f>
        <v>0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2.6418708000000009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2.6418708000000009</v>
      </c>
      <c r="P50" s="20">
        <f>IF(P6=0,0,P6/TrRoad_ene!P6)</f>
        <v>2.6418708000000004</v>
      </c>
      <c r="Q50" s="20">
        <f>IF(Q6=0,0,Q6/TrRoad_ene!Q6)</f>
        <v>2.6418708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0</v>
      </c>
      <c r="L51" s="20">
        <f>IF(L9=0,0,(L9+L11)/(TrRoad_ene!L9+TrRoad_ene!L11))</f>
        <v>0</v>
      </c>
      <c r="M51" s="20">
        <f>IF(M9=0,0,(M9+M11)/(TrRoad_ene!M9+TrRoad_ene!M11))</f>
        <v>0</v>
      </c>
      <c r="N51" s="20">
        <f>IF(N9=0,0,(N9+N11)/(TrRoad_ene!N9+TrRoad_ene!N11))</f>
        <v>0</v>
      </c>
      <c r="O51" s="20">
        <f>IF(O9=0,0,(O9+O11)/(TrRoad_ene!O9+TrRoad_ene!O11))</f>
        <v>0</v>
      </c>
      <c r="P51" s="20">
        <f>IF(P9=0,0,(P9+P11)/(TrRoad_ene!P9+TrRoad_ene!P11))</f>
        <v>0</v>
      </c>
      <c r="Q51" s="20">
        <f>IF(Q9=0,0,(Q9+Q11)/(TrRoad_ene!Q9+TrRoad_ene!Q11))</f>
        <v>0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313.87026754339666</v>
      </c>
      <c r="C54" s="68">
        <f>IF(TrRoad_act!C30=0,"",C17/TrRoad_act!C30*1000
)</f>
        <v>329.24530786046392</v>
      </c>
      <c r="D54" s="68">
        <f>IF(TrRoad_act!D30=0,"",D17/TrRoad_act!D30*1000
)</f>
        <v>328.91890579953133</v>
      </c>
      <c r="E54" s="68">
        <f>IF(TrRoad_act!E30=0,"",E17/TrRoad_act!E30*1000
)</f>
        <v>330.39476438163234</v>
      </c>
      <c r="F54" s="68">
        <f>IF(TrRoad_act!F30=0,"",F17/TrRoad_act!F30*1000
)</f>
        <v>322.69550254911366</v>
      </c>
      <c r="G54" s="68">
        <f>IF(TrRoad_act!G30=0,"",G17/TrRoad_act!G30*1000
)</f>
        <v>303.55930982613194</v>
      </c>
      <c r="H54" s="68">
        <f>IF(TrRoad_act!H30=0,"",H17/TrRoad_act!H30*1000
)</f>
        <v>308.39869490426821</v>
      </c>
      <c r="I54" s="68">
        <f>IF(TrRoad_act!I30=0,"",I17/TrRoad_act!I30*1000
)</f>
        <v>289.01737933154402</v>
      </c>
      <c r="J54" s="68">
        <f>IF(TrRoad_act!J30=0,"",J17/TrRoad_act!J30*1000
)</f>
        <v>316.74325659010196</v>
      </c>
      <c r="K54" s="68">
        <f>IF(TrRoad_act!K30=0,"",K17/TrRoad_act!K30*1000
)</f>
        <v>308.19381948415202</v>
      </c>
      <c r="L54" s="68">
        <f>IF(TrRoad_act!L30=0,"",L17/TrRoad_act!L30*1000
)</f>
        <v>289.28801227781531</v>
      </c>
      <c r="M54" s="68">
        <f>IF(TrRoad_act!M30=0,"",M17/TrRoad_act!M30*1000
)</f>
        <v>285.39353955068424</v>
      </c>
      <c r="N54" s="68">
        <f>IF(TrRoad_act!N30=0,"",N17/TrRoad_act!N30*1000
)</f>
        <v>284.98729166743379</v>
      </c>
      <c r="O54" s="68">
        <f>IF(TrRoad_act!O30=0,"",O17/TrRoad_act!O30*1000
)</f>
        <v>265.80589824485168</v>
      </c>
      <c r="P54" s="68">
        <f>IF(TrRoad_act!P30=0,"",P17/TrRoad_act!P30*1000
)</f>
        <v>263.90592409948687</v>
      </c>
      <c r="Q54" s="68">
        <f>IF(TrRoad_act!Q30=0,"",Q17/TrRoad_act!Q30*1000
)</f>
        <v>253.33408750107174</v>
      </c>
    </row>
    <row r="55" spans="1:17" ht="11.45" customHeight="1" x14ac:dyDescent="0.25">
      <c r="A55" s="25" t="s">
        <v>39</v>
      </c>
      <c r="B55" s="79">
        <f>IF(TrRoad_act!B31=0,"",B18/TrRoad_act!B31*1000
)</f>
        <v>260.348846476598</v>
      </c>
      <c r="C55" s="79">
        <f>IF(TrRoad_act!C31=0,"",C18/TrRoad_act!C31*1000
)</f>
        <v>262.55035326043554</v>
      </c>
      <c r="D55" s="79">
        <f>IF(TrRoad_act!D31=0,"",D18/TrRoad_act!D31*1000
)</f>
        <v>255.50800826536428</v>
      </c>
      <c r="E55" s="79">
        <f>IF(TrRoad_act!E31=0,"",E18/TrRoad_act!E31*1000
)</f>
        <v>252.15399286124051</v>
      </c>
      <c r="F55" s="79">
        <f>IF(TrRoad_act!F31=0,"",F18/TrRoad_act!F31*1000
)</f>
        <v>258.85441892727505</v>
      </c>
      <c r="G55" s="79">
        <f>IF(TrRoad_act!G31=0,"",G18/TrRoad_act!G31*1000
)</f>
        <v>251.75460420175781</v>
      </c>
      <c r="H55" s="79">
        <f>IF(TrRoad_act!H31=0,"",H18/TrRoad_act!H31*1000
)</f>
        <v>242.60495611550817</v>
      </c>
      <c r="I55" s="79">
        <f>IF(TrRoad_act!I31=0,"",I18/TrRoad_act!I31*1000
)</f>
        <v>240.01475276695325</v>
      </c>
      <c r="J55" s="79">
        <f>IF(TrRoad_act!J31=0,"",J18/TrRoad_act!J31*1000
)</f>
        <v>278.83949218998004</v>
      </c>
      <c r="K55" s="79">
        <f>IF(TrRoad_act!K31=0,"",K18/TrRoad_act!K31*1000
)</f>
        <v>275.28659338580326</v>
      </c>
      <c r="L55" s="79">
        <f>IF(TrRoad_act!L31=0,"",L18/TrRoad_act!L31*1000
)</f>
        <v>260.81035835614767</v>
      </c>
      <c r="M55" s="79">
        <f>IF(TrRoad_act!M31=0,"",M18/TrRoad_act!M31*1000
)</f>
        <v>262.02103531102932</v>
      </c>
      <c r="N55" s="79">
        <f>IF(TrRoad_act!N31=0,"",N18/TrRoad_act!N31*1000
)</f>
        <v>260.67449519086699</v>
      </c>
      <c r="O55" s="79">
        <f>IF(TrRoad_act!O31=0,"",O18/TrRoad_act!O31*1000
)</f>
        <v>239.19892093280185</v>
      </c>
      <c r="P55" s="79">
        <f>IF(TrRoad_act!P31=0,"",P18/TrRoad_act!P31*1000
)</f>
        <v>237.68426511518894</v>
      </c>
      <c r="Q55" s="79">
        <f>IF(TrRoad_act!Q31=0,"",Q18/TrRoad_act!Q31*1000
)</f>
        <v>228.45438335711978</v>
      </c>
    </row>
    <row r="56" spans="1:17" ht="11.45" customHeight="1" x14ac:dyDescent="0.25">
      <c r="A56" s="23" t="s">
        <v>30</v>
      </c>
      <c r="B56" s="78">
        <f>IF(TrRoad_act!B32=0,"",B19/TrRoad_act!B32*1000
)</f>
        <v>141.82591791283824</v>
      </c>
      <c r="C56" s="78">
        <f>IF(TrRoad_act!C32=0,"",C19/TrRoad_act!C32*1000
)</f>
        <v>141.96447127352562</v>
      </c>
      <c r="D56" s="78">
        <f>IF(TrRoad_act!D32=0,"",D19/TrRoad_act!D32*1000
)</f>
        <v>142.11082395021205</v>
      </c>
      <c r="E56" s="78">
        <f>IF(TrRoad_act!E32=0,"",E19/TrRoad_act!E32*1000
)</f>
        <v>141.93598822569268</v>
      </c>
      <c r="F56" s="78">
        <f>IF(TrRoad_act!F32=0,"",F19/TrRoad_act!F32*1000
)</f>
        <v>141.66684148844959</v>
      </c>
      <c r="G56" s="78">
        <f>IF(TrRoad_act!G32=0,"",G19/TrRoad_act!G32*1000
)</f>
        <v>134.48050705351753</v>
      </c>
      <c r="H56" s="78">
        <f>IF(TrRoad_act!H32=0,"",H19/TrRoad_act!H32*1000
)</f>
        <v>132.35411579505862</v>
      </c>
      <c r="I56" s="78">
        <f>IF(TrRoad_act!I32=0,"",I19/TrRoad_act!I32*1000
)</f>
        <v>130.6105135336305</v>
      </c>
      <c r="J56" s="78">
        <f>IF(TrRoad_act!J32=0,"",J19/TrRoad_act!J32*1000
)</f>
        <v>125.08586358204509</v>
      </c>
      <c r="K56" s="78">
        <f>IF(TrRoad_act!K32=0,"",K19/TrRoad_act!K32*1000
)</f>
        <v>121.95250552903896</v>
      </c>
      <c r="L56" s="78">
        <f>IF(TrRoad_act!L32=0,"",L19/TrRoad_act!L32*1000
)</f>
        <v>116.37160194601871</v>
      </c>
      <c r="M56" s="78">
        <f>IF(TrRoad_act!M32=0,"",M19/TrRoad_act!M32*1000
)</f>
        <v>114.20121002513729</v>
      </c>
      <c r="N56" s="78">
        <f>IF(TrRoad_act!N32=0,"",N19/TrRoad_act!N32*1000
)</f>
        <v>111.32558820314431</v>
      </c>
      <c r="O56" s="78">
        <f>IF(TrRoad_act!O32=0,"",O19/TrRoad_act!O32*1000
)</f>
        <v>109.17289436835698</v>
      </c>
      <c r="P56" s="78">
        <f>IF(TrRoad_act!P32=0,"",P19/TrRoad_act!P32*1000
)</f>
        <v>108.64072485290299</v>
      </c>
      <c r="Q56" s="78">
        <f>IF(TrRoad_act!Q32=0,"",Q19/TrRoad_act!Q32*1000
)</f>
        <v>105.08468912656554</v>
      </c>
    </row>
    <row r="57" spans="1:17" ht="11.45" customHeight="1" x14ac:dyDescent="0.25">
      <c r="A57" s="19" t="s">
        <v>29</v>
      </c>
      <c r="B57" s="76">
        <f>IF(TrRoad_act!B33=0,"",B20/TrRoad_act!B33*1000
)</f>
        <v>197.40399142932679</v>
      </c>
      <c r="C57" s="76">
        <f>IF(TrRoad_act!C33=0,"",C20/TrRoad_act!C33*1000
)</f>
        <v>203.52550209061681</v>
      </c>
      <c r="D57" s="76">
        <f>IF(TrRoad_act!D33=0,"",D20/TrRoad_act!D33*1000
)</f>
        <v>200.10881995380953</v>
      </c>
      <c r="E57" s="76">
        <f>IF(TrRoad_act!E33=0,"",E20/TrRoad_act!E33*1000
)</f>
        <v>193.74059820485851</v>
      </c>
      <c r="F57" s="76">
        <f>IF(TrRoad_act!F33=0,"",F20/TrRoad_act!F33*1000
)</f>
        <v>200.85189437983601</v>
      </c>
      <c r="G57" s="76">
        <f>IF(TrRoad_act!G33=0,"",G20/TrRoad_act!G33*1000
)</f>
        <v>197.56055913896586</v>
      </c>
      <c r="H57" s="76">
        <f>IF(TrRoad_act!H33=0,"",H20/TrRoad_act!H33*1000
)</f>
        <v>192.65243901018323</v>
      </c>
      <c r="I57" s="76">
        <f>IF(TrRoad_act!I33=0,"",I20/TrRoad_act!I33*1000
)</f>
        <v>189.98280684139812</v>
      </c>
      <c r="J57" s="76">
        <f>IF(TrRoad_act!J33=0,"",J20/TrRoad_act!J33*1000
)</f>
        <v>213.47633607136956</v>
      </c>
      <c r="K57" s="76">
        <f>IF(TrRoad_act!K33=0,"",K20/TrRoad_act!K33*1000
)</f>
        <v>213.00916372084481</v>
      </c>
      <c r="L57" s="76">
        <f>IF(TrRoad_act!L33=0,"",L20/TrRoad_act!L33*1000
)</f>
        <v>196.17615702553701</v>
      </c>
      <c r="M57" s="76">
        <f>IF(TrRoad_act!M33=0,"",M20/TrRoad_act!M33*1000
)</f>
        <v>200.79570305053451</v>
      </c>
      <c r="N57" s="76">
        <f>IF(TrRoad_act!N33=0,"",N20/TrRoad_act!N33*1000
)</f>
        <v>200.24817078688042</v>
      </c>
      <c r="O57" s="76">
        <f>IF(TrRoad_act!O33=0,"",O20/TrRoad_act!O33*1000
)</f>
        <v>180.68298247492334</v>
      </c>
      <c r="P57" s="76">
        <f>IF(TrRoad_act!P33=0,"",P20/TrRoad_act!P33*1000
)</f>
        <v>179.33804063996209</v>
      </c>
      <c r="Q57" s="76">
        <f>IF(TrRoad_act!Q33=0,"",Q20/TrRoad_act!Q33*1000
)</f>
        <v>171.05345714769538</v>
      </c>
    </row>
    <row r="58" spans="1:17" ht="11.45" customHeight="1" x14ac:dyDescent="0.25">
      <c r="A58" s="62" t="s">
        <v>59</v>
      </c>
      <c r="B58" s="77">
        <f>IF(TrRoad_act!B34=0,"",B21/TrRoad_act!B34*1000
)</f>
        <v>198.96140464008002</v>
      </c>
      <c r="C58" s="77">
        <f>IF(TrRoad_act!C34=0,"",C21/TrRoad_act!C34*1000
)</f>
        <v>204.74319817832026</v>
      </c>
      <c r="D58" s="77">
        <f>IF(TrRoad_act!D34=0,"",D21/TrRoad_act!D34*1000
)</f>
        <v>201.81084344111579</v>
      </c>
      <c r="E58" s="77">
        <f>IF(TrRoad_act!E34=0,"",E21/TrRoad_act!E34*1000
)</f>
        <v>199.34342166631711</v>
      </c>
      <c r="F58" s="77">
        <f>IF(TrRoad_act!F34=0,"",F21/TrRoad_act!F34*1000
)</f>
        <v>201.58306292486327</v>
      </c>
      <c r="G58" s="77">
        <f>IF(TrRoad_act!G34=0,"",G21/TrRoad_act!G34*1000
)</f>
        <v>202.95371935471971</v>
      </c>
      <c r="H58" s="77">
        <f>IF(TrRoad_act!H34=0,"",H21/TrRoad_act!H34*1000
)</f>
        <v>198.41954583742236</v>
      </c>
      <c r="I58" s="77">
        <f>IF(TrRoad_act!I34=0,"",I21/TrRoad_act!I34*1000
)</f>
        <v>201.94629938823655</v>
      </c>
      <c r="J58" s="77">
        <f>IF(TrRoad_act!J34=0,"",J21/TrRoad_act!J34*1000
)</f>
        <v>230.72197768896973</v>
      </c>
      <c r="K58" s="77">
        <f>IF(TrRoad_act!K34=0,"",K21/TrRoad_act!K34*1000
)</f>
        <v>228.06473468775744</v>
      </c>
      <c r="L58" s="77">
        <f>IF(TrRoad_act!L34=0,"",L21/TrRoad_act!L34*1000
)</f>
        <v>207.34650585729227</v>
      </c>
      <c r="M58" s="77">
        <f>IF(TrRoad_act!M34=0,"",M21/TrRoad_act!M34*1000
)</f>
        <v>216.54951925319298</v>
      </c>
      <c r="N58" s="77">
        <f>IF(TrRoad_act!N34=0,"",N21/TrRoad_act!N34*1000
)</f>
        <v>216.04196542820736</v>
      </c>
      <c r="O58" s="77">
        <f>IF(TrRoad_act!O34=0,"",O21/TrRoad_act!O34*1000
)</f>
        <v>188.45202748024602</v>
      </c>
      <c r="P58" s="77">
        <f>IF(TrRoad_act!P34=0,"",P21/TrRoad_act!P34*1000
)</f>
        <v>185.62033655366415</v>
      </c>
      <c r="Q58" s="77">
        <f>IF(TrRoad_act!Q34=0,"",Q21/TrRoad_act!Q34*1000
)</f>
        <v>174.44390358784037</v>
      </c>
    </row>
    <row r="59" spans="1:17" ht="11.45" customHeight="1" x14ac:dyDescent="0.25">
      <c r="A59" s="62" t="s">
        <v>58</v>
      </c>
      <c r="B59" s="77">
        <f>IF(TrRoad_act!B35=0,"",B22/TrRoad_act!B35*1000
)</f>
        <v>186.88848112164436</v>
      </c>
      <c r="C59" s="77">
        <f>IF(TrRoad_act!C35=0,"",C22/TrRoad_act!C35*1000
)</f>
        <v>195.75086237086987</v>
      </c>
      <c r="D59" s="77">
        <f>IF(TrRoad_act!D35=0,"",D22/TrRoad_act!D35*1000
)</f>
        <v>191.71587464641121</v>
      </c>
      <c r="E59" s="77">
        <f>IF(TrRoad_act!E35=0,"",E22/TrRoad_act!E35*1000
)</f>
        <v>172.01141406224926</v>
      </c>
      <c r="F59" s="77">
        <f>IF(TrRoad_act!F35=0,"",F22/TrRoad_act!F35*1000
)</f>
        <v>170.81832817023192</v>
      </c>
      <c r="G59" s="77">
        <f>IF(TrRoad_act!G35=0,"",G22/TrRoad_act!G35*1000
)</f>
        <v>174.02827463821194</v>
      </c>
      <c r="H59" s="77">
        <f>IF(TrRoad_act!H35=0,"",H22/TrRoad_act!H35*1000
)</f>
        <v>182.10198990241807</v>
      </c>
      <c r="I59" s="77">
        <f>IF(TrRoad_act!I35=0,"",I22/TrRoad_act!I35*1000
)</f>
        <v>170.51785297618676</v>
      </c>
      <c r="J59" s="77">
        <f>IF(TrRoad_act!J35=0,"",J22/TrRoad_act!J35*1000
)</f>
        <v>191.4637030262077</v>
      </c>
      <c r="K59" s="77">
        <f>IF(TrRoad_act!K35=0,"",K22/TrRoad_act!K35*1000
)</f>
        <v>191.47702101188941</v>
      </c>
      <c r="L59" s="77">
        <f>IF(TrRoad_act!L35=0,"",L22/TrRoad_act!L35*1000
)</f>
        <v>185.46675415498669</v>
      </c>
      <c r="M59" s="77">
        <f>IF(TrRoad_act!M35=0,"",M22/TrRoad_act!M35*1000
)</f>
        <v>186.10995592099394</v>
      </c>
      <c r="N59" s="77">
        <f>IF(TrRoad_act!N35=0,"",N22/TrRoad_act!N35*1000
)</f>
        <v>188.83813439469725</v>
      </c>
      <c r="O59" s="77">
        <f>IF(TrRoad_act!O35=0,"",O22/TrRoad_act!O35*1000
)</f>
        <v>173.99610635190288</v>
      </c>
      <c r="P59" s="77">
        <f>IF(TrRoad_act!P35=0,"",P22/TrRoad_act!P35*1000
)</f>
        <v>173.2055031912727</v>
      </c>
      <c r="Q59" s="77">
        <f>IF(TrRoad_act!Q35=0,"",Q22/TrRoad_act!Q35*1000
)</f>
        <v>167.60389242467642</v>
      </c>
    </row>
    <row r="60" spans="1:17" ht="11.45" customHeight="1" x14ac:dyDescent="0.25">
      <c r="A60" s="62" t="s">
        <v>57</v>
      </c>
      <c r="B60" s="77" t="str">
        <f>IF(TrRoad_act!B36=0,"",B23/TrRoad_act!B36*1000
)</f>
        <v/>
      </c>
      <c r="C60" s="77" t="str">
        <f>IF(TrRoad_act!C36=0,"",C23/TrRoad_act!C36*1000
)</f>
        <v/>
      </c>
      <c r="D60" s="77">
        <f>IF(TrRoad_act!D36=0,"",D23/TrRoad_act!D36*1000
)</f>
        <v>200.68253150889828</v>
      </c>
      <c r="E60" s="77">
        <f>IF(TrRoad_act!E36=0,"",E23/TrRoad_act!E36*1000
)</f>
        <v>182.86708335997645</v>
      </c>
      <c r="F60" s="77">
        <f>IF(TrRoad_act!F36=0,"",F23/TrRoad_act!F36*1000
)</f>
        <v>885.21190339069437</v>
      </c>
      <c r="G60" s="77">
        <f>IF(TrRoad_act!G36=0,"",G23/TrRoad_act!G36*1000
)</f>
        <v>545.20119137838685</v>
      </c>
      <c r="H60" s="77">
        <f>IF(TrRoad_act!H36=0,"",H23/TrRoad_act!H36*1000
)</f>
        <v>182.46132588238109</v>
      </c>
      <c r="I60" s="77">
        <f>IF(TrRoad_act!I36=0,"",I23/TrRoad_act!I36*1000
)</f>
        <v>254.85321249065908</v>
      </c>
      <c r="J60" s="77">
        <f>IF(TrRoad_act!J36=0,"",J23/TrRoad_act!J36*1000
)</f>
        <v>408.72977675176651</v>
      </c>
      <c r="K60" s="77">
        <f>IF(TrRoad_act!K36=0,"",K23/TrRoad_act!K36*1000
)</f>
        <v>673.93287842625159</v>
      </c>
      <c r="L60" s="77">
        <f>IF(TrRoad_act!L36=0,"",L23/TrRoad_act!L36*1000
)</f>
        <v>198.06129815022055</v>
      </c>
      <c r="M60" s="77">
        <f>IF(TrRoad_act!M36=0,"",M23/TrRoad_act!M36*1000
)</f>
        <v>275.9773846563927</v>
      </c>
      <c r="N60" s="77">
        <f>IF(TrRoad_act!N36=0,"",N23/TrRoad_act!N36*1000
)</f>
        <v>219.69539469784218</v>
      </c>
      <c r="O60" s="77">
        <f>IF(TrRoad_act!O36=0,"",O23/TrRoad_act!O36*1000
)</f>
        <v>219.9693206619468</v>
      </c>
      <c r="P60" s="77">
        <f>IF(TrRoad_act!P36=0,"",P23/TrRoad_act!P36*1000
)</f>
        <v>219.35438602004479</v>
      </c>
      <c r="Q60" s="77">
        <f>IF(TrRoad_act!Q36=0,"",Q23/TrRoad_act!Q36*1000
)</f>
        <v>203.14333527241632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 t="str">
        <f>IF(TrRoad_act!L37=0,"",L24/TrRoad_act!L37*1000
)</f>
        <v/>
      </c>
      <c r="M61" s="77" t="str">
        <f>IF(TrRoad_act!M37=0,"",M24/TrRoad_act!M37*1000
)</f>
        <v/>
      </c>
      <c r="N61" s="77" t="str">
        <f>IF(TrRoad_act!N37=0,"",N24/TrRoad_act!N37*1000
)</f>
        <v/>
      </c>
      <c r="O61" s="77" t="str">
        <f>IF(TrRoad_act!O37=0,"",O24/TrRoad_act!O37*1000
)</f>
        <v/>
      </c>
      <c r="P61" s="77" t="str">
        <f>IF(TrRoad_act!P37=0,"",P24/TrRoad_act!P37*1000
)</f>
        <v/>
      </c>
      <c r="Q61" s="77" t="str">
        <f>IF(TrRoad_act!Q37=0,"",Q24/TrRoad_act!Q37*1000
)</f>
        <v/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>
        <f>IF(TrRoad_act!N38=0,"",N25/TrRoad_act!N38*1000
)</f>
        <v>126.96864837634855</v>
      </c>
      <c r="O62" s="77">
        <f>IF(TrRoad_act!O38=0,"",O25/TrRoad_act!O38*1000
)</f>
        <v>111.59632877486997</v>
      </c>
      <c r="P62" s="77">
        <f>IF(TrRoad_act!P38=0,"",P25/TrRoad_act!P38*1000
)</f>
        <v>107.71422891710536</v>
      </c>
      <c r="Q62" s="77">
        <f>IF(TrRoad_act!Q38=0,"",Q25/TrRoad_act!Q38*1000
)</f>
        <v>96.470947376133864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>
        <f>IF(TrRoad_act!K39=0,"",K26/TrRoad_act!K39*1000
)</f>
        <v>0</v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1811.0675071438604</v>
      </c>
      <c r="C64" s="76">
        <f>IF(TrRoad_act!C40=0,"",C27/TrRoad_act!C40*1000
)</f>
        <v>1953.2415633804469</v>
      </c>
      <c r="D64" s="76">
        <f>IF(TrRoad_act!D40=0,"",D27/TrRoad_act!D40*1000
)</f>
        <v>1993.0527969322081</v>
      </c>
      <c r="E64" s="76">
        <f>IF(TrRoad_act!E40=0,"",E27/TrRoad_act!E40*1000
)</f>
        <v>1972.1720004564224</v>
      </c>
      <c r="F64" s="76">
        <f>IF(TrRoad_act!F40=0,"",F27/TrRoad_act!F40*1000
)</f>
        <v>1841.2681912897319</v>
      </c>
      <c r="G64" s="76">
        <f>IF(TrRoad_act!G40=0,"",G27/TrRoad_act!G40*1000
)</f>
        <v>1716.8701969813835</v>
      </c>
      <c r="H64" s="76">
        <f>IF(TrRoad_act!H40=0,"",H27/TrRoad_act!H40*1000
)</f>
        <v>1768.1528113409342</v>
      </c>
      <c r="I64" s="76">
        <f>IF(TrRoad_act!I40=0,"",I27/TrRoad_act!I40*1000
)</f>
        <v>1652.8452317329529</v>
      </c>
      <c r="J64" s="76">
        <f>IF(TrRoad_act!J40=0,"",J27/TrRoad_act!J40*1000
)</f>
        <v>1657.7787424396449</v>
      </c>
      <c r="K64" s="76">
        <f>IF(TrRoad_act!K40=0,"",K27/TrRoad_act!K40*1000
)</f>
        <v>1647.1008408556509</v>
      </c>
      <c r="L64" s="76">
        <f>IF(TrRoad_act!L40=0,"",L27/TrRoad_act!L40*1000
)</f>
        <v>1694.8450022021896</v>
      </c>
      <c r="M64" s="76">
        <f>IF(TrRoad_act!M40=0,"",M27/TrRoad_act!M40*1000
)</f>
        <v>1632.8911070257436</v>
      </c>
      <c r="N64" s="76">
        <f>IF(TrRoad_act!N40=0,"",N27/TrRoad_act!N40*1000
)</f>
        <v>1623.72958934386</v>
      </c>
      <c r="O64" s="76">
        <f>IF(TrRoad_act!O40=0,"",O27/TrRoad_act!O40*1000
)</f>
        <v>1565.1362511280529</v>
      </c>
      <c r="P64" s="76">
        <f>IF(TrRoad_act!P40=0,"",P27/TrRoad_act!P40*1000
)</f>
        <v>1568.4891471393601</v>
      </c>
      <c r="Q64" s="76">
        <f>IF(TrRoad_act!Q40=0,"",Q27/TrRoad_act!Q40*1000
)</f>
        <v>1546.3997756356155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 t="str">
        <f>IF(TrRoad_act!D41=0,"",D28/TrRoad_act!D41*1000
)</f>
        <v/>
      </c>
      <c r="E65" s="75" t="str">
        <f>IF(TrRoad_act!E41=0,"",E28/TrRoad_act!E41*1000
)</f>
        <v/>
      </c>
      <c r="F65" s="75" t="str">
        <f>IF(TrRoad_act!F41=0,"",F28/TrRoad_act!F41*1000
)</f>
        <v/>
      </c>
      <c r="G65" s="75" t="str">
        <f>IF(TrRoad_act!G41=0,"",G28/TrRoad_act!G41*1000
)</f>
        <v/>
      </c>
      <c r="H65" s="75" t="str">
        <f>IF(TrRoad_act!H41=0,"",H28/TrRoad_act!H41*1000
)</f>
        <v/>
      </c>
      <c r="I65" s="75" t="str">
        <f>IF(TrRoad_act!I41=0,"",I28/TrRoad_act!I41*1000
)</f>
        <v/>
      </c>
      <c r="J65" s="75">
        <f>IF(TrRoad_act!J41=0,"",J28/TrRoad_act!J41*1000
)</f>
        <v>468.37284618215523</v>
      </c>
      <c r="K65" s="75">
        <f>IF(TrRoad_act!K41=0,"",K28/TrRoad_act!K41*1000
)</f>
        <v>468.70687777023352</v>
      </c>
      <c r="L65" s="75">
        <f>IF(TrRoad_act!L41=0,"",L28/TrRoad_act!L41*1000
)</f>
        <v>455.15092094075078</v>
      </c>
      <c r="M65" s="75">
        <f>IF(TrRoad_act!M41=0,"",M28/TrRoad_act!M41*1000
)</f>
        <v>455.03248454169659</v>
      </c>
      <c r="N65" s="75">
        <f>IF(TrRoad_act!N41=0,"",N28/TrRoad_act!N41*1000
)</f>
        <v>452.06252451938019</v>
      </c>
      <c r="O65" s="75">
        <f>IF(TrRoad_act!O41=0,"",O28/TrRoad_act!O41*1000
)</f>
        <v>453.44891230335389</v>
      </c>
      <c r="P65" s="75">
        <f>IF(TrRoad_act!P41=0,"",P28/TrRoad_act!P41*1000
)</f>
        <v>460.3801999205877</v>
      </c>
      <c r="Q65" s="75">
        <f>IF(TrRoad_act!Q41=0,"",Q28/TrRoad_act!Q41*1000
)</f>
        <v>453.69809536586268</v>
      </c>
    </row>
    <row r="66" spans="1:17" ht="11.45" customHeight="1" x14ac:dyDescent="0.25">
      <c r="A66" s="62" t="s">
        <v>58</v>
      </c>
      <c r="B66" s="75">
        <f>IF(TrRoad_act!B42=0,"",B29/TrRoad_act!B42*1000
)</f>
        <v>1811.0675071438604</v>
      </c>
      <c r="C66" s="75">
        <f>IF(TrRoad_act!C42=0,"",C29/TrRoad_act!C42*1000
)</f>
        <v>1953.2415633804469</v>
      </c>
      <c r="D66" s="75">
        <f>IF(TrRoad_act!D42=0,"",D29/TrRoad_act!D42*1000
)</f>
        <v>1993.0527969322081</v>
      </c>
      <c r="E66" s="75">
        <f>IF(TrRoad_act!E42=0,"",E29/TrRoad_act!E42*1000
)</f>
        <v>1972.1720004564224</v>
      </c>
      <c r="F66" s="75">
        <f>IF(TrRoad_act!F42=0,"",F29/TrRoad_act!F42*1000
)</f>
        <v>1841.2681912897319</v>
      </c>
      <c r="G66" s="75">
        <f>IF(TrRoad_act!G42=0,"",G29/TrRoad_act!G42*1000
)</f>
        <v>1716.8701969813835</v>
      </c>
      <c r="H66" s="75">
        <f>IF(TrRoad_act!H42=0,"",H29/TrRoad_act!H42*1000
)</f>
        <v>1768.1528113409342</v>
      </c>
      <c r="I66" s="75">
        <f>IF(TrRoad_act!I42=0,"",I29/TrRoad_act!I42*1000
)</f>
        <v>1653.4628917247344</v>
      </c>
      <c r="J66" s="75">
        <f>IF(TrRoad_act!J42=0,"",J29/TrRoad_act!J42*1000
)</f>
        <v>1662.3069302620277</v>
      </c>
      <c r="K66" s="75">
        <f>IF(TrRoad_act!K42=0,"",K29/TrRoad_act!K42*1000
)</f>
        <v>1651.5722459577423</v>
      </c>
      <c r="L66" s="75">
        <f>IF(TrRoad_act!L42=0,"",L29/TrRoad_act!L42*1000
)</f>
        <v>1699.6328292697492</v>
      </c>
      <c r="M66" s="75">
        <f>IF(TrRoad_act!M42=0,"",M29/TrRoad_act!M42*1000
)</f>
        <v>1637.3843184466607</v>
      </c>
      <c r="N66" s="75">
        <f>IF(TrRoad_act!N42=0,"",N29/TrRoad_act!N42*1000
)</f>
        <v>1627.9181922558205</v>
      </c>
      <c r="O66" s="75">
        <f>IF(TrRoad_act!O42=0,"",O29/TrRoad_act!O42*1000
)</f>
        <v>1568.8962447973631</v>
      </c>
      <c r="P66" s="75">
        <f>IF(TrRoad_act!P42=0,"",P29/TrRoad_act!P42*1000
)</f>
        <v>1572.0544972712514</v>
      </c>
      <c r="Q66" s="75">
        <f>IF(TrRoad_act!Q42=0,"",Q29/TrRoad_act!Q42*1000
)</f>
        <v>1549.5416028774066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>
        <f>IF(TrRoad_act!I43=0,"",I30/TrRoad_act!I43*1000
)</f>
        <v>1150.74250817438</v>
      </c>
      <c r="J67" s="75">
        <f>IF(TrRoad_act!J43=0,"",J30/TrRoad_act!J43*1000
)</f>
        <v>1153.619364444816</v>
      </c>
      <c r="K67" s="75">
        <f>IF(TrRoad_act!K43=0,"",K30/TrRoad_act!K43*1000
)</f>
        <v>1155.6768621239721</v>
      </c>
      <c r="L67" s="75">
        <f>IF(TrRoad_act!L43=0,"",L30/TrRoad_act!L43*1000
)</f>
        <v>1155.2744149406115</v>
      </c>
      <c r="M67" s="75">
        <f>IF(TrRoad_act!M43=0,"",M30/TrRoad_act!M43*1000
)</f>
        <v>1154.9781917098064</v>
      </c>
      <c r="N67" s="75">
        <f>IF(TrRoad_act!N43=0,"",N30/TrRoad_act!N43*1000
)</f>
        <v>1157.7112528991306</v>
      </c>
      <c r="O67" s="75">
        <f>IF(TrRoad_act!O43=0,"",O30/TrRoad_act!O43*1000
)</f>
        <v>1159.2782199133389</v>
      </c>
      <c r="P67" s="75">
        <f>IF(TrRoad_act!P43=0,"",P30/TrRoad_act!P43*1000
)</f>
        <v>1161.8937850658947</v>
      </c>
      <c r="Q67" s="75">
        <f>IF(TrRoad_act!Q43=0,"",Q30/TrRoad_act!Q43*1000
)</f>
        <v>1164.391353804079</v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 t="str">
        <f>IF(TrRoad_act!L44=0,"",L31/TrRoad_act!L44*1000
)</f>
        <v/>
      </c>
      <c r="M68" s="75" t="str">
        <f>IF(TrRoad_act!M44=0,"",M31/TrRoad_act!M44*1000
)</f>
        <v/>
      </c>
      <c r="N68" s="75" t="str">
        <f>IF(TrRoad_act!N44=0,"",N31/TrRoad_act!N44*1000
)</f>
        <v/>
      </c>
      <c r="O68" s="75" t="str">
        <f>IF(TrRoad_act!O44=0,"",O31/TrRoad_act!O44*1000
)</f>
        <v/>
      </c>
      <c r="P68" s="75" t="str">
        <f>IF(TrRoad_act!P44=0,"",P31/TrRoad_act!P44*1000
)</f>
        <v/>
      </c>
      <c r="Q68" s="75" t="str">
        <f>IF(TrRoad_act!Q44=0,"",Q31/TrRoad_act!Q44*1000
)</f>
        <v/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 t="str">
        <f>IF(TrRoad_act!L45=0,"",L32/TrRoad_act!L45*1000
)</f>
        <v/>
      </c>
      <c r="M69" s="75" t="str">
        <f>IF(TrRoad_act!M45=0,"",M32/TrRoad_act!M45*1000
)</f>
        <v/>
      </c>
      <c r="N69" s="75" t="str">
        <f>IF(TrRoad_act!N45=0,"",N32/TrRoad_act!N45*1000
)</f>
        <v/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523.0820580489293</v>
      </c>
      <c r="C70" s="79">
        <f>IF(TrRoad_act!C46=0,"",C33/TrRoad_act!C46*1000
)</f>
        <v>647.50423178374683</v>
      </c>
      <c r="D70" s="79">
        <f>IF(TrRoad_act!D46=0,"",D33/TrRoad_act!D46*1000
)</f>
        <v>678.59172629677221</v>
      </c>
      <c r="E70" s="79">
        <f>IF(TrRoad_act!E46=0,"",E33/TrRoad_act!E46*1000
)</f>
        <v>707.7453240167298</v>
      </c>
      <c r="F70" s="79">
        <f>IF(TrRoad_act!F46=0,"",F33/TrRoad_act!F46*1000
)</f>
        <v>629.33144153972717</v>
      </c>
      <c r="G70" s="79">
        <f>IF(TrRoad_act!G46=0,"",G33/TrRoad_act!G46*1000
)</f>
        <v>533.72343848812602</v>
      </c>
      <c r="H70" s="79">
        <f>IF(TrRoad_act!H46=0,"",H33/TrRoad_act!H46*1000
)</f>
        <v>586.46417236699847</v>
      </c>
      <c r="I70" s="79">
        <f>IF(TrRoad_act!I46=0,"",I33/TrRoad_act!I46*1000
)</f>
        <v>507.84573351181371</v>
      </c>
      <c r="J70" s="79">
        <f>IF(TrRoad_act!J46=0,"",J33/TrRoad_act!J46*1000
)</f>
        <v>478.10556517152332</v>
      </c>
      <c r="K70" s="79">
        <f>IF(TrRoad_act!K46=0,"",K33/TrRoad_act!K46*1000
)</f>
        <v>460.75103476964682</v>
      </c>
      <c r="L70" s="79">
        <f>IF(TrRoad_act!L46=0,"",L33/TrRoad_act!L46*1000
)</f>
        <v>437.00075038338139</v>
      </c>
      <c r="M70" s="79">
        <f>IF(TrRoad_act!M46=0,"",M33/TrRoad_act!M46*1000
)</f>
        <v>406.27473735714881</v>
      </c>
      <c r="N70" s="79">
        <f>IF(TrRoad_act!N46=0,"",N33/TrRoad_act!N46*1000
)</f>
        <v>410.16936618224662</v>
      </c>
      <c r="O70" s="79">
        <f>IF(TrRoad_act!O46=0,"",O33/TrRoad_act!O46*1000
)</f>
        <v>401.86264718807922</v>
      </c>
      <c r="P70" s="79">
        <f>IF(TrRoad_act!P46=0,"",P33/TrRoad_act!P46*1000
)</f>
        <v>395.41832773517899</v>
      </c>
      <c r="Q70" s="79">
        <f>IF(TrRoad_act!Q46=0,"",Q33/TrRoad_act!Q46*1000
)</f>
        <v>378.09794941334849</v>
      </c>
    </row>
    <row r="71" spans="1:17" ht="11.45" customHeight="1" x14ac:dyDescent="0.25">
      <c r="A71" s="23" t="s">
        <v>27</v>
      </c>
      <c r="B71" s="78">
        <f>IF(TrRoad_act!B47=0,"",B34/TrRoad_act!B47*1000
)</f>
        <v>259.49758229654219</v>
      </c>
      <c r="C71" s="78">
        <f>IF(TrRoad_act!C47=0,"",C34/TrRoad_act!C47*1000
)</f>
        <v>265.87704233905606</v>
      </c>
      <c r="D71" s="78">
        <f>IF(TrRoad_act!D47=0,"",D34/TrRoad_act!D47*1000
)</f>
        <v>266.62162236664977</v>
      </c>
      <c r="E71" s="78">
        <f>IF(TrRoad_act!E47=0,"",E34/TrRoad_act!E47*1000
)</f>
        <v>266.80571447169137</v>
      </c>
      <c r="F71" s="78">
        <f>IF(TrRoad_act!F47=0,"",F34/TrRoad_act!F47*1000
)</f>
        <v>257.76966524119979</v>
      </c>
      <c r="G71" s="78">
        <f>IF(TrRoad_act!G47=0,"",G34/TrRoad_act!G47*1000
)</f>
        <v>264.99941090369913</v>
      </c>
      <c r="H71" s="78">
        <f>IF(TrRoad_act!H47=0,"",H34/TrRoad_act!H47*1000
)</f>
        <v>266.28986110412779</v>
      </c>
      <c r="I71" s="78">
        <f>IF(TrRoad_act!I47=0,"",I34/TrRoad_act!I47*1000
)</f>
        <v>257.06353733849028</v>
      </c>
      <c r="J71" s="78">
        <f>IF(TrRoad_act!J47=0,"",J34/TrRoad_act!J47*1000
)</f>
        <v>252.10504387862238</v>
      </c>
      <c r="K71" s="78">
        <f>IF(TrRoad_act!K47=0,"",K34/TrRoad_act!K47*1000
)</f>
        <v>248.10076964295945</v>
      </c>
      <c r="L71" s="78">
        <f>IF(TrRoad_act!L47=0,"",L34/TrRoad_act!L47*1000
)</f>
        <v>249.30672288422227</v>
      </c>
      <c r="M71" s="78">
        <f>IF(TrRoad_act!M47=0,"",M34/TrRoad_act!M47*1000
)</f>
        <v>242.39509257703267</v>
      </c>
      <c r="N71" s="78">
        <f>IF(TrRoad_act!N47=0,"",N34/TrRoad_act!N47*1000
)</f>
        <v>249.59662950581378</v>
      </c>
      <c r="O71" s="78">
        <f>IF(TrRoad_act!O47=0,"",O34/TrRoad_act!O47*1000
)</f>
        <v>240.52855323423663</v>
      </c>
      <c r="P71" s="78">
        <f>IF(TrRoad_act!P47=0,"",P34/TrRoad_act!P47*1000
)</f>
        <v>240.12625492002874</v>
      </c>
      <c r="Q71" s="78">
        <f>IF(TrRoad_act!Q47=0,"",Q34/TrRoad_act!Q47*1000
)</f>
        <v>235.90571752386285</v>
      </c>
    </row>
    <row r="72" spans="1:17" ht="11.45" customHeight="1" x14ac:dyDescent="0.25">
      <c r="A72" s="62" t="s">
        <v>59</v>
      </c>
      <c r="B72" s="77">
        <f>IF(TrRoad_act!B48=0,"",B35/TrRoad_act!B48*1000
)</f>
        <v>275.5990956571672</v>
      </c>
      <c r="C72" s="77">
        <f>IF(TrRoad_act!C48=0,"",C35/TrRoad_act!C48*1000
)</f>
        <v>274.91519980047201</v>
      </c>
      <c r="D72" s="77">
        <f>IF(TrRoad_act!D48=0,"",D35/TrRoad_act!D48*1000
)</f>
        <v>274.11432884727185</v>
      </c>
      <c r="E72" s="77">
        <f>IF(TrRoad_act!E48=0,"",E35/TrRoad_act!E48*1000
)</f>
        <v>272.734261598096</v>
      </c>
      <c r="F72" s="77">
        <f>IF(TrRoad_act!F48=0,"",F35/TrRoad_act!F48*1000
)</f>
        <v>270.990139760874</v>
      </c>
      <c r="G72" s="77">
        <f>IF(TrRoad_act!G48=0,"",G35/TrRoad_act!G48*1000
)</f>
        <v>269.41574640821761</v>
      </c>
      <c r="H72" s="77">
        <f>IF(TrRoad_act!H48=0,"",H35/TrRoad_act!H48*1000
)</f>
        <v>266.12433193520678</v>
      </c>
      <c r="I72" s="77">
        <f>IF(TrRoad_act!I48=0,"",I35/TrRoad_act!I48*1000
)</f>
        <v>263.85368820101326</v>
      </c>
      <c r="J72" s="77">
        <f>IF(TrRoad_act!J48=0,"",J35/TrRoad_act!J48*1000
)</f>
        <v>261.9801006199304</v>
      </c>
      <c r="K72" s="77">
        <f>IF(TrRoad_act!K48=0,"",K35/TrRoad_act!K48*1000
)</f>
        <v>259.66889202519172</v>
      </c>
      <c r="L72" s="77">
        <f>IF(TrRoad_act!L48=0,"",L35/TrRoad_act!L48*1000
)</f>
        <v>250.21810703703412</v>
      </c>
      <c r="M72" s="77">
        <f>IF(TrRoad_act!M48=0,"",M35/TrRoad_act!M48*1000
)</f>
        <v>247.69055015978398</v>
      </c>
      <c r="N72" s="77">
        <f>IF(TrRoad_act!N48=0,"",N35/TrRoad_act!N48*1000
)</f>
        <v>243.29255675066699</v>
      </c>
      <c r="O72" s="77">
        <f>IF(TrRoad_act!O48=0,"",O35/TrRoad_act!O48*1000
)</f>
        <v>241.61647446202636</v>
      </c>
      <c r="P72" s="77">
        <f>IF(TrRoad_act!P48=0,"",P35/TrRoad_act!P48*1000
)</f>
        <v>242.35504750778108</v>
      </c>
      <c r="Q72" s="77">
        <f>IF(TrRoad_act!Q48=0,"",Q35/TrRoad_act!Q48*1000
)</f>
        <v>236.06660852238741</v>
      </c>
    </row>
    <row r="73" spans="1:17" ht="11.45" customHeight="1" x14ac:dyDescent="0.25">
      <c r="A73" s="62" t="s">
        <v>58</v>
      </c>
      <c r="B73" s="77">
        <f>IF(TrRoad_act!B49=0,"",B36/TrRoad_act!B49*1000
)</f>
        <v>250.85760983202786</v>
      </c>
      <c r="C73" s="77">
        <f>IF(TrRoad_act!C49=0,"",C36/TrRoad_act!C49*1000
)</f>
        <v>261.17712825969505</v>
      </c>
      <c r="D73" s="77">
        <f>IF(TrRoad_act!D49=0,"",D36/TrRoad_act!D49*1000
)</f>
        <v>262.87720787621447</v>
      </c>
      <c r="E73" s="77">
        <f>IF(TrRoad_act!E49=0,"",E36/TrRoad_act!E49*1000
)</f>
        <v>263.96471365129179</v>
      </c>
      <c r="F73" s="77">
        <f>IF(TrRoad_act!F49=0,"",F36/TrRoad_act!F49*1000
)</f>
        <v>251.69865354203469</v>
      </c>
      <c r="G73" s="77">
        <f>IF(TrRoad_act!G49=0,"",G36/TrRoad_act!G49*1000
)</f>
        <v>263.04907983644938</v>
      </c>
      <c r="H73" s="77">
        <f>IF(TrRoad_act!H49=0,"",H36/TrRoad_act!H49*1000
)</f>
        <v>266.35929624356754</v>
      </c>
      <c r="I73" s="77">
        <f>IF(TrRoad_act!I49=0,"",I36/TrRoad_act!I49*1000
)</f>
        <v>254.33399182013204</v>
      </c>
      <c r="J73" s="77">
        <f>IF(TrRoad_act!J49=0,"",J36/TrRoad_act!J49*1000
)</f>
        <v>248.82617346674945</v>
      </c>
      <c r="K73" s="77">
        <f>IF(TrRoad_act!K49=0,"",K36/TrRoad_act!K49*1000
)</f>
        <v>244.49083644576891</v>
      </c>
      <c r="L73" s="77">
        <f>IF(TrRoad_act!L49=0,"",L36/TrRoad_act!L49*1000
)</f>
        <v>249.04290273808434</v>
      </c>
      <c r="M73" s="77">
        <f>IF(TrRoad_act!M49=0,"",M36/TrRoad_act!M49*1000
)</f>
        <v>241.02849748997326</v>
      </c>
      <c r="N73" s="77">
        <f>IF(TrRoad_act!N49=0,"",N36/TrRoad_act!N49*1000
)</f>
        <v>251.07829689709166</v>
      </c>
      <c r="O73" s="77">
        <f>IF(TrRoad_act!O49=0,"",O36/TrRoad_act!O49*1000
)</f>
        <v>240.3138168675419</v>
      </c>
      <c r="P73" s="77">
        <f>IF(TrRoad_act!P49=0,"",P36/TrRoad_act!P49*1000
)</f>
        <v>239.76048364932893</v>
      </c>
      <c r="Q73" s="77">
        <f>IF(TrRoad_act!Q49=0,"",Q36/TrRoad_act!Q49*1000
)</f>
        <v>235.88606319709845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>
        <f>IF(TrRoad_act!J50=0,"",J37/TrRoad_act!J50*1000
)</f>
        <v>425.50437356503829</v>
      </c>
      <c r="K74" s="77">
        <f>IF(TrRoad_act!K50=0,"",K37/TrRoad_act!K50*1000
)</f>
        <v>426.56813449895088</v>
      </c>
      <c r="L74" s="77">
        <f>IF(TrRoad_act!L50=0,"",L37/TrRoad_act!L50*1000
)</f>
        <v>427.63455483519806</v>
      </c>
      <c r="M74" s="77">
        <f>IF(TrRoad_act!M50=0,"",M37/TrRoad_act!M50*1000
)</f>
        <v>404.12605430203905</v>
      </c>
      <c r="N74" s="77">
        <f>IF(TrRoad_act!N50=0,"",N37/TrRoad_act!N50*1000
)</f>
        <v>401.51642923260744</v>
      </c>
      <c r="O74" s="77">
        <f>IF(TrRoad_act!O50=0,"",O37/TrRoad_act!O50*1000
)</f>
        <v>402.52022030568901</v>
      </c>
      <c r="P74" s="77">
        <f>IF(TrRoad_act!P50=0,"",P37/TrRoad_act!P50*1000
)</f>
        <v>372.78254515834067</v>
      </c>
      <c r="Q74" s="77">
        <f>IF(TrRoad_act!Q50=0,"",Q37/TrRoad_act!Q50*1000
)</f>
        <v>361.85604565912791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 t="str">
        <f>IF(TrRoad_act!Q51=0,"",Q38/TrRoad_act!Q51*1000
)</f>
        <v/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1271.4660459062725</v>
      </c>
      <c r="C77" s="76">
        <f>IF(TrRoad_act!C53=0,"",C40/TrRoad_act!C53*1000
)</f>
        <v>1694.3478370267312</v>
      </c>
      <c r="D77" s="76">
        <f>IF(TrRoad_act!D53=0,"",D40/TrRoad_act!D53*1000
)</f>
        <v>1794.2820085420315</v>
      </c>
      <c r="E77" s="76">
        <f>IF(TrRoad_act!E53=0,"",E40/TrRoad_act!E53*1000
)</f>
        <v>1808.2907995433939</v>
      </c>
      <c r="F77" s="76">
        <f>IF(TrRoad_act!F53=0,"",F40/TrRoad_act!F53*1000
)</f>
        <v>1501.3965029448623</v>
      </c>
      <c r="G77" s="76">
        <f>IF(TrRoad_act!G53=0,"",G40/TrRoad_act!G53*1000
)</f>
        <v>1081.0924964488227</v>
      </c>
      <c r="H77" s="76">
        <f>IF(TrRoad_act!H53=0,"",H40/TrRoad_act!H53*1000
)</f>
        <v>1310.2154504251721</v>
      </c>
      <c r="I77" s="76">
        <f>IF(TrRoad_act!I53=0,"",I40/TrRoad_act!I53*1000
)</f>
        <v>1102.1327861961731</v>
      </c>
      <c r="J77" s="76">
        <f>IF(TrRoad_act!J53=0,"",J40/TrRoad_act!J53*1000
)</f>
        <v>1132.622217367405</v>
      </c>
      <c r="K77" s="76">
        <f>IF(TrRoad_act!K53=0,"",K40/TrRoad_act!K53*1000
)</f>
        <v>1229.7175762744293</v>
      </c>
      <c r="L77" s="76">
        <f>IF(TrRoad_act!L53=0,"",L40/TrRoad_act!L53*1000
)</f>
        <v>1563.7782604934919</v>
      </c>
      <c r="M77" s="76">
        <f>IF(TrRoad_act!M53=0,"",M40/TrRoad_act!M53*1000
)</f>
        <v>1439.3669281401048</v>
      </c>
      <c r="N77" s="76">
        <f>IF(TrRoad_act!N53=0,"",N40/TrRoad_act!N53*1000
)</f>
        <v>1379.025025929001</v>
      </c>
      <c r="O77" s="76">
        <f>IF(TrRoad_act!O53=0,"",O40/TrRoad_act!O53*1000
)</f>
        <v>1403.1240908406473</v>
      </c>
      <c r="P77" s="76">
        <f>IF(TrRoad_act!P53=0,"",P40/TrRoad_act!P53*1000
)</f>
        <v>1466.4040591198575</v>
      </c>
      <c r="Q77" s="76">
        <f>IF(TrRoad_act!Q53=0,"",Q40/TrRoad_act!Q53*1000
)</f>
        <v>1414.2693991566498</v>
      </c>
    </row>
    <row r="78" spans="1:17" ht="11.45" customHeight="1" x14ac:dyDescent="0.25">
      <c r="A78" s="17" t="s">
        <v>23</v>
      </c>
      <c r="B78" s="75">
        <f>IF(TrRoad_act!B54=0,"",B41/TrRoad_act!B54*1000
)</f>
        <v>1395.2752104169626</v>
      </c>
      <c r="C78" s="75">
        <f>IF(TrRoad_act!C54=0,"",C41/TrRoad_act!C54*1000
)</f>
        <v>1568.2937625523796</v>
      </c>
      <c r="D78" s="75">
        <f>IF(TrRoad_act!D54=0,"",D41/TrRoad_act!D54*1000
)</f>
        <v>1612.0584428141347</v>
      </c>
      <c r="E78" s="75">
        <f>IF(TrRoad_act!E54=0,"",E41/TrRoad_act!E54*1000
)</f>
        <v>1613.5660387130017</v>
      </c>
      <c r="F78" s="75">
        <f>IF(TrRoad_act!F54=0,"",F41/TrRoad_act!F54*1000
)</f>
        <v>1489.7917370368291</v>
      </c>
      <c r="G78" s="75">
        <f>IF(TrRoad_act!G54=0,"",G41/TrRoad_act!G54*1000
)</f>
        <v>1313.0393429033172</v>
      </c>
      <c r="H78" s="75">
        <f>IF(TrRoad_act!H54=0,"",H41/TrRoad_act!H54*1000
)</f>
        <v>1402.621837636849</v>
      </c>
      <c r="I78" s="75">
        <f>IF(TrRoad_act!I54=0,"",I41/TrRoad_act!I54*1000
)</f>
        <v>1304.9668738130633</v>
      </c>
      <c r="J78" s="75">
        <f>IF(TrRoad_act!J54=0,"",J41/TrRoad_act!J54*1000
)</f>
        <v>1301.2841612820166</v>
      </c>
      <c r="K78" s="75">
        <f>IF(TrRoad_act!K54=0,"",K41/TrRoad_act!K54*1000
)</f>
        <v>1327.7150436834982</v>
      </c>
      <c r="L78" s="75">
        <f>IF(TrRoad_act!L54=0,"",L41/TrRoad_act!L54*1000
)</f>
        <v>1484.8463839018998</v>
      </c>
      <c r="M78" s="75">
        <f>IF(TrRoad_act!M54=0,"",M41/TrRoad_act!M54*1000
)</f>
        <v>1414.0914115917622</v>
      </c>
      <c r="N78" s="75">
        <f>IF(TrRoad_act!N54=0,"",N41/TrRoad_act!N54*1000
)</f>
        <v>1395.111190412513</v>
      </c>
      <c r="O78" s="75">
        <f>IF(TrRoad_act!O54=0,"",O41/TrRoad_act!O54*1000
)</f>
        <v>1399.9713938124348</v>
      </c>
      <c r="P78" s="75">
        <f>IF(TrRoad_act!P54=0,"",P41/TrRoad_act!P54*1000
)</f>
        <v>1433.5000846780399</v>
      </c>
      <c r="Q78" s="75">
        <f>IF(TrRoad_act!Q54=0,"",Q41/TrRoad_act!Q54*1000
)</f>
        <v>1411.4346152275293</v>
      </c>
    </row>
    <row r="79" spans="1:17" ht="11.45" customHeight="1" x14ac:dyDescent="0.25">
      <c r="A79" s="15" t="s">
        <v>22</v>
      </c>
      <c r="B79" s="74">
        <f>IF(TrRoad_act!B55=0,"",B42/TrRoad_act!B55*1000
)</f>
        <v>1147.6754354463233</v>
      </c>
      <c r="C79" s="74">
        <f>IF(TrRoad_act!C55=0,"",C42/TrRoad_act!C55*1000
)</f>
        <v>1822.0350429184955</v>
      </c>
      <c r="D79" s="74">
        <f>IF(TrRoad_act!D55=0,"",D42/TrRoad_act!D55*1000
)</f>
        <v>1975.9238773253392</v>
      </c>
      <c r="E79" s="74">
        <f>IF(TrRoad_act!E55=0,"",E42/TrRoad_act!E55*1000
)</f>
        <v>2044.7766435571632</v>
      </c>
      <c r="F79" s="74">
        <f>IF(TrRoad_act!F55=0,"",F42/TrRoad_act!F55*1000
)</f>
        <v>1514.3872626096668</v>
      </c>
      <c r="G79" s="74">
        <f>IF(TrRoad_act!G55=0,"",G42/TrRoad_act!G55*1000
)</f>
        <v>747.86384545447538</v>
      </c>
      <c r="H79" s="74">
        <f>IF(TrRoad_act!H55=0,"",H42/TrRoad_act!H55*1000
)</f>
        <v>1101.4926612837478</v>
      </c>
      <c r="I79" s="74">
        <f>IF(TrRoad_act!I55=0,"",I42/TrRoad_act!I55*1000
)</f>
        <v>650.74022034089592</v>
      </c>
      <c r="J79" s="74">
        <f>IF(TrRoad_act!J55=0,"",J42/TrRoad_act!J55*1000
)</f>
        <v>658.50458522963095</v>
      </c>
      <c r="K79" s="74">
        <f>IF(TrRoad_act!K55=0,"",K42/TrRoad_act!K55*1000
)</f>
        <v>777.66361995485727</v>
      </c>
      <c r="L79" s="74">
        <f>IF(TrRoad_act!L55=0,"",L42/TrRoad_act!L55*1000
)</f>
        <v>1820.8516981240243</v>
      </c>
      <c r="M79" s="74">
        <f>IF(TrRoad_act!M55=0,"",M42/TrRoad_act!M55*1000
)</f>
        <v>1519.8893516274884</v>
      </c>
      <c r="N79" s="74">
        <f>IF(TrRoad_act!N55=0,"",N42/TrRoad_act!N55*1000
)</f>
        <v>1332.4369839795684</v>
      </c>
      <c r="O79" s="74">
        <f>IF(TrRoad_act!O55=0,"",O42/TrRoad_act!O55*1000
)</f>
        <v>1411.7561984455888</v>
      </c>
      <c r="P79" s="74">
        <f>IF(TrRoad_act!P55=0,"",P42/TrRoad_act!P55*1000
)</f>
        <v>1556.1474104258143</v>
      </c>
      <c r="Q79" s="74">
        <f>IF(TrRoad_act!Q55=0,"",Q42/TrRoad_act!Q55*1000
)</f>
        <v>1421.9394948641586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91.952404216367214</v>
      </c>
      <c r="C82" s="79">
        <f>IF(TrRoad_act!C4=0,"",C18/TrRoad_act!C4*1000)</f>
        <v>116.42105592431047</v>
      </c>
      <c r="D82" s="79">
        <f>IF(TrRoad_act!D4=0,"",D18/TrRoad_act!D4*1000)</f>
        <v>113.80773400550424</v>
      </c>
      <c r="E82" s="79">
        <f>IF(TrRoad_act!E4=0,"",E18/TrRoad_act!E4*1000)</f>
        <v>112.96173456414945</v>
      </c>
      <c r="F82" s="79">
        <f>IF(TrRoad_act!F4=0,"",F18/TrRoad_act!F4*1000)</f>
        <v>119.72566666274551</v>
      </c>
      <c r="G82" s="79">
        <f>IF(TrRoad_act!G4=0,"",G18/TrRoad_act!G4*1000)</f>
        <v>107.39474896695413</v>
      </c>
      <c r="H82" s="79">
        <f>IF(TrRoad_act!H4=0,"",H18/TrRoad_act!H4*1000)</f>
        <v>101.09333070044937</v>
      </c>
      <c r="I82" s="79">
        <f>IF(TrRoad_act!I4=0,"",I18/TrRoad_act!I4*1000)</f>
        <v>104.11783826299408</v>
      </c>
      <c r="J82" s="79">
        <f>IF(TrRoad_act!J4=0,"",J18/TrRoad_act!J4*1000)</f>
        <v>109.01136395842202</v>
      </c>
      <c r="K82" s="79">
        <f>IF(TrRoad_act!K4=0,"",K18/TrRoad_act!K4*1000)</f>
        <v>111.38097718633111</v>
      </c>
      <c r="L82" s="79">
        <f>IF(TrRoad_act!L4=0,"",L18/TrRoad_act!L4*1000)</f>
        <v>109.94768624358798</v>
      </c>
      <c r="M82" s="79">
        <f>IF(TrRoad_act!M4=0,"",M18/TrRoad_act!M4*1000)</f>
        <v>116.59606035405454</v>
      </c>
      <c r="N82" s="79">
        <f>IF(TrRoad_act!N4=0,"",N18/TrRoad_act!N4*1000)</f>
        <v>116.946957733037</v>
      </c>
      <c r="O82" s="79">
        <f>IF(TrRoad_act!O4=0,"",O18/TrRoad_act!O4*1000)</f>
        <v>108.2820253042761</v>
      </c>
      <c r="P82" s="79">
        <f>IF(TrRoad_act!P4=0,"",P18/TrRoad_act!P4*1000)</f>
        <v>105.99717195858327</v>
      </c>
      <c r="Q82" s="79">
        <f>IF(TrRoad_act!Q4=0,"",Q18/TrRoad_act!Q4*1000)</f>
        <v>102.84368069315688</v>
      </c>
    </row>
    <row r="83" spans="1:17" ht="11.45" customHeight="1" x14ac:dyDescent="0.25">
      <c r="A83" s="23" t="s">
        <v>30</v>
      </c>
      <c r="B83" s="78">
        <f>IF(TrRoad_act!B5=0,"",B19/TrRoad_act!B5*1000)</f>
        <v>117.68200017819773</v>
      </c>
      <c r="C83" s="78">
        <f>IF(TrRoad_act!C5=0,"",C19/TrRoad_act!C5*1000)</f>
        <v>117.79922614514842</v>
      </c>
      <c r="D83" s="78">
        <f>IF(TrRoad_act!D5=0,"",D19/TrRoad_act!D5*1000)</f>
        <v>117.94116044158952</v>
      </c>
      <c r="E83" s="78">
        <f>IF(TrRoad_act!E5=0,"",E19/TrRoad_act!E5*1000)</f>
        <v>117.74661011719714</v>
      </c>
      <c r="F83" s="78">
        <f>IF(TrRoad_act!F5=0,"",F19/TrRoad_act!F5*1000)</f>
        <v>117.50759618767344</v>
      </c>
      <c r="G83" s="78">
        <f>IF(TrRoad_act!G5=0,"",G19/TrRoad_act!G5*1000)</f>
        <v>111.64788801841109</v>
      </c>
      <c r="H83" s="78">
        <f>IF(TrRoad_act!H5=0,"",H19/TrRoad_act!H5*1000)</f>
        <v>109.85188104867544</v>
      </c>
      <c r="I83" s="78">
        <f>IF(TrRoad_act!I5=0,"",I19/TrRoad_act!I5*1000)</f>
        <v>108.23099986167173</v>
      </c>
      <c r="J83" s="78">
        <f>IF(TrRoad_act!J5=0,"",J19/TrRoad_act!J5*1000)</f>
        <v>103.59845202418919</v>
      </c>
      <c r="K83" s="78">
        <f>IF(TrRoad_act!K5=0,"",K19/TrRoad_act!K5*1000)</f>
        <v>100.95489894885795</v>
      </c>
      <c r="L83" s="78">
        <f>IF(TrRoad_act!L5=0,"",L19/TrRoad_act!L5*1000)</f>
        <v>96.500694666853349</v>
      </c>
      <c r="M83" s="78">
        <f>IF(TrRoad_act!M5=0,"",M19/TrRoad_act!M5*1000)</f>
        <v>94.783936613135097</v>
      </c>
      <c r="N83" s="78">
        <f>IF(TrRoad_act!N5=0,"",N19/TrRoad_act!N5*1000)</f>
        <v>92.567775721990103</v>
      </c>
      <c r="O83" s="78">
        <f>IF(TrRoad_act!O5=0,"",O19/TrRoad_act!O5*1000)</f>
        <v>90.822912444228578</v>
      </c>
      <c r="P83" s="78">
        <f>IF(TrRoad_act!P5=0,"",P19/TrRoad_act!P5*1000)</f>
        <v>90.347302609347039</v>
      </c>
      <c r="Q83" s="78">
        <f>IF(TrRoad_act!Q5=0,"",Q19/TrRoad_act!Q5*1000)</f>
        <v>87.388169489696153</v>
      </c>
    </row>
    <row r="84" spans="1:17" ht="11.45" customHeight="1" x14ac:dyDescent="0.25">
      <c r="A84" s="19" t="s">
        <v>29</v>
      </c>
      <c r="B84" s="76">
        <f>IF(TrRoad_act!B6=0,"",B20/TrRoad_act!B6*1000)</f>
        <v>76.560209637883872</v>
      </c>
      <c r="C84" s="76">
        <f>IF(TrRoad_act!C6=0,"",C20/TrRoad_act!C6*1000)</f>
        <v>98.491279822614217</v>
      </c>
      <c r="D84" s="76">
        <f>IF(TrRoad_act!D6=0,"",D20/TrRoad_act!D6*1000)</f>
        <v>97.121397579287219</v>
      </c>
      <c r="E84" s="76">
        <f>IF(TrRoad_act!E6=0,"",E20/TrRoad_act!E6*1000)</f>
        <v>97.712355587698895</v>
      </c>
      <c r="F84" s="76">
        <f>IF(TrRoad_act!F6=0,"",F20/TrRoad_act!F6*1000)</f>
        <v>103.79467306720495</v>
      </c>
      <c r="G84" s="76">
        <f>IF(TrRoad_act!G6=0,"",G20/TrRoad_act!G6*1000)</f>
        <v>96.590068036828114</v>
      </c>
      <c r="H84" s="76">
        <f>IF(TrRoad_act!H6=0,"",H20/TrRoad_act!H6*1000)</f>
        <v>91.537391283724972</v>
      </c>
      <c r="I84" s="76">
        <f>IF(TrRoad_act!I6=0,"",I20/TrRoad_act!I6*1000)</f>
        <v>93.512700046494274</v>
      </c>
      <c r="J84" s="76">
        <f>IF(TrRoad_act!J6=0,"",J20/TrRoad_act!J6*1000)</f>
        <v>101.86909075337611</v>
      </c>
      <c r="K84" s="76">
        <f>IF(TrRoad_act!K6=0,"",K20/TrRoad_act!K6*1000)</f>
        <v>100.48958677557175</v>
      </c>
      <c r="L84" s="76">
        <f>IF(TrRoad_act!L6=0,"",L20/TrRoad_act!L6*1000)</f>
        <v>95.121791084154538</v>
      </c>
      <c r="M84" s="76">
        <f>IF(TrRoad_act!M6=0,"",M20/TrRoad_act!M6*1000)</f>
        <v>102.62821398585254</v>
      </c>
      <c r="N84" s="76">
        <f>IF(TrRoad_act!N6=0,"",N20/TrRoad_act!N6*1000)</f>
        <v>104.2656811515612</v>
      </c>
      <c r="O84" s="76">
        <f>IF(TrRoad_act!O6=0,"",O20/TrRoad_act!O6*1000)</f>
        <v>94.418805766139442</v>
      </c>
      <c r="P84" s="76">
        <f>IF(TrRoad_act!P6=0,"",P20/TrRoad_act!P6*1000)</f>
        <v>92.545098438857025</v>
      </c>
      <c r="Q84" s="76">
        <f>IF(TrRoad_act!Q6=0,"",Q20/TrRoad_act!Q6*1000)</f>
        <v>87.602254148529539</v>
      </c>
    </row>
    <row r="85" spans="1:17" ht="11.45" customHeight="1" x14ac:dyDescent="0.25">
      <c r="A85" s="62" t="s">
        <v>59</v>
      </c>
      <c r="B85" s="77">
        <f>IF(TrRoad_act!B7=0,"",B21/TrRoad_act!B7*1000)</f>
        <v>77.764519937891578</v>
      </c>
      <c r="C85" s="77">
        <f>IF(TrRoad_act!C7=0,"",C21/TrRoad_act!C7*1000)</f>
        <v>99.88966727840652</v>
      </c>
      <c r="D85" s="77">
        <f>IF(TrRoad_act!D7=0,"",D21/TrRoad_act!D7*1000)</f>
        <v>98.938974053891684</v>
      </c>
      <c r="E85" s="77">
        <f>IF(TrRoad_act!E7=0,"",E21/TrRoad_act!E7*1000)</f>
        <v>101.75936501830083</v>
      </c>
      <c r="F85" s="77">
        <f>IF(TrRoad_act!F7=0,"",F21/TrRoad_act!F7*1000)</f>
        <v>105.55814121236143</v>
      </c>
      <c r="G85" s="77">
        <f>IF(TrRoad_act!G7=0,"",G21/TrRoad_act!G7*1000)</f>
        <v>100.96594059948941</v>
      </c>
      <c r="H85" s="77">
        <f>IF(TrRoad_act!H7=0,"",H21/TrRoad_act!H7*1000)</f>
        <v>96.230178602640279</v>
      </c>
      <c r="I85" s="77">
        <f>IF(TrRoad_act!I7=0,"",I21/TrRoad_act!I7*1000)</f>
        <v>101.78948389248902</v>
      </c>
      <c r="J85" s="77">
        <f>IF(TrRoad_act!J7=0,"",J21/TrRoad_act!J7*1000)</f>
        <v>113.30179099201489</v>
      </c>
      <c r="K85" s="77">
        <f>IF(TrRoad_act!K7=0,"",K21/TrRoad_act!K7*1000)</f>
        <v>110.90526985481205</v>
      </c>
      <c r="L85" s="77">
        <f>IF(TrRoad_act!L7=0,"",L21/TrRoad_act!L7*1000)</f>
        <v>103.6114296249021</v>
      </c>
      <c r="M85" s="77">
        <f>IF(TrRoad_act!M7=0,"",M21/TrRoad_act!M7*1000)</f>
        <v>114.39738926648681</v>
      </c>
      <c r="N85" s="77">
        <f>IF(TrRoad_act!N7=0,"",N21/TrRoad_act!N7*1000)</f>
        <v>116.43291232542296</v>
      </c>
      <c r="O85" s="77">
        <f>IF(TrRoad_act!O7=0,"",O21/TrRoad_act!O7*1000)</f>
        <v>101.83012885416444</v>
      </c>
      <c r="P85" s="77">
        <f>IF(TrRoad_act!P7=0,"",P21/TrRoad_act!P7*1000)</f>
        <v>98.922887107823072</v>
      </c>
      <c r="Q85" s="77">
        <f>IF(TrRoad_act!Q7=0,"",Q21/TrRoad_act!Q7*1000)</f>
        <v>92.356936570536888</v>
      </c>
    </row>
    <row r="86" spans="1:17" ht="11.45" customHeight="1" x14ac:dyDescent="0.25">
      <c r="A86" s="62" t="s">
        <v>58</v>
      </c>
      <c r="B86" s="77">
        <f>IF(TrRoad_act!B8=0,"",B22/TrRoad_act!B8*1000)</f>
        <v>68.891292563771586</v>
      </c>
      <c r="C86" s="77">
        <f>IF(TrRoad_act!C8=0,"",C22/TrRoad_act!C8*1000)</f>
        <v>90.070777047532701</v>
      </c>
      <c r="D86" s="77">
        <f>IF(TrRoad_act!D8=0,"",D22/TrRoad_act!D8*1000)</f>
        <v>88.644158618803772</v>
      </c>
      <c r="E86" s="77">
        <f>IF(TrRoad_act!E8=0,"",E22/TrRoad_act!E8*1000)</f>
        <v>82.813070533711439</v>
      </c>
      <c r="F86" s="77">
        <f>IF(TrRoad_act!F8=0,"",F22/TrRoad_act!F8*1000)</f>
        <v>84.360919191708419</v>
      </c>
      <c r="G86" s="77">
        <f>IF(TrRoad_act!G8=0,"",G22/TrRoad_act!G8*1000)</f>
        <v>81.652001926971806</v>
      </c>
      <c r="H86" s="77">
        <f>IF(TrRoad_act!H8=0,"",H22/TrRoad_act!H8*1000)</f>
        <v>83.293416064720532</v>
      </c>
      <c r="I86" s="77">
        <f>IF(TrRoad_act!I8=0,"",I22/TrRoad_act!I8*1000)</f>
        <v>81.059890102123575</v>
      </c>
      <c r="J86" s="77">
        <f>IF(TrRoad_act!J8=0,"",J22/TrRoad_act!J8*1000)</f>
        <v>88.675450841552234</v>
      </c>
      <c r="K86" s="77">
        <f>IF(TrRoad_act!K8=0,"",K22/TrRoad_act!K8*1000)</f>
        <v>87.817253562349819</v>
      </c>
      <c r="L86" s="77">
        <f>IF(TrRoad_act!L8=0,"",L22/TrRoad_act!L8*1000)</f>
        <v>87.406988660000991</v>
      </c>
      <c r="M86" s="77">
        <f>IF(TrRoad_act!M8=0,"",M22/TrRoad_act!M8*1000)</f>
        <v>92.725169822628175</v>
      </c>
      <c r="N86" s="77">
        <f>IF(TrRoad_act!N8=0,"",N22/TrRoad_act!N8*1000)</f>
        <v>95.983478276746396</v>
      </c>
      <c r="O86" s="77">
        <f>IF(TrRoad_act!O8=0,"",O22/TrRoad_act!O8*1000)</f>
        <v>88.671519502071249</v>
      </c>
      <c r="P86" s="77">
        <f>IF(TrRoad_act!P8=0,"",P22/TrRoad_act!P8*1000)</f>
        <v>87.056670916323867</v>
      </c>
      <c r="Q86" s="77">
        <f>IF(TrRoad_act!Q8=0,"",Q22/TrRoad_act!Q8*1000)</f>
        <v>83.688727605711776</v>
      </c>
    </row>
    <row r="87" spans="1:17" ht="11.45" customHeight="1" x14ac:dyDescent="0.25">
      <c r="A87" s="62" t="s">
        <v>57</v>
      </c>
      <c r="B87" s="77" t="str">
        <f>IF(TrRoad_act!B9=0,"",B23/TrRoad_act!B9*1000)</f>
        <v/>
      </c>
      <c r="C87" s="77" t="str">
        <f>IF(TrRoad_act!C9=0,"",C23/TrRoad_act!C9*1000)</f>
        <v/>
      </c>
      <c r="D87" s="77">
        <f>IF(TrRoad_act!D9=0,"",D23/TrRoad_act!D9*1000)</f>
        <v>100.41221073877874</v>
      </c>
      <c r="E87" s="77">
        <f>IF(TrRoad_act!E9=0,"",E23/TrRoad_act!E9*1000)</f>
        <v>95.080761351514809</v>
      </c>
      <c r="F87" s="77">
        <f>IF(TrRoad_act!F9=0,"",F23/TrRoad_act!F9*1000)</f>
        <v>471.60092040836395</v>
      </c>
      <c r="G87" s="77">
        <f>IF(TrRoad_act!G9=0,"",G23/TrRoad_act!G9*1000)</f>
        <v>274.8003536284952</v>
      </c>
      <c r="H87" s="77">
        <f>IF(TrRoad_act!H9=0,"",H23/TrRoad_act!H9*1000)</f>
        <v>89.376452308244339</v>
      </c>
      <c r="I87" s="77">
        <f>IF(TrRoad_act!I9=0,"",I23/TrRoad_act!I9*1000)</f>
        <v>129.32267377541115</v>
      </c>
      <c r="J87" s="77">
        <f>IF(TrRoad_act!J9=0,"",J23/TrRoad_act!J9*1000)</f>
        <v>201.07460919036237</v>
      </c>
      <c r="K87" s="77">
        <f>IF(TrRoad_act!K9=0,"",K23/TrRoad_act!K9*1000)</f>
        <v>327.7688543280164</v>
      </c>
      <c r="L87" s="77">
        <f>IF(TrRoad_act!L9=0,"",L23/TrRoad_act!L9*1000)</f>
        <v>99.006038467980261</v>
      </c>
      <c r="M87" s="77">
        <f>IF(TrRoad_act!M9=0,"",M23/TrRoad_act!M9*1000)</f>
        <v>145.41664368455292</v>
      </c>
      <c r="N87" s="77">
        <f>IF(TrRoad_act!N9=0,"",N23/TrRoad_act!N9*1000)</f>
        <v>117.92938837008614</v>
      </c>
      <c r="O87" s="77">
        <f>IF(TrRoad_act!O9=0,"",O23/TrRoad_act!O9*1000)</f>
        <v>118.50362394428529</v>
      </c>
      <c r="P87" s="77">
        <f>IF(TrRoad_act!P9=0,"",P23/TrRoad_act!P9*1000)</f>
        <v>116.69589777075171</v>
      </c>
      <c r="Q87" s="77">
        <f>IF(TrRoad_act!Q9=0,"",Q23/TrRoad_act!Q9*1000)</f>
        <v>107.25419055345729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 t="str">
        <f>IF(TrRoad_act!L10=0,"",L24/TrRoad_act!L10*1000)</f>
        <v/>
      </c>
      <c r="M88" s="77" t="str">
        <f>IF(TrRoad_act!M10=0,"",M24/TrRoad_act!M10*1000)</f>
        <v/>
      </c>
      <c r="N88" s="77" t="str">
        <f>IF(TrRoad_act!N10=0,"",N24/TrRoad_act!N10*1000)</f>
        <v/>
      </c>
      <c r="O88" s="77" t="str">
        <f>IF(TrRoad_act!O10=0,"",O24/TrRoad_act!O10*1000)</f>
        <v/>
      </c>
      <c r="P88" s="77" t="str">
        <f>IF(TrRoad_act!P10=0,"",P24/TrRoad_act!P10*1000)</f>
        <v/>
      </c>
      <c r="Q88" s="77" t="str">
        <f>IF(TrRoad_act!Q10=0,"",Q24/TrRoad_act!Q10*1000)</f>
        <v/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>
        <f>IF(TrRoad_act!N11=0,"",N25/TrRoad_act!N11*1000)</f>
        <v>69.65200829703673</v>
      </c>
      <c r="O89" s="77">
        <f>IF(TrRoad_act!O11=0,"",O25/TrRoad_act!O11*1000)</f>
        <v>61.44060444539776</v>
      </c>
      <c r="P89" s="77">
        <f>IF(TrRoad_act!P11=0,"",P25/TrRoad_act!P11*1000)</f>
        <v>58.562336744897067</v>
      </c>
      <c r="Q89" s="77">
        <f>IF(TrRoad_act!Q11=0,"",Q25/TrRoad_act!Q11*1000)</f>
        <v>52.052823068399839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>
        <f>IF(TrRoad_act!K12=0,"",K26/TrRoad_act!K12*1000)</f>
        <v>0</v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192.97408039061233</v>
      </c>
      <c r="C91" s="76">
        <f>IF(TrRoad_act!C13=0,"",C27/TrRoad_act!C13*1000)</f>
        <v>249.45269476433754</v>
      </c>
      <c r="D91" s="76">
        <f>IF(TrRoad_act!D13=0,"",D27/TrRoad_act!D13*1000)</f>
        <v>242.60784735086006</v>
      </c>
      <c r="E91" s="76">
        <f>IF(TrRoad_act!E13=0,"",E27/TrRoad_act!E13*1000)</f>
        <v>203.14044986996868</v>
      </c>
      <c r="F91" s="76">
        <f>IF(TrRoad_act!F13=0,"",F27/TrRoad_act!F13*1000)</f>
        <v>217.69339449320125</v>
      </c>
      <c r="G91" s="76">
        <f>IF(TrRoad_act!G13=0,"",G27/TrRoad_act!G13*1000)</f>
        <v>163.09541716011145</v>
      </c>
      <c r="H91" s="76">
        <f>IF(TrRoad_act!H13=0,"",H27/TrRoad_act!H13*1000)</f>
        <v>153.059660236045</v>
      </c>
      <c r="I91" s="76">
        <f>IF(TrRoad_act!I13=0,"",I27/TrRoad_act!I13*1000)</f>
        <v>162.89311969057295</v>
      </c>
      <c r="J91" s="76">
        <f>IF(TrRoad_act!J13=0,"",J27/TrRoad_act!J13*1000)</f>
        <v>134.05727871664556</v>
      </c>
      <c r="K91" s="76">
        <f>IF(TrRoad_act!K13=0,"",K27/TrRoad_act!K13*1000)</f>
        <v>159.72295388002834</v>
      </c>
      <c r="L91" s="76">
        <f>IF(TrRoad_act!L13=0,"",L27/TrRoad_act!L13*1000)</f>
        <v>181.14647443218442</v>
      </c>
      <c r="M91" s="76">
        <f>IF(TrRoad_act!M13=0,"",M27/TrRoad_act!M13*1000)</f>
        <v>184.75044594270281</v>
      </c>
      <c r="N91" s="76">
        <f>IF(TrRoad_act!N13=0,"",N27/TrRoad_act!N13*1000)</f>
        <v>175.52535114675061</v>
      </c>
      <c r="O91" s="76">
        <f>IF(TrRoad_act!O13=0,"",O27/TrRoad_act!O13*1000)</f>
        <v>174.08727766908444</v>
      </c>
      <c r="P91" s="76">
        <f>IF(TrRoad_act!P13=0,"",P27/TrRoad_act!P13*1000)</f>
        <v>169.00237497940867</v>
      </c>
      <c r="Q91" s="76">
        <f>IF(TrRoad_act!Q13=0,"",Q27/TrRoad_act!Q13*1000)</f>
        <v>181.80442671601816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 t="str">
        <f>IF(TrRoad_act!D14=0,"",D28/TrRoad_act!D14*1000)</f>
        <v/>
      </c>
      <c r="E92" s="75" t="str">
        <f>IF(TrRoad_act!E14=0,"",E28/TrRoad_act!E14*1000)</f>
        <v/>
      </c>
      <c r="F92" s="75" t="str">
        <f>IF(TrRoad_act!F14=0,"",F28/TrRoad_act!F14*1000)</f>
        <v/>
      </c>
      <c r="G92" s="75" t="str">
        <f>IF(TrRoad_act!G14=0,"",G28/TrRoad_act!G14*1000)</f>
        <v/>
      </c>
      <c r="H92" s="75" t="str">
        <f>IF(TrRoad_act!H14=0,"",H28/TrRoad_act!H14*1000)</f>
        <v/>
      </c>
      <c r="I92" s="75" t="str">
        <f>IF(TrRoad_act!I14=0,"",I28/TrRoad_act!I14*1000)</f>
        <v/>
      </c>
      <c r="J92" s="75">
        <f>IF(TrRoad_act!J14=0,"",J28/TrRoad_act!J14*1000)</f>
        <v>72.328615865171372</v>
      </c>
      <c r="K92" s="75">
        <f>IF(TrRoad_act!K14=0,"",K28/TrRoad_act!K14*1000)</f>
        <v>73.274096326876887</v>
      </c>
      <c r="L92" s="75">
        <f>IF(TrRoad_act!L14=0,"",L28/TrRoad_act!L14*1000)</f>
        <v>71.566249181027828</v>
      </c>
      <c r="M92" s="75">
        <f>IF(TrRoad_act!M14=0,"",M28/TrRoad_act!M14*1000)</f>
        <v>71.772398958755701</v>
      </c>
      <c r="N92" s="75">
        <f>IF(TrRoad_act!N14=0,"",N28/TrRoad_act!N14*1000)</f>
        <v>71.126033127820264</v>
      </c>
      <c r="O92" s="75">
        <f>IF(TrRoad_act!O14=0,"",O28/TrRoad_act!O14*1000)</f>
        <v>71.456658652763736</v>
      </c>
      <c r="P92" s="75">
        <f>IF(TrRoad_act!P14=0,"",P28/TrRoad_act!P14*1000)</f>
        <v>72.421479664783945</v>
      </c>
      <c r="Q92" s="75">
        <f>IF(TrRoad_act!Q14=0,"",Q28/TrRoad_act!Q14*1000)</f>
        <v>71.706574778906273</v>
      </c>
    </row>
    <row r="93" spans="1:17" ht="11.45" customHeight="1" x14ac:dyDescent="0.25">
      <c r="A93" s="62" t="s">
        <v>58</v>
      </c>
      <c r="B93" s="75">
        <f>IF(TrRoad_act!B15=0,"",B29/TrRoad_act!B15*1000)</f>
        <v>192.9740803906123</v>
      </c>
      <c r="C93" s="75">
        <f>IF(TrRoad_act!C15=0,"",C29/TrRoad_act!C15*1000)</f>
        <v>249.45269476433754</v>
      </c>
      <c r="D93" s="75">
        <f>IF(TrRoad_act!D15=0,"",D29/TrRoad_act!D15*1000)</f>
        <v>242.60784735086006</v>
      </c>
      <c r="E93" s="75">
        <f>IF(TrRoad_act!E15=0,"",E29/TrRoad_act!E15*1000)</f>
        <v>203.14044986996868</v>
      </c>
      <c r="F93" s="75">
        <f>IF(TrRoad_act!F15=0,"",F29/TrRoad_act!F15*1000)</f>
        <v>217.6933944932012</v>
      </c>
      <c r="G93" s="75">
        <f>IF(TrRoad_act!G15=0,"",G29/TrRoad_act!G15*1000)</f>
        <v>163.09541716011145</v>
      </c>
      <c r="H93" s="75">
        <f>IF(TrRoad_act!H15=0,"",H29/TrRoad_act!H15*1000)</f>
        <v>153.059660236045</v>
      </c>
      <c r="I93" s="75">
        <f>IF(TrRoad_act!I15=0,"",I29/TrRoad_act!I15*1000)</f>
        <v>162.95399203423688</v>
      </c>
      <c r="J93" s="75">
        <f>IF(TrRoad_act!J15=0,"",J29/TrRoad_act!J15*1000)</f>
        <v>134.20813273357433</v>
      </c>
      <c r="K93" s="75">
        <f>IF(TrRoad_act!K15=0,"",K29/TrRoad_act!K15*1000)</f>
        <v>159.95412350634001</v>
      </c>
      <c r="L93" s="75">
        <f>IF(TrRoad_act!L15=0,"",L29/TrRoad_act!L15*1000)</f>
        <v>181.46660860048399</v>
      </c>
      <c r="M93" s="75">
        <f>IF(TrRoad_act!M15=0,"",M29/TrRoad_act!M15*1000)</f>
        <v>185.09045583429909</v>
      </c>
      <c r="N93" s="75">
        <f>IF(TrRoad_act!N15=0,"",N29/TrRoad_act!N15*1000)</f>
        <v>175.81215347886996</v>
      </c>
      <c r="O93" s="75">
        <f>IF(TrRoad_act!O15=0,"",O29/TrRoad_act!O15*1000)</f>
        <v>174.36020761965307</v>
      </c>
      <c r="P93" s="75">
        <f>IF(TrRoad_act!P15=0,"",P29/TrRoad_act!P15*1000)</f>
        <v>169.24448487022403</v>
      </c>
      <c r="Q93" s="75">
        <f>IF(TrRoad_act!Q15=0,"",Q29/TrRoad_act!Q15*1000)</f>
        <v>182.06512545257766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>
        <f>IF(TrRoad_act!I16=0,"",I30/TrRoad_act!I16*1000)</f>
        <v>113.40930990891769</v>
      </c>
      <c r="J94" s="75">
        <f>IF(TrRoad_act!J16=0,"",J30/TrRoad_act!J16*1000)</f>
        <v>93.138696572134592</v>
      </c>
      <c r="K94" s="75">
        <f>IF(TrRoad_act!K16=0,"",K30/TrRoad_act!K16*1000)</f>
        <v>111.92685030281567</v>
      </c>
      <c r="L94" s="75">
        <f>IF(TrRoad_act!L16=0,"",L30/TrRoad_act!L16*1000)</f>
        <v>123.34648194119372</v>
      </c>
      <c r="M94" s="75">
        <f>IF(TrRoad_act!M16=0,"",M30/TrRoad_act!M16*1000)</f>
        <v>130.55911038957862</v>
      </c>
      <c r="N94" s="75">
        <f>IF(TrRoad_act!N16=0,"",N30/TrRoad_act!N16*1000)</f>
        <v>125.03067380607746</v>
      </c>
      <c r="O94" s="75">
        <f>IF(TrRoad_act!O16=0,"",O30/TrRoad_act!O16*1000)</f>
        <v>128.83706732253586</v>
      </c>
      <c r="P94" s="75">
        <f>IF(TrRoad_act!P16=0,"",P30/TrRoad_act!P16*1000)</f>
        <v>125.08733982741948</v>
      </c>
      <c r="Q94" s="75">
        <f>IF(TrRoad_act!Q16=0,"",Q30/TrRoad_act!Q16*1000)</f>
        <v>136.81146573449476</v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 t="str">
        <f>IF(TrRoad_act!L17=0,"",L31/TrRoad_act!L17*1000)</f>
        <v/>
      </c>
      <c r="M95" s="75" t="str">
        <f>IF(TrRoad_act!M17=0,"",M31/TrRoad_act!M17*1000)</f>
        <v/>
      </c>
      <c r="N95" s="75" t="str">
        <f>IF(TrRoad_act!N17=0,"",N31/TrRoad_act!N17*1000)</f>
        <v/>
      </c>
      <c r="O95" s="75" t="str">
        <f>IF(TrRoad_act!O17=0,"",O31/TrRoad_act!O17*1000)</f>
        <v/>
      </c>
      <c r="P95" s="75" t="str">
        <f>IF(TrRoad_act!P17=0,"",P31/TrRoad_act!P17*1000)</f>
        <v/>
      </c>
      <c r="Q95" s="75" t="str">
        <f>IF(TrRoad_act!Q17=0,"",Q31/TrRoad_act!Q17*1000)</f>
        <v/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 t="str">
        <f>IF(TrRoad_act!L18=0,"",L32/TrRoad_act!L18*1000)</f>
        <v/>
      </c>
      <c r="M96" s="75" t="str">
        <f>IF(TrRoad_act!M18=0,"",M32/TrRoad_act!M18*1000)</f>
        <v/>
      </c>
      <c r="N96" s="75" t="str">
        <f>IF(TrRoad_act!N18=0,"",N32/TrRoad_act!N18*1000)</f>
        <v/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134.05842685314008</v>
      </c>
      <c r="C97" s="79">
        <f>IF(TrRoad_act!C19=0,"",C33/TrRoad_act!C19*1000)</f>
        <v>162.07555745621445</v>
      </c>
      <c r="D97" s="79">
        <f>IF(TrRoad_act!D19=0,"",D33/TrRoad_act!D19*1000)</f>
        <v>167.80340351517688</v>
      </c>
      <c r="E97" s="79">
        <f>IF(TrRoad_act!E19=0,"",E33/TrRoad_act!E19*1000)</f>
        <v>165.87842263976304</v>
      </c>
      <c r="F97" s="79">
        <f>IF(TrRoad_act!F19=0,"",F33/TrRoad_act!F19*1000)</f>
        <v>142.41971121716321</v>
      </c>
      <c r="G97" s="79">
        <f>IF(TrRoad_act!G19=0,"",G33/TrRoad_act!G19*1000)</f>
        <v>110.10629578539474</v>
      </c>
      <c r="H97" s="79">
        <f>IF(TrRoad_act!H19=0,"",H33/TrRoad_act!H19*1000)</f>
        <v>128.56162074371898</v>
      </c>
      <c r="I97" s="79">
        <f>IF(TrRoad_act!I19=0,"",I33/TrRoad_act!I19*1000)</f>
        <v>110.60127299410726</v>
      </c>
      <c r="J97" s="79">
        <f>IF(TrRoad_act!J19=0,"",J33/TrRoad_act!J19*1000)</f>
        <v>121.26899811884397</v>
      </c>
      <c r="K97" s="79">
        <f>IF(TrRoad_act!K19=0,"",K33/TrRoad_act!K19*1000)</f>
        <v>137.42498745440994</v>
      </c>
      <c r="L97" s="79">
        <f>IF(TrRoad_act!L19=0,"",L33/TrRoad_act!L19*1000)</f>
        <v>184.00384205467486</v>
      </c>
      <c r="M97" s="79">
        <f>IF(TrRoad_act!M19=0,"",M33/TrRoad_act!M19*1000)</f>
        <v>179.97396631495383</v>
      </c>
      <c r="N97" s="79">
        <f>IF(TrRoad_act!N19=0,"",N33/TrRoad_act!N19*1000)</f>
        <v>175.822902979156</v>
      </c>
      <c r="O97" s="79">
        <f>IF(TrRoad_act!O19=0,"",O33/TrRoad_act!O19*1000)</f>
        <v>178.8242991530328</v>
      </c>
      <c r="P97" s="79">
        <f>IF(TrRoad_act!P19=0,"",P33/TrRoad_act!P19*1000)</f>
        <v>190.15353651317335</v>
      </c>
      <c r="Q97" s="79">
        <f>IF(TrRoad_act!Q19=0,"",Q33/TrRoad_act!Q19*1000)</f>
        <v>189.58841469448654</v>
      </c>
    </row>
    <row r="98" spans="1:17" ht="11.45" customHeight="1" x14ac:dyDescent="0.25">
      <c r="A98" s="23" t="s">
        <v>27</v>
      </c>
      <c r="B98" s="78">
        <f>IF(TrRoad_act!B20=0,"",B34/TrRoad_act!B20*1000)</f>
        <v>814.29070808442748</v>
      </c>
      <c r="C98" s="78">
        <f>IF(TrRoad_act!C20=0,"",C34/TrRoad_act!C20*1000)</f>
        <v>833.80840905368086</v>
      </c>
      <c r="D98" s="78">
        <f>IF(TrRoad_act!D20=0,"",D34/TrRoad_act!D20*1000)</f>
        <v>834.77836357473223</v>
      </c>
      <c r="E98" s="78">
        <f>IF(TrRoad_act!E20=0,"",E34/TrRoad_act!E20*1000)</f>
        <v>834.06288612426226</v>
      </c>
      <c r="F98" s="78">
        <f>IF(TrRoad_act!F20=0,"",F34/TrRoad_act!F20*1000)</f>
        <v>804.65121418330818</v>
      </c>
      <c r="G98" s="78">
        <f>IF(TrRoad_act!G20=0,"",G34/TrRoad_act!G20*1000)</f>
        <v>826.09179645439451</v>
      </c>
      <c r="H98" s="78">
        <f>IF(TrRoad_act!H20=0,"",H34/TrRoad_act!H20*1000)</f>
        <v>827.42370625246338</v>
      </c>
      <c r="I98" s="78">
        <f>IF(TrRoad_act!I20=0,"",I34/TrRoad_act!I20*1000)</f>
        <v>796.20126316403184</v>
      </c>
      <c r="J98" s="78">
        <f>IF(TrRoad_act!J20=0,"",J34/TrRoad_act!J20*1000)</f>
        <v>773.37980858588548</v>
      </c>
      <c r="K98" s="78">
        <f>IF(TrRoad_act!K20=0,"",K34/TrRoad_act!K20*1000)</f>
        <v>758.06474863949336</v>
      </c>
      <c r="L98" s="78">
        <f>IF(TrRoad_act!L20=0,"",L34/TrRoad_act!L20*1000)</f>
        <v>758.29589433979822</v>
      </c>
      <c r="M98" s="78">
        <f>IF(TrRoad_act!M20=0,"",M34/TrRoad_act!M20*1000)</f>
        <v>734.65564412402568</v>
      </c>
      <c r="N98" s="78">
        <f>IF(TrRoad_act!N20=0,"",N34/TrRoad_act!N20*1000)</f>
        <v>754.62574367979096</v>
      </c>
      <c r="O98" s="78">
        <f>IF(TrRoad_act!O20=0,"",O34/TrRoad_act!O20*1000)</f>
        <v>722.40832403428362</v>
      </c>
      <c r="P98" s="78">
        <f>IF(TrRoad_act!P20=0,"",P34/TrRoad_act!P20*1000)</f>
        <v>716.80234287411281</v>
      </c>
      <c r="Q98" s="78">
        <f>IF(TrRoad_act!Q20=0,"",Q34/TrRoad_act!Q20*1000)</f>
        <v>699.9190329125754</v>
      </c>
    </row>
    <row r="99" spans="1:17" ht="11.45" customHeight="1" x14ac:dyDescent="0.25">
      <c r="A99" s="62" t="s">
        <v>59</v>
      </c>
      <c r="B99" s="77">
        <f>IF(TrRoad_act!B21=0,"",B35/TrRoad_act!B21*1000)</f>
        <v>1046.6799864524905</v>
      </c>
      <c r="C99" s="77">
        <f>IF(TrRoad_act!C21=0,"",C35/TrRoad_act!C21*1000)</f>
        <v>1045.3657138331544</v>
      </c>
      <c r="D99" s="77">
        <f>IF(TrRoad_act!D21=0,"",D35/TrRoad_act!D21*1000)</f>
        <v>1041.5781123584634</v>
      </c>
      <c r="E99" s="77">
        <f>IF(TrRoad_act!E21=0,"",E35/TrRoad_act!E21*1000)</f>
        <v>1035.7468329941184</v>
      </c>
      <c r="F99" s="77">
        <f>IF(TrRoad_act!F21=0,"",F35/TrRoad_act!F21*1000)</f>
        <v>1028.6078234209212</v>
      </c>
      <c r="G99" s="77">
        <f>IF(TrRoad_act!G21=0,"",G35/TrRoad_act!G21*1000)</f>
        <v>1021.9282762837976</v>
      </c>
      <c r="H99" s="77">
        <f>IF(TrRoad_act!H21=0,"",H35/TrRoad_act!H21*1000)</f>
        <v>1007.4477459563579</v>
      </c>
      <c r="I99" s="77">
        <f>IF(TrRoad_act!I21=0,"",I35/TrRoad_act!I21*1000)</f>
        <v>996.36553144924278</v>
      </c>
      <c r="J99" s="77">
        <f>IF(TrRoad_act!J21=0,"",J35/TrRoad_act!J21*1000)</f>
        <v>987.52617459012868</v>
      </c>
      <c r="K99" s="77">
        <f>IF(TrRoad_act!K21=0,"",K35/TrRoad_act!K21*1000)</f>
        <v>976.10941726826729</v>
      </c>
      <c r="L99" s="77">
        <f>IF(TrRoad_act!L21=0,"",L35/TrRoad_act!L21*1000)</f>
        <v>937.81085549816191</v>
      </c>
      <c r="M99" s="77">
        <f>IF(TrRoad_act!M21=0,"",M35/TrRoad_act!M21*1000)</f>
        <v>927.88951550667196</v>
      </c>
      <c r="N99" s="77">
        <f>IF(TrRoad_act!N21=0,"",N35/TrRoad_act!N21*1000)</f>
        <v>910.88210146861172</v>
      </c>
      <c r="O99" s="77">
        <f>IF(TrRoad_act!O21=0,"",O35/TrRoad_act!O21*1000)</f>
        <v>902.35165584951005</v>
      </c>
      <c r="P99" s="77">
        <f>IF(TrRoad_act!P21=0,"",P35/TrRoad_act!P21*1000)</f>
        <v>903.05138836169556</v>
      </c>
      <c r="Q99" s="77">
        <f>IF(TrRoad_act!Q21=0,"",Q35/TrRoad_act!Q21*1000)</f>
        <v>877.38496070463623</v>
      </c>
    </row>
    <row r="100" spans="1:17" ht="11.45" customHeight="1" x14ac:dyDescent="0.25">
      <c r="A100" s="62" t="s">
        <v>58</v>
      </c>
      <c r="B100" s="77">
        <f>IF(TrRoad_act!B22=0,"",B36/TrRoad_act!B22*1000)</f>
        <v>720.04569189957363</v>
      </c>
      <c r="C100" s="77">
        <f>IF(TrRoad_act!C22=0,"",C36/TrRoad_act!C22*1000)</f>
        <v>750.65608220023603</v>
      </c>
      <c r="D100" s="77">
        <f>IF(TrRoad_act!D22=0,"",D36/TrRoad_act!D22*1000)</f>
        <v>756.50827148339488</v>
      </c>
      <c r="E100" s="77">
        <f>IF(TrRoad_act!E22=0,"",E36/TrRoad_act!E22*1000)</f>
        <v>760.71977474892299</v>
      </c>
      <c r="F100" s="77">
        <f>IF(TrRoad_act!F22=0,"",F36/TrRoad_act!F22*1000)</f>
        <v>726.45115172101816</v>
      </c>
      <c r="G100" s="77">
        <f>IF(TrRoad_act!G22=0,"",G36/TrRoad_act!G22*1000)</f>
        <v>760.19969797604688</v>
      </c>
      <c r="H100" s="77">
        <f>IF(TrRoad_act!H22=0,"",H36/TrRoad_act!H22*1000)</f>
        <v>769.77454142527529</v>
      </c>
      <c r="I100" s="77">
        <f>IF(TrRoad_act!I22=0,"",I36/TrRoad_act!I22*1000)</f>
        <v>734.65247801090288</v>
      </c>
      <c r="J100" s="77">
        <f>IF(TrRoad_act!J22=0,"",J36/TrRoad_act!J22*1000)</f>
        <v>718.89036160098226</v>
      </c>
      <c r="K100" s="77">
        <f>IF(TrRoad_act!K22=0,"",K36/TrRoad_act!K22*1000)</f>
        <v>705.81637225057625</v>
      </c>
      <c r="L100" s="77">
        <f>IF(TrRoad_act!L22=0,"",L36/TrRoad_act!L22*1000)</f>
        <v>718.26636477873978</v>
      </c>
      <c r="M100" s="77">
        <f>IF(TrRoad_act!M22=0,"",M36/TrRoad_act!M22*1000)</f>
        <v>696.20050926639533</v>
      </c>
      <c r="N100" s="77">
        <f>IF(TrRoad_act!N22=0,"",N36/TrRoad_act!N22*1000)</f>
        <v>726.24960345232751</v>
      </c>
      <c r="O100" s="77">
        <f>IF(TrRoad_act!O22=0,"",O36/TrRoad_act!O22*1000)</f>
        <v>694.7613986798483</v>
      </c>
      <c r="P100" s="77">
        <f>IF(TrRoad_act!P22=0,"",P36/TrRoad_act!P22*1000)</f>
        <v>692.96282863453359</v>
      </c>
      <c r="Q100" s="77">
        <f>IF(TrRoad_act!Q22=0,"",Q36/TrRoad_act!Q22*1000)</f>
        <v>681.38743359104001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>
        <f>IF(TrRoad_act!J23=0,"",J37/TrRoad_act!J23*1000)</f>
        <v>1680.8912131119889</v>
      </c>
      <c r="K101" s="77">
        <f>IF(TrRoad_act!K23=0,"",K37/TrRoad_act!K23*1000)</f>
        <v>1683.7845876924985</v>
      </c>
      <c r="L101" s="77">
        <f>IF(TrRoad_act!L23=0,"",L37/TrRoad_act!L23*1000)</f>
        <v>1686.3710165130167</v>
      </c>
      <c r="M101" s="77">
        <f>IF(TrRoad_act!M23=0,"",M37/TrRoad_act!M23*1000)</f>
        <v>1596.0694034683886</v>
      </c>
      <c r="N101" s="77">
        <f>IF(TrRoad_act!N23=0,"",N37/TrRoad_act!N23*1000)</f>
        <v>1587.9946432577972</v>
      </c>
      <c r="O101" s="77">
        <f>IF(TrRoad_act!O23=0,"",O37/TrRoad_act!O23*1000)</f>
        <v>1591.1591468457241</v>
      </c>
      <c r="P101" s="77">
        <f>IF(TrRoad_act!P23=0,"",P37/TrRoad_act!P23*1000)</f>
        <v>1473.1836180091543</v>
      </c>
      <c r="Q101" s="77">
        <f>IF(TrRoad_act!Q23=0,"",Q37/TrRoad_act!Q23*1000)</f>
        <v>1429.2119836316808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 t="str">
        <f>IF(TrRoad_act!Q24=0,"",Q38/TrRoad_act!Q24*1000)</f>
        <v/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90.331416372072354</v>
      </c>
      <c r="C104" s="76">
        <f>IF(TrRoad_act!C26=0,"",C40/TrRoad_act!C26*1000)</f>
        <v>120.34322023973085</v>
      </c>
      <c r="D104" s="76">
        <f>IF(TrRoad_act!D26=0,"",D40/TrRoad_act!D26*1000)</f>
        <v>126.9766516152564</v>
      </c>
      <c r="E104" s="76">
        <f>IF(TrRoad_act!E26=0,"",E40/TrRoad_act!E26*1000)</f>
        <v>128.08934339908706</v>
      </c>
      <c r="F104" s="76">
        <f>IF(TrRoad_act!F26=0,"",F40/TrRoad_act!F26*1000)</f>
        <v>106.95125321119217</v>
      </c>
      <c r="G104" s="76">
        <f>IF(TrRoad_act!G26=0,"",G40/TrRoad_act!G26*1000)</f>
        <v>76.849908342105124</v>
      </c>
      <c r="H104" s="76">
        <f>IF(TrRoad_act!H26=0,"",H40/TrRoad_act!H26*1000)</f>
        <v>92.620869632427613</v>
      </c>
      <c r="I104" s="76">
        <f>IF(TrRoad_act!I26=0,"",I40/TrRoad_act!I26*1000)</f>
        <v>74.936054535222013</v>
      </c>
      <c r="J104" s="76">
        <f>IF(TrRoad_act!J26=0,"",J40/TrRoad_act!J26*1000)</f>
        <v>78.565199660356726</v>
      </c>
      <c r="K104" s="76">
        <f>IF(TrRoad_act!K26=0,"",K40/TrRoad_act!K26*1000)</f>
        <v>86.035430326318959</v>
      </c>
      <c r="L104" s="76">
        <f>IF(TrRoad_act!L26=0,"",L40/TrRoad_act!L26*1000)</f>
        <v>106.6789451602161</v>
      </c>
      <c r="M104" s="76">
        <f>IF(TrRoad_act!M26=0,"",M40/TrRoad_act!M26*1000)</f>
        <v>99.899947162894833</v>
      </c>
      <c r="N104" s="76">
        <f>IF(TrRoad_act!N26=0,"",N40/TrRoad_act!N26*1000)</f>
        <v>95.679098787369199</v>
      </c>
      <c r="O104" s="76">
        <f>IF(TrRoad_act!O26=0,"",O40/TrRoad_act!O26*1000)</f>
        <v>99.317769550565359</v>
      </c>
      <c r="P104" s="76">
        <f>IF(TrRoad_act!P26=0,"",P40/TrRoad_act!P26*1000)</f>
        <v>103.92379579160276</v>
      </c>
      <c r="Q104" s="76">
        <f>IF(TrRoad_act!Q26=0,"",Q40/TrRoad_act!Q26*1000)</f>
        <v>100.50970766342726</v>
      </c>
    </row>
    <row r="105" spans="1:17" ht="11.45" customHeight="1" x14ac:dyDescent="0.25">
      <c r="A105" s="17" t="s">
        <v>23</v>
      </c>
      <c r="B105" s="75">
        <f>IF(TrRoad_act!B27=0,"",B41/TrRoad_act!B27*1000)</f>
        <v>98.000230419639692</v>
      </c>
      <c r="C105" s="75">
        <f>IF(TrRoad_act!C27=0,"",C41/TrRoad_act!C27*1000)</f>
        <v>110.15256986461286</v>
      </c>
      <c r="D105" s="75">
        <f>IF(TrRoad_act!D27=0,"",D41/TrRoad_act!D27*1000)</f>
        <v>113.22647866616904</v>
      </c>
      <c r="E105" s="75">
        <f>IF(TrRoad_act!E27=0,"",E41/TrRoad_act!E27*1000)</f>
        <v>113.33236798776353</v>
      </c>
      <c r="F105" s="75">
        <f>IF(TrRoad_act!F27=0,"",F41/TrRoad_act!F27*1000)</f>
        <v>104.63880703739731</v>
      </c>
      <c r="G105" s="75">
        <f>IF(TrRoad_act!G27=0,"",G41/TrRoad_act!G27*1000)</f>
        <v>92.22421296808055</v>
      </c>
      <c r="H105" s="75">
        <f>IF(TrRoad_act!H27=0,"",H41/TrRoad_act!H27*1000)</f>
        <v>98.516236978762095</v>
      </c>
      <c r="I105" s="75">
        <f>IF(TrRoad_act!I27=0,"",I41/TrRoad_act!I27*1000)</f>
        <v>86.754232669086733</v>
      </c>
      <c r="J105" s="75">
        <f>IF(TrRoad_act!J27=0,"",J41/TrRoad_act!J27*1000)</f>
        <v>88.884610240220539</v>
      </c>
      <c r="K105" s="75">
        <f>IF(TrRoad_act!K27=0,"",K41/TrRoad_act!K27*1000)</f>
        <v>91.952485902885115</v>
      </c>
      <c r="L105" s="75">
        <f>IF(TrRoad_act!L27=0,"",L41/TrRoad_act!L27*1000)</f>
        <v>100.04545328042727</v>
      </c>
      <c r="M105" s="75">
        <f>IF(TrRoad_act!M27=0,"",M41/TrRoad_act!M27*1000)</f>
        <v>97.309714273813299</v>
      </c>
      <c r="N105" s="75">
        <f>IF(TrRoad_act!N27=0,"",N41/TrRoad_act!N27*1000)</f>
        <v>95.774223598113025</v>
      </c>
      <c r="O105" s="75">
        <f>IF(TrRoad_act!O27=0,"",O41/TrRoad_act!O27*1000)</f>
        <v>98.742484553583964</v>
      </c>
      <c r="P105" s="75">
        <f>IF(TrRoad_act!P27=0,"",P41/TrRoad_act!P27*1000)</f>
        <v>101.34666056804205</v>
      </c>
      <c r="Q105" s="75">
        <f>IF(TrRoad_act!Q27=0,"",Q41/TrRoad_act!Q27*1000)</f>
        <v>99.88110386180891</v>
      </c>
    </row>
    <row r="106" spans="1:17" ht="11.45" customHeight="1" x14ac:dyDescent="0.25">
      <c r="A106" s="15" t="s">
        <v>22</v>
      </c>
      <c r="B106" s="74">
        <f>IF(TrRoad_act!B28=0,"",B42/TrRoad_act!B28*1000)</f>
        <v>82.485322647059732</v>
      </c>
      <c r="C106" s="74">
        <f>IF(TrRoad_act!C28=0,"",C42/TrRoad_act!C28*1000)</f>
        <v>130.90202655885639</v>
      </c>
      <c r="D106" s="74">
        <f>IF(TrRoad_act!D28=0,"",D42/TrRoad_act!D28*1000)</f>
        <v>140.89109002480478</v>
      </c>
      <c r="E106" s="74">
        <f>IF(TrRoad_act!E28=0,"",E42/TrRoad_act!E28*1000)</f>
        <v>146.35214116501979</v>
      </c>
      <c r="F106" s="74">
        <f>IF(TrRoad_act!F28=0,"",F42/TrRoad_act!F28*1000)</f>
        <v>109.61904318975938</v>
      </c>
      <c r="G106" s="74">
        <f>IF(TrRoad_act!G28=0,"",G42/TrRoad_act!G28*1000)</f>
        <v>54.100840713000281</v>
      </c>
      <c r="H106" s="74">
        <f>IF(TrRoad_act!H28=0,"",H42/TrRoad_act!H28*1000)</f>
        <v>79.019992757236309</v>
      </c>
      <c r="I106" s="74">
        <f>IF(TrRoad_act!I28=0,"",I42/TrRoad_act!I28*1000)</f>
        <v>46.603582913414314</v>
      </c>
      <c r="J106" s="74">
        <f>IF(TrRoad_act!J28=0,"",J42/TrRoad_act!J28*1000)</f>
        <v>47.762114744541584</v>
      </c>
      <c r="K106" s="74">
        <f>IF(TrRoad_act!K28=0,"",K42/TrRoad_act!K28*1000)</f>
        <v>57.09837042798511</v>
      </c>
      <c r="L106" s="74">
        <f>IF(TrRoad_act!L28=0,"",L42/TrRoad_act!L28*1000)</f>
        <v>129.48027555275468</v>
      </c>
      <c r="M106" s="74">
        <f>IF(TrRoad_act!M28=0,"",M42/TrRoad_act!M28*1000)</f>
        <v>108.45696362690181</v>
      </c>
      <c r="N106" s="74">
        <f>IF(TrRoad_act!N28=0,"",N42/TrRoad_act!N28*1000)</f>
        <v>95.391795704461742</v>
      </c>
      <c r="O106" s="74">
        <f>IF(TrRoad_act!O28=0,"",O42/TrRoad_act!O28*1000)</f>
        <v>100.91410790827427</v>
      </c>
      <c r="P106" s="74">
        <f>IF(TrRoad_act!P28=0,"",P42/TrRoad_act!P28*1000)</f>
        <v>111.01657605466552</v>
      </c>
      <c r="Q106" s="74">
        <f>IF(TrRoad_act!Q28=0,"",Q42/TrRoad_act!Q28*1000)</f>
        <v>102.23779469507649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709.82345650105606</v>
      </c>
      <c r="C110" s="78">
        <f>IF(TrRoad_act!C86=0,"",1000000*C19/TrRoad_act!C86)</f>
        <v>710.87022634550419</v>
      </c>
      <c r="D110" s="78">
        <f>IF(TrRoad_act!D86=0,"",1000000*D19/TrRoad_act!D86)</f>
        <v>711.95870379903192</v>
      </c>
      <c r="E110" s="78">
        <f>IF(TrRoad_act!E86=0,"",1000000*E19/TrRoad_act!E86)</f>
        <v>710.47640586990792</v>
      </c>
      <c r="F110" s="78">
        <f>IF(TrRoad_act!F86=0,"",1000000*F19/TrRoad_act!F86)</f>
        <v>708.20288824337422</v>
      </c>
      <c r="G110" s="78">
        <f>IF(TrRoad_act!G86=0,"",1000000*G19/TrRoad_act!G86)</f>
        <v>671.42103781493029</v>
      </c>
      <c r="H110" s="78">
        <f>IF(TrRoad_act!H86=0,"",1000000*H19/TrRoad_act!H86)</f>
        <v>654.36232996772276</v>
      </c>
      <c r="I110" s="78">
        <f>IF(TrRoad_act!I86=0,"",1000000*I19/TrRoad_act!I86)</f>
        <v>640.37792804075309</v>
      </c>
      <c r="J110" s="78">
        <f>IF(TrRoad_act!J86=0,"",1000000*J19/TrRoad_act!J86)</f>
        <v>598.72359836143937</v>
      </c>
      <c r="K110" s="78">
        <f>IF(TrRoad_act!K86=0,"",1000000*K19/TrRoad_act!K86)</f>
        <v>573.12646428899018</v>
      </c>
      <c r="L110" s="78">
        <f>IF(TrRoad_act!L86=0,"",1000000*L19/TrRoad_act!L86)</f>
        <v>542.63753757571635</v>
      </c>
      <c r="M110" s="78">
        <f>IF(TrRoad_act!M86=0,"",1000000*M19/TrRoad_act!M86)</f>
        <v>534.65973575188605</v>
      </c>
      <c r="N110" s="78">
        <f>IF(TrRoad_act!N86=0,"",1000000*N19/TrRoad_act!N86)</f>
        <v>517.28784578165073</v>
      </c>
      <c r="O110" s="78">
        <f>IF(TrRoad_act!O86=0,"",1000000*O19/TrRoad_act!O86)</f>
        <v>511.3685788445211</v>
      </c>
      <c r="P110" s="78">
        <f>IF(TrRoad_act!P86=0,"",1000000*P19/TrRoad_act!P86)</f>
        <v>506.55415579180612</v>
      </c>
      <c r="Q110" s="78">
        <f>IF(TrRoad_act!Q86=0,"",1000000*Q19/TrRoad_act!Q86)</f>
        <v>492.52919876626413</v>
      </c>
    </row>
    <row r="111" spans="1:17" ht="11.45" customHeight="1" x14ac:dyDescent="0.25">
      <c r="A111" s="19" t="s">
        <v>29</v>
      </c>
      <c r="B111" s="76">
        <f>IF(TrRoad_act!B87=0,"",1000000*B20/TrRoad_act!B87)</f>
        <v>1247.9522994993188</v>
      </c>
      <c r="C111" s="76">
        <f>IF(TrRoad_act!C87=0,"",1000000*C20/TrRoad_act!C87)</f>
        <v>1603.0978734110204</v>
      </c>
      <c r="D111" s="76">
        <f>IF(TrRoad_act!D87=0,"",1000000*D20/TrRoad_act!D87)</f>
        <v>1765.2492323397878</v>
      </c>
      <c r="E111" s="76">
        <f>IF(TrRoad_act!E87=0,"",1000000*E20/TrRoad_act!E87)</f>
        <v>1773.6249477046267</v>
      </c>
      <c r="F111" s="76">
        <f>IF(TrRoad_act!F87=0,"",1000000*F20/TrRoad_act!F87)</f>
        <v>1866.5212655870423</v>
      </c>
      <c r="G111" s="76">
        <f>IF(TrRoad_act!G87=0,"",1000000*G20/TrRoad_act!G87)</f>
        <v>1751.484586874707</v>
      </c>
      <c r="H111" s="76">
        <f>IF(TrRoad_act!H87=0,"",1000000*H20/TrRoad_act!H87)</f>
        <v>1821.6537663107017</v>
      </c>
      <c r="I111" s="76">
        <f>IF(TrRoad_act!I87=0,"",1000000*I20/TrRoad_act!I87)</f>
        <v>1782.5775919622604</v>
      </c>
      <c r="J111" s="76">
        <f>IF(TrRoad_act!J87=0,"",1000000*J20/TrRoad_act!J87)</f>
        <v>1783.4047425162689</v>
      </c>
      <c r="K111" s="76">
        <f>IF(TrRoad_act!K87=0,"",1000000*K20/TrRoad_act!K87)</f>
        <v>1787.2706246303105</v>
      </c>
      <c r="L111" s="76">
        <f>IF(TrRoad_act!L87=0,"",1000000*L20/TrRoad_act!L87)</f>
        <v>1662.4294506605713</v>
      </c>
      <c r="M111" s="76">
        <f>IF(TrRoad_act!M87=0,"",1000000*M20/TrRoad_act!M87)</f>
        <v>1775.0618067595346</v>
      </c>
      <c r="N111" s="76">
        <f>IF(TrRoad_act!N87=0,"",1000000*N20/TrRoad_act!N87)</f>
        <v>1790.3177221498761</v>
      </c>
      <c r="O111" s="76">
        <f>IF(TrRoad_act!O87=0,"",1000000*O20/TrRoad_act!O87)</f>
        <v>1615.8045114205493</v>
      </c>
      <c r="P111" s="76">
        <f>IF(TrRoad_act!P87=0,"",1000000*P20/TrRoad_act!P87)</f>
        <v>1606.4128256444135</v>
      </c>
      <c r="Q111" s="76">
        <f>IF(TrRoad_act!Q87=0,"",1000000*Q20/TrRoad_act!Q87)</f>
        <v>1527.1573017231178</v>
      </c>
    </row>
    <row r="112" spans="1:17" ht="11.45" customHeight="1" x14ac:dyDescent="0.25">
      <c r="A112" s="62" t="s">
        <v>59</v>
      </c>
      <c r="B112" s="77">
        <f>IF(TrRoad_act!B88=0,"",1000000*B21/TrRoad_act!B88)</f>
        <v>1178.1238978840843</v>
      </c>
      <c r="C112" s="77">
        <f>IF(TrRoad_act!C88=0,"",1000000*C21/TrRoad_act!C88)</f>
        <v>1544.1624379856801</v>
      </c>
      <c r="D112" s="77">
        <f>IF(TrRoad_act!D88=0,"",1000000*D21/TrRoad_act!D88)</f>
        <v>1683.6084790519735</v>
      </c>
      <c r="E112" s="77">
        <f>IF(TrRoad_act!E88=0,"",1000000*E21/TrRoad_act!E88)</f>
        <v>1703.135678447235</v>
      </c>
      <c r="F112" s="77">
        <f>IF(TrRoad_act!F88=0,"",1000000*F21/TrRoad_act!F88)</f>
        <v>1747.3291149247418</v>
      </c>
      <c r="G112" s="77">
        <f>IF(TrRoad_act!G88=0,"",1000000*G21/TrRoad_act!G88)</f>
        <v>1570.2816183001569</v>
      </c>
      <c r="H112" s="77">
        <f>IF(TrRoad_act!H88=0,"",1000000*H21/TrRoad_act!H88)</f>
        <v>1581.4832623349305</v>
      </c>
      <c r="I112" s="77">
        <f>IF(TrRoad_act!I88=0,"",1000000*I21/TrRoad_act!I88)</f>
        <v>1530.1505760087014</v>
      </c>
      <c r="J112" s="77">
        <f>IF(TrRoad_act!J88=0,"",1000000*J21/TrRoad_act!J88)</f>
        <v>1368.2914534333115</v>
      </c>
      <c r="K112" s="77">
        <f>IF(TrRoad_act!K88=0,"",1000000*K21/TrRoad_act!K88)</f>
        <v>1307.9458002299486</v>
      </c>
      <c r="L112" s="77">
        <f>IF(TrRoad_act!L88=0,"",1000000*L21/TrRoad_act!L88)</f>
        <v>1241.5446824117594</v>
      </c>
      <c r="M112" s="77">
        <f>IF(TrRoad_act!M88=0,"",1000000*M21/TrRoad_act!M88)</f>
        <v>1210.5500381067886</v>
      </c>
      <c r="N112" s="77">
        <f>IF(TrRoad_act!N88=0,"",1000000*N21/TrRoad_act!N88)</f>
        <v>1178.2114751967497</v>
      </c>
      <c r="O112" s="77">
        <f>IF(TrRoad_act!O88=0,"",1000000*O21/TrRoad_act!O88)</f>
        <v>1093.8982405508305</v>
      </c>
      <c r="P112" s="77">
        <f>IF(TrRoad_act!P88=0,"",1000000*P21/TrRoad_act!P88)</f>
        <v>1154.0525298794903</v>
      </c>
      <c r="Q112" s="77">
        <f>IF(TrRoad_act!Q88=0,"",1000000*Q21/TrRoad_act!Q88)</f>
        <v>1059.9335170091642</v>
      </c>
    </row>
    <row r="113" spans="1:17" ht="11.45" customHeight="1" x14ac:dyDescent="0.25">
      <c r="A113" s="62" t="s">
        <v>58</v>
      </c>
      <c r="B113" s="77">
        <f>IF(TrRoad_act!B89=0,"",1000000*B22/TrRoad_act!B89)</f>
        <v>2174.2976831470455</v>
      </c>
      <c r="C113" s="77">
        <f>IF(TrRoad_act!C89=0,"",1000000*C22/TrRoad_act!C89)</f>
        <v>2151.4540650048903</v>
      </c>
      <c r="D113" s="77">
        <f>IF(TrRoad_act!D89=0,"",1000000*D22/TrRoad_act!D89)</f>
        <v>2357.6005890237539</v>
      </c>
      <c r="E113" s="77">
        <f>IF(TrRoad_act!E89=0,"",1000000*E22/TrRoad_act!E89)</f>
        <v>2181.7746952883344</v>
      </c>
      <c r="F113" s="77">
        <f>IF(TrRoad_act!F89=0,"",1000000*F22/TrRoad_act!F89)</f>
        <v>2097.9079369079218</v>
      </c>
      <c r="G113" s="77">
        <f>IF(TrRoad_act!G89=0,"",1000000*G22/TrRoad_act!G89)</f>
        <v>2344.6985251264427</v>
      </c>
      <c r="H113" s="77">
        <f>IF(TrRoad_act!H89=0,"",1000000*H22/TrRoad_act!H89)</f>
        <v>2630.1495980018758</v>
      </c>
      <c r="I113" s="77">
        <f>IF(TrRoad_act!I89=0,"",1000000*I22/TrRoad_act!I89)</f>
        <v>2443.6936543378783</v>
      </c>
      <c r="J113" s="77">
        <f>IF(TrRoad_act!J89=0,"",1000000*J22/TrRoad_act!J89)</f>
        <v>2784.0813490374371</v>
      </c>
      <c r="K113" s="77">
        <f>IF(TrRoad_act!K89=0,"",1000000*K22/TrRoad_act!K89)</f>
        <v>2838.9347689022693</v>
      </c>
      <c r="L113" s="77">
        <f>IF(TrRoad_act!L89=0,"",1000000*L22/TrRoad_act!L89)</f>
        <v>2609.5701749431205</v>
      </c>
      <c r="M113" s="77">
        <f>IF(TrRoad_act!M89=0,"",1000000*M22/TrRoad_act!M89)</f>
        <v>2925.3778590329098</v>
      </c>
      <c r="N113" s="77">
        <f>IF(TrRoad_act!N89=0,"",1000000*N22/TrRoad_act!N89)</f>
        <v>3022.5990704295446</v>
      </c>
      <c r="O113" s="77">
        <f>IF(TrRoad_act!O89=0,"",1000000*O22/TrRoad_act!O89)</f>
        <v>2607.2789606917481</v>
      </c>
      <c r="P113" s="77">
        <f>IF(TrRoad_act!P89=0,"",1000000*P22/TrRoad_act!P89)</f>
        <v>2411.4265520659596</v>
      </c>
      <c r="Q113" s="77">
        <f>IF(TrRoad_act!Q89=0,"",1000000*Q22/TrRoad_act!Q89)</f>
        <v>2302.5769499660732</v>
      </c>
    </row>
    <row r="114" spans="1:17" ht="11.45" customHeight="1" x14ac:dyDescent="0.25">
      <c r="A114" s="62" t="s">
        <v>57</v>
      </c>
      <c r="B114" s="77" t="str">
        <f>IF(TrRoad_act!B90=0,"",1000000*B23/TrRoad_act!B90)</f>
        <v/>
      </c>
      <c r="C114" s="77" t="str">
        <f>IF(TrRoad_act!C90=0,"",1000000*C23/TrRoad_act!C90)</f>
        <v/>
      </c>
      <c r="D114" s="77">
        <f>IF(TrRoad_act!D90=0,"",1000000*D23/TrRoad_act!D90)</f>
        <v>1816.2476477175001</v>
      </c>
      <c r="E114" s="77">
        <f>IF(TrRoad_act!E90=0,"",1000000*E23/TrRoad_act!E90)</f>
        <v>1840.8842634396383</v>
      </c>
      <c r="F114" s="77">
        <f>IF(TrRoad_act!F90=0,"",1000000*F23/TrRoad_act!F90)</f>
        <v>9351.567665602548</v>
      </c>
      <c r="G114" s="77">
        <f>IF(TrRoad_act!G90=0,"",1000000*G23/TrRoad_act!G90)</f>
        <v>6062.4344026781137</v>
      </c>
      <c r="H114" s="77">
        <f>IF(TrRoad_act!H90=0,"",1000000*H23/TrRoad_act!H90)</f>
        <v>2041.6663389979844</v>
      </c>
      <c r="I114" s="77">
        <f>IF(TrRoad_act!I90=0,"",1000000*I23/TrRoad_act!I90)</f>
        <v>3038.1180675406858</v>
      </c>
      <c r="J114" s="77">
        <f>IF(TrRoad_act!J90=0,"",1000000*J23/TrRoad_act!J90)</f>
        <v>4364.3417042275241</v>
      </c>
      <c r="K114" s="77">
        <f>IF(TrRoad_act!K90=0,"",1000000*K23/TrRoad_act!K90)</f>
        <v>6614.8701161638319</v>
      </c>
      <c r="L114" s="77">
        <f>IF(TrRoad_act!L90=0,"",1000000*L23/TrRoad_act!L90)</f>
        <v>1710.0982052208158</v>
      </c>
      <c r="M114" s="77">
        <f>IF(TrRoad_act!M90=0,"",1000000*M23/TrRoad_act!M90)</f>
        <v>2767.7864688531572</v>
      </c>
      <c r="N114" s="77">
        <f>IF(TrRoad_act!N90=0,"",1000000*N23/TrRoad_act!N90)</f>
        <v>2026.9123461573147</v>
      </c>
      <c r="O114" s="77">
        <f>IF(TrRoad_act!O90=0,"",1000000*O23/TrRoad_act!O90)</f>
        <v>1888.8411132371182</v>
      </c>
      <c r="P114" s="77">
        <f>IF(TrRoad_act!P90=0,"",1000000*P23/TrRoad_act!P90)</f>
        <v>1997.8894238023991</v>
      </c>
      <c r="Q114" s="77">
        <f>IF(TrRoad_act!Q90=0,"",1000000*Q23/TrRoad_act!Q90)</f>
        <v>1998.7475098995878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 t="str">
        <f>IF(TrRoad_act!L91=0,"",1000000*L24/TrRoad_act!L91)</f>
        <v/>
      </c>
      <c r="M115" s="77" t="str">
        <f>IF(TrRoad_act!M91=0,"",1000000*M24/TrRoad_act!M91)</f>
        <v/>
      </c>
      <c r="N115" s="77" t="str">
        <f>IF(TrRoad_act!N91=0,"",1000000*N24/TrRoad_act!N91)</f>
        <v/>
      </c>
      <c r="O115" s="77" t="str">
        <f>IF(TrRoad_act!O91=0,"",1000000*O24/TrRoad_act!O91)</f>
        <v/>
      </c>
      <c r="P115" s="77" t="str">
        <f>IF(TrRoad_act!P91=0,"",1000000*P24/TrRoad_act!P91)</f>
        <v/>
      </c>
      <c r="Q115" s="77" t="str">
        <f>IF(TrRoad_act!Q91=0,"",1000000*Q24/TrRoad_act!Q91)</f>
        <v/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>
        <f>IF(TrRoad_act!N92=0,"",1000000*N25/TrRoad_act!N92)</f>
        <v>836.5531171545166</v>
      </c>
      <c r="O116" s="77">
        <f>IF(TrRoad_act!O92=0,"",1000000*O25/TrRoad_act!O92)</f>
        <v>802.45618683284147</v>
      </c>
      <c r="P116" s="77">
        <f>IF(TrRoad_act!P92=0,"",1000000*P25/TrRoad_act!P92)</f>
        <v>862.08646178744573</v>
      </c>
      <c r="Q116" s="77">
        <f>IF(TrRoad_act!Q92=0,"",1000000*Q25/TrRoad_act!Q92)</f>
        <v>854.92361880147246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>
        <f>IF(TrRoad_act!K93=0,"",1000000*K26/TrRoad_act!K93)</f>
        <v>0</v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30864.949919149909</v>
      </c>
      <c r="C118" s="76">
        <f>IF(TrRoad_act!C94=0,"",1000000*C27/TrRoad_act!C94)</f>
        <v>36970.474186324689</v>
      </c>
      <c r="D118" s="76">
        <f>IF(TrRoad_act!D94=0,"",1000000*D27/TrRoad_act!D94)</f>
        <v>41586.345512633619</v>
      </c>
      <c r="E118" s="76">
        <f>IF(TrRoad_act!E94=0,"",1000000*E27/TrRoad_act!E94)</f>
        <v>45788.565416371945</v>
      </c>
      <c r="F118" s="76">
        <f>IF(TrRoad_act!F94=0,"",1000000*F27/TrRoad_act!F94)</f>
        <v>47568.768689267301</v>
      </c>
      <c r="G118" s="76">
        <f>IF(TrRoad_act!G94=0,"",1000000*G27/TrRoad_act!G94)</f>
        <v>49049.47348249628</v>
      </c>
      <c r="H118" s="76">
        <f>IF(TrRoad_act!H94=0,"",1000000*H27/TrRoad_act!H94)</f>
        <v>55582.705024601215</v>
      </c>
      <c r="I118" s="76">
        <f>IF(TrRoad_act!I94=0,"",1000000*I27/TrRoad_act!I94)</f>
        <v>57895.116161587175</v>
      </c>
      <c r="J118" s="76">
        <f>IF(TrRoad_act!J94=0,"",1000000*J27/TrRoad_act!J94)</f>
        <v>65150.959915381696</v>
      </c>
      <c r="K118" s="76">
        <f>IF(TrRoad_act!K94=0,"",1000000*K27/TrRoad_act!K94)</f>
        <v>66301.264011732041</v>
      </c>
      <c r="L118" s="76">
        <f>IF(TrRoad_act!L94=0,"",1000000*L27/TrRoad_act!L94)</f>
        <v>70028.068400608783</v>
      </c>
      <c r="M118" s="76">
        <f>IF(TrRoad_act!M94=0,"",1000000*M27/TrRoad_act!M94)</f>
        <v>70120.730173389529</v>
      </c>
      <c r="N118" s="76">
        <f>IF(TrRoad_act!N94=0,"",1000000*N27/TrRoad_act!N94)</f>
        <v>70568.389545916361</v>
      </c>
      <c r="O118" s="76">
        <f>IF(TrRoad_act!O94=0,"",1000000*O27/TrRoad_act!O94)</f>
        <v>69373.369970216489</v>
      </c>
      <c r="P118" s="76">
        <f>IF(TrRoad_act!P94=0,"",1000000*P27/TrRoad_act!P94)</f>
        <v>69956.088722178043</v>
      </c>
      <c r="Q118" s="76">
        <f>IF(TrRoad_act!Q94=0,"",1000000*Q27/TrRoad_act!Q94)</f>
        <v>67085.668345524609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 t="str">
        <f>IF(TrRoad_act!D95=0,"",1000000*D28/TrRoad_act!D95)</f>
        <v/>
      </c>
      <c r="E119" s="75" t="str">
        <f>IF(TrRoad_act!E95=0,"",1000000*E28/TrRoad_act!E95)</f>
        <v/>
      </c>
      <c r="F119" s="75" t="str">
        <f>IF(TrRoad_act!F95=0,"",1000000*F28/TrRoad_act!F95)</f>
        <v/>
      </c>
      <c r="G119" s="75" t="str">
        <f>IF(TrRoad_act!G95=0,"",1000000*G28/TrRoad_act!G95)</f>
        <v/>
      </c>
      <c r="H119" s="75" t="str">
        <f>IF(TrRoad_act!H95=0,"",1000000*H28/TrRoad_act!H95)</f>
        <v/>
      </c>
      <c r="I119" s="75" t="str">
        <f>IF(TrRoad_act!I95=0,"",1000000*I28/TrRoad_act!I95)</f>
        <v/>
      </c>
      <c r="J119" s="75">
        <f>IF(TrRoad_act!J95=0,"",1000000*J28/TrRoad_act!J95)</f>
        <v>15192.044749395151</v>
      </c>
      <c r="K119" s="75">
        <f>IF(TrRoad_act!K95=0,"",1000000*K28/TrRoad_act!K95)</f>
        <v>15284.576563529155</v>
      </c>
      <c r="L119" s="75">
        <f>IF(TrRoad_act!L95=0,"",1000000*L28/TrRoad_act!L95)</f>
        <v>14955.981092245956</v>
      </c>
      <c r="M119" s="75">
        <f>IF(TrRoad_act!M95=0,"",1000000*M28/TrRoad_act!M95)</f>
        <v>15264.623949400431</v>
      </c>
      <c r="N119" s="75">
        <f>IF(TrRoad_act!N95=0,"",1000000*N28/TrRoad_act!N95)</f>
        <v>15056.00334020939</v>
      </c>
      <c r="O119" s="75">
        <f>IF(TrRoad_act!O95=0,"",1000000*O28/TrRoad_act!O95)</f>
        <v>15115.089948814626</v>
      </c>
      <c r="P119" s="75">
        <f>IF(TrRoad_act!P95=0,"",1000000*P28/TrRoad_act!P95)</f>
        <v>15494.525644687703</v>
      </c>
      <c r="Q119" s="75">
        <f>IF(TrRoad_act!Q95=0,"",1000000*Q28/TrRoad_act!Q95)</f>
        <v>14540.877033004612</v>
      </c>
    </row>
    <row r="120" spans="1:17" ht="11.45" customHeight="1" x14ac:dyDescent="0.25">
      <c r="A120" s="62" t="s">
        <v>58</v>
      </c>
      <c r="B120" s="75">
        <f>IF(TrRoad_act!B96=0,"",1000000*B29/TrRoad_act!B96)</f>
        <v>30864.949919149909</v>
      </c>
      <c r="C120" s="75">
        <f>IF(TrRoad_act!C96=0,"",1000000*C29/TrRoad_act!C96)</f>
        <v>36970.474186324689</v>
      </c>
      <c r="D120" s="75">
        <f>IF(TrRoad_act!D96=0,"",1000000*D29/TrRoad_act!D96)</f>
        <v>41586.345512633619</v>
      </c>
      <c r="E120" s="75">
        <f>IF(TrRoad_act!E96=0,"",1000000*E29/TrRoad_act!E96)</f>
        <v>45788.565416371945</v>
      </c>
      <c r="F120" s="75">
        <f>IF(TrRoad_act!F96=0,"",1000000*F29/TrRoad_act!F96)</f>
        <v>47568.768689267301</v>
      </c>
      <c r="G120" s="75">
        <f>IF(TrRoad_act!G96=0,"",1000000*G29/TrRoad_act!G96)</f>
        <v>49049.47348249628</v>
      </c>
      <c r="H120" s="75">
        <f>IF(TrRoad_act!H96=0,"",1000000*H29/TrRoad_act!H96)</f>
        <v>55582.705024601215</v>
      </c>
      <c r="I120" s="75">
        <f>IF(TrRoad_act!I96=0,"",1000000*I29/TrRoad_act!I96)</f>
        <v>57964.226004751756</v>
      </c>
      <c r="J120" s="75">
        <f>IF(TrRoad_act!J96=0,"",1000000*J29/TrRoad_act!J96)</f>
        <v>65419.069489612193</v>
      </c>
      <c r="K120" s="75">
        <f>IF(TrRoad_act!K96=0,"",1000000*K29/TrRoad_act!K96)</f>
        <v>66580.305888184928</v>
      </c>
      <c r="L120" s="75">
        <f>IF(TrRoad_act!L96=0,"",1000000*L29/TrRoad_act!L96)</f>
        <v>70343.570307556147</v>
      </c>
      <c r="M120" s="75">
        <f>IF(TrRoad_act!M96=0,"",1000000*M29/TrRoad_act!M96)</f>
        <v>70442.255406532131</v>
      </c>
      <c r="N120" s="75">
        <f>IF(TrRoad_act!N96=0,"",1000000*N29/TrRoad_act!N96)</f>
        <v>70877.919215383372</v>
      </c>
      <c r="O120" s="75">
        <f>IF(TrRoad_act!O96=0,"",1000000*O29/TrRoad_act!O96)</f>
        <v>69666.063716494435</v>
      </c>
      <c r="P120" s="75">
        <f>IF(TrRoad_act!P96=0,"",1000000*P29/TrRoad_act!P96)</f>
        <v>70233.39782392059</v>
      </c>
      <c r="Q120" s="75">
        <f>IF(TrRoad_act!Q96=0,"",1000000*Q29/TrRoad_act!Q96)</f>
        <v>67326.562524657551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>
        <f>IF(TrRoad_act!I97=0,"",1000000*I30/TrRoad_act!I97)</f>
        <v>24197.15663453961</v>
      </c>
      <c r="J121" s="75">
        <f>IF(TrRoad_act!J97=0,"",1000000*J30/TrRoad_act!J97)</f>
        <v>27531.614527767215</v>
      </c>
      <c r="K121" s="75">
        <f>IF(TrRoad_act!K97=0,"",1000000*K30/TrRoad_act!K97)</f>
        <v>28317.418857616227</v>
      </c>
      <c r="L121" s="75">
        <f>IF(TrRoad_act!L97=0,"",1000000*L30/TrRoad_act!L97)</f>
        <v>29132.449138093285</v>
      </c>
      <c r="M121" s="75">
        <f>IF(TrRoad_act!M97=0,"",1000000*M30/TrRoad_act!M97)</f>
        <v>30386.968507234658</v>
      </c>
      <c r="N121" s="75">
        <f>IF(TrRoad_act!N97=0,"",1000000*N30/TrRoad_act!N97)</f>
        <v>30863.26526116758</v>
      </c>
      <c r="O121" s="75">
        <f>IF(TrRoad_act!O97=0,"",1000000*O30/TrRoad_act!O97)</f>
        <v>31581.143225382722</v>
      </c>
      <c r="P121" s="75">
        <f>IF(TrRoad_act!P97=0,"",1000000*P30/TrRoad_act!P97)</f>
        <v>31869.870292071504</v>
      </c>
      <c r="Q121" s="75">
        <f>IF(TrRoad_act!Q97=0,"",1000000*Q30/TrRoad_act!Q97)</f>
        <v>30979.414624070345</v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 t="str">
        <f>IF(TrRoad_act!N98=0,"",1000000*N31/TrRoad_act!N98)</f>
        <v/>
      </c>
      <c r="O122" s="75" t="str">
        <f>IF(TrRoad_act!O98=0,"",1000000*O31/TrRoad_act!O98)</f>
        <v/>
      </c>
      <c r="P122" s="75" t="str">
        <f>IF(TrRoad_act!P98=0,"",1000000*P31/TrRoad_act!P98)</f>
        <v/>
      </c>
      <c r="Q122" s="75" t="str">
        <f>IF(TrRoad_act!Q98=0,"",1000000*Q31/TrRoad_act!Q98)</f>
        <v/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 t="str">
        <f>IF(TrRoad_act!L99=0,"",1000000*L32/TrRoad_act!L99)</f>
        <v/>
      </c>
      <c r="M123" s="75" t="str">
        <f>IF(TrRoad_act!M99=0,"",1000000*M32/TrRoad_act!M99)</f>
        <v/>
      </c>
      <c r="N123" s="75" t="str">
        <f>IF(TrRoad_act!N99=0,"",1000000*N32/TrRoad_act!N99)</f>
        <v/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3194.2168039414569</v>
      </c>
      <c r="C125" s="78">
        <f>IF(TrRoad_act!C101=0,"",1000000*C34/TrRoad_act!C101)</f>
        <v>3299.7279554435354</v>
      </c>
      <c r="D125" s="78">
        <f>IF(TrRoad_act!D101=0,"",1000000*D34/TrRoad_act!D101)</f>
        <v>3324.745161297597</v>
      </c>
      <c r="E125" s="78">
        <f>IF(TrRoad_act!E101=0,"",1000000*E34/TrRoad_act!E101)</f>
        <v>3346.2494536911586</v>
      </c>
      <c r="F125" s="78">
        <f>IF(TrRoad_act!F101=0,"",1000000*F34/TrRoad_act!F101)</f>
        <v>3253.255683797332</v>
      </c>
      <c r="G125" s="78">
        <f>IF(TrRoad_act!G101=0,"",1000000*G34/TrRoad_act!G101)</f>
        <v>3362.1046245224966</v>
      </c>
      <c r="H125" s="78">
        <f>IF(TrRoad_act!H101=0,"",1000000*H34/TrRoad_act!H101)</f>
        <v>3377.5514512555478</v>
      </c>
      <c r="I125" s="78">
        <f>IF(TrRoad_act!I101=0,"",1000000*I34/TrRoad_act!I101)</f>
        <v>3249.878623332796</v>
      </c>
      <c r="J125" s="78">
        <f>IF(TrRoad_act!J101=0,"",1000000*J34/TrRoad_act!J101)</f>
        <v>3219.6146149500673</v>
      </c>
      <c r="K125" s="78">
        <f>IF(TrRoad_act!K101=0,"",1000000*K34/TrRoad_act!K101)</f>
        <v>3158.9921138135578</v>
      </c>
      <c r="L125" s="78">
        <f>IF(TrRoad_act!L101=0,"",1000000*L34/TrRoad_act!L101)</f>
        <v>3164.7059898572652</v>
      </c>
      <c r="M125" s="78">
        <f>IF(TrRoad_act!M101=0,"",1000000*M34/TrRoad_act!M101)</f>
        <v>3114.2298537063548</v>
      </c>
      <c r="N125" s="78">
        <f>IF(TrRoad_act!N101=0,"",1000000*N34/TrRoad_act!N101)</f>
        <v>3239.5872465899056</v>
      </c>
      <c r="O125" s="78">
        <f>IF(TrRoad_act!O101=0,"",1000000*O34/TrRoad_act!O101)</f>
        <v>3137.644604107646</v>
      </c>
      <c r="P125" s="78">
        <f>IF(TrRoad_act!P101=0,"",1000000*P34/TrRoad_act!P101)</f>
        <v>3152.8609202373996</v>
      </c>
      <c r="Q125" s="78">
        <f>IF(TrRoad_act!Q101=0,"",1000000*Q34/TrRoad_act!Q101)</f>
        <v>3114.6781268229552</v>
      </c>
    </row>
    <row r="126" spans="1:17" ht="11.45" customHeight="1" x14ac:dyDescent="0.25">
      <c r="A126" s="62" t="s">
        <v>59</v>
      </c>
      <c r="B126" s="77">
        <f>IF(TrRoad_act!B102=0,"",1000000*B35/TrRoad_act!B102)</f>
        <v>2913.2971031795378</v>
      </c>
      <c r="C126" s="77">
        <f>IF(TrRoad_act!C102=0,"",1000000*C35/TrRoad_act!C102)</f>
        <v>2923.9677591655659</v>
      </c>
      <c r="D126" s="77">
        <f>IF(TrRoad_act!D102=0,"",1000000*D35/TrRoad_act!D102)</f>
        <v>2905.0833818896454</v>
      </c>
      <c r="E126" s="77">
        <f>IF(TrRoad_act!E102=0,"",1000000*E35/TrRoad_act!E102)</f>
        <v>2882.2762613258164</v>
      </c>
      <c r="F126" s="77">
        <f>IF(TrRoad_act!F102=0,"",1000000*F35/TrRoad_act!F102)</f>
        <v>2856.6793089192192</v>
      </c>
      <c r="G126" s="77">
        <f>IF(TrRoad_act!G102=0,"",1000000*G35/TrRoad_act!G102)</f>
        <v>2830.3263121955024</v>
      </c>
      <c r="H126" s="77">
        <f>IF(TrRoad_act!H102=0,"",1000000*H35/TrRoad_act!H102)</f>
        <v>2768.2202407893674</v>
      </c>
      <c r="I126" s="77">
        <f>IF(TrRoad_act!I102=0,"",1000000*I35/TrRoad_act!I102)</f>
        <v>2710.6105687128475</v>
      </c>
      <c r="J126" s="77">
        <f>IF(TrRoad_act!J102=0,"",1000000*J35/TrRoad_act!J102)</f>
        <v>2667.4493901142746</v>
      </c>
      <c r="K126" s="77">
        <f>IF(TrRoad_act!K102=0,"",1000000*K35/TrRoad_act!K102)</f>
        <v>2607.5890186062006</v>
      </c>
      <c r="L126" s="77">
        <f>IF(TrRoad_act!L102=0,"",1000000*L35/TrRoad_act!L102)</f>
        <v>2475.8690444742401</v>
      </c>
      <c r="M126" s="77">
        <f>IF(TrRoad_act!M102=0,"",1000000*M35/TrRoad_act!M102)</f>
        <v>2444.9496256046687</v>
      </c>
      <c r="N126" s="77">
        <f>IF(TrRoad_act!N102=0,"",1000000*N35/TrRoad_act!N102)</f>
        <v>2394.53881649819</v>
      </c>
      <c r="O126" s="77">
        <f>IF(TrRoad_act!O102=0,"",1000000*O35/TrRoad_act!O102)</f>
        <v>2348.5469952110707</v>
      </c>
      <c r="P126" s="77">
        <f>IF(TrRoad_act!P102=0,"",1000000*P35/TrRoad_act!P102)</f>
        <v>2329.0583853678977</v>
      </c>
      <c r="Q126" s="77">
        <f>IF(TrRoad_act!Q102=0,"",1000000*Q35/TrRoad_act!Q102)</f>
        <v>2239.953565736887</v>
      </c>
    </row>
    <row r="127" spans="1:17" ht="11.45" customHeight="1" x14ac:dyDescent="0.25">
      <c r="A127" s="62" t="s">
        <v>58</v>
      </c>
      <c r="B127" s="77">
        <f>IF(TrRoad_act!B103=0,"",1000000*B36/TrRoad_act!B103)</f>
        <v>3386.7364205211411</v>
      </c>
      <c r="C127" s="77">
        <f>IF(TrRoad_act!C103=0,"",1000000*C36/TrRoad_act!C103)</f>
        <v>3549.3980501266205</v>
      </c>
      <c r="D127" s="77">
        <f>IF(TrRoad_act!D103=0,"",1000000*D36/TrRoad_act!D103)</f>
        <v>3595.3974634833262</v>
      </c>
      <c r="E127" s="77">
        <f>IF(TrRoad_act!E103=0,"",1000000*E36/TrRoad_act!E103)</f>
        <v>3636.0535069843991</v>
      </c>
      <c r="F127" s="77">
        <f>IF(TrRoad_act!F103=0,"",1000000*F36/TrRoad_act!F103)</f>
        <v>3493.0013265729617</v>
      </c>
      <c r="G127" s="77">
        <f>IF(TrRoad_act!G103=0,"",1000000*G36/TrRoad_act!G103)</f>
        <v>3674.3587127248388</v>
      </c>
      <c r="H127" s="77">
        <f>IF(TrRoad_act!H103=0,"",1000000*H36/TrRoad_act!H103)</f>
        <v>3720.8016573220557</v>
      </c>
      <c r="I127" s="77">
        <f>IF(TrRoad_act!I103=0,"",1000000*I36/TrRoad_act!I103)</f>
        <v>3543.9072335246387</v>
      </c>
      <c r="J127" s="77">
        <f>IF(TrRoad_act!J103=0,"",1000000*J36/TrRoad_act!J103)</f>
        <v>3470.7177564380499</v>
      </c>
      <c r="K127" s="77">
        <f>IF(TrRoad_act!K103=0,"",1000000*K36/TrRoad_act!K103)</f>
        <v>3397.0233481024779</v>
      </c>
      <c r="L127" s="77">
        <f>IF(TrRoad_act!L103=0,"",1000000*L36/TrRoad_act!L103)</f>
        <v>3443.667453704812</v>
      </c>
      <c r="M127" s="77">
        <f>IF(TrRoad_act!M103=0,"",1000000*M36/TrRoad_act!M103)</f>
        <v>3358.0591818363309</v>
      </c>
      <c r="N127" s="77">
        <f>IF(TrRoad_act!N103=0,"",1000000*N36/TrRoad_act!N103)</f>
        <v>3522.7602037381189</v>
      </c>
      <c r="O127" s="77">
        <f>IF(TrRoad_act!O103=0,"",1000000*O36/TrRoad_act!O103)</f>
        <v>3363.2075968336972</v>
      </c>
      <c r="P127" s="77">
        <f>IF(TrRoad_act!P103=0,"",1000000*P36/TrRoad_act!P103)</f>
        <v>3350.6534208959333</v>
      </c>
      <c r="Q127" s="77">
        <f>IF(TrRoad_act!Q103=0,"",1000000*Q36/TrRoad_act!Q103)</f>
        <v>3287.3936105903695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>
        <f>IF(TrRoad_act!J104=0,"",1000000*J37/TrRoad_act!J104)</f>
        <v>3891.1547899136972</v>
      </c>
      <c r="K128" s="77">
        <f>IF(TrRoad_act!K104=0,"",1000000*K37/TrRoad_act!K104)</f>
        <v>3885.7566358858685</v>
      </c>
      <c r="L128" s="77">
        <f>IF(TrRoad_act!L104=0,"",1000000*L37/TrRoad_act!L104)</f>
        <v>3876.7792257258179</v>
      </c>
      <c r="M128" s="77">
        <f>IF(TrRoad_act!M104=0,"",1000000*M37/TrRoad_act!M104)</f>
        <v>3691.3739674670037</v>
      </c>
      <c r="N128" s="77">
        <f>IF(TrRoad_act!N104=0,"",1000000*N37/TrRoad_act!N104)</f>
        <v>3693.4180734228562</v>
      </c>
      <c r="O128" s="77">
        <f>IF(TrRoad_act!O104=0,"",1000000*O37/TrRoad_act!O104)</f>
        <v>3693.2939781833084</v>
      </c>
      <c r="P128" s="77">
        <f>IF(TrRoad_act!P104=0,"",1000000*P37/TrRoad_act!P104)</f>
        <v>3415.534792766623</v>
      </c>
      <c r="Q128" s="77">
        <f>IF(TrRoad_act!Q104=0,"",1000000*Q37/TrRoad_act!Q104)</f>
        <v>3306.2561676820646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 t="str">
        <f>IF(TrRoad_act!Q105=0,"",1000000*Q38/TrRoad_act!Q105)</f>
        <v/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30370.090286224353</v>
      </c>
      <c r="C131" s="76">
        <f>IF(TrRoad_act!C107=0,"",1000000*C40/TrRoad_act!C107)</f>
        <v>40742.749307137623</v>
      </c>
      <c r="D131" s="76">
        <f>IF(TrRoad_act!D107=0,"",1000000*D40/TrRoad_act!D107)</f>
        <v>44828.830513378794</v>
      </c>
      <c r="E131" s="76">
        <f>IF(TrRoad_act!E107=0,"",1000000*E40/TrRoad_act!E107)</f>
        <v>42666.969035829847</v>
      </c>
      <c r="F131" s="76">
        <f>IF(TrRoad_act!F107=0,"",1000000*F40/TrRoad_act!F107)</f>
        <v>38279.692180562735</v>
      </c>
      <c r="G131" s="76">
        <f>IF(TrRoad_act!G107=0,"",1000000*G40/TrRoad_act!G107)</f>
        <v>26822.938462830214</v>
      </c>
      <c r="H131" s="76">
        <f>IF(TrRoad_act!H107=0,"",1000000*H40/TrRoad_act!H107)</f>
        <v>29852.763191069873</v>
      </c>
      <c r="I131" s="76">
        <f>IF(TrRoad_act!I107=0,"",1000000*I40/TrRoad_act!I107)</f>
        <v>25329.229215866435</v>
      </c>
      <c r="J131" s="76">
        <f>IF(TrRoad_act!J107=0,"",1000000*J40/TrRoad_act!J107)</f>
        <v>23263.239419241294</v>
      </c>
      <c r="K131" s="76">
        <f>IF(TrRoad_act!K107=0,"",1000000*K40/TrRoad_act!K107)</f>
        <v>20118.941441372514</v>
      </c>
      <c r="L131" s="76">
        <f>IF(TrRoad_act!L107=0,"",1000000*L40/TrRoad_act!L107)</f>
        <v>16558.279937771789</v>
      </c>
      <c r="M131" s="76">
        <f>IF(TrRoad_act!M107=0,"",1000000*M40/TrRoad_act!M107)</f>
        <v>16355.874866825694</v>
      </c>
      <c r="N131" s="76">
        <f>IF(TrRoad_act!N107=0,"",1000000*N40/TrRoad_act!N107)</f>
        <v>18376.484279675107</v>
      </c>
      <c r="O131" s="76">
        <f>IF(TrRoad_act!O107=0,"",1000000*O40/TrRoad_act!O107)</f>
        <v>19761.984870137989</v>
      </c>
      <c r="P131" s="76">
        <f>IF(TrRoad_act!P107=0,"",1000000*P40/TrRoad_act!P107)</f>
        <v>21107.747210925194</v>
      </c>
      <c r="Q131" s="76">
        <f>IF(TrRoad_act!Q107=0,"",1000000*Q40/TrRoad_act!Q107)</f>
        <v>22605.90162617945</v>
      </c>
    </row>
    <row r="132" spans="1:17" ht="11.45" customHeight="1" x14ac:dyDescent="0.25">
      <c r="A132" s="17" t="s">
        <v>23</v>
      </c>
      <c r="B132" s="75">
        <f>IF(TrRoad_act!B108=0,"",1000000*B41/TrRoad_act!B108)</f>
        <v>19386.558476414386</v>
      </c>
      <c r="C132" s="75">
        <f>IF(TrRoad_act!C108=0,"",1000000*C41/TrRoad_act!C108)</f>
        <v>22080.295757627417</v>
      </c>
      <c r="D132" s="75">
        <f>IF(TrRoad_act!D108=0,"",1000000*D41/TrRoad_act!D108)</f>
        <v>23576.324352471671</v>
      </c>
      <c r="E132" s="75">
        <f>IF(TrRoad_act!E108=0,"",1000000*E41/TrRoad_act!E108)</f>
        <v>23872.252548603377</v>
      </c>
      <c r="F132" s="75">
        <f>IF(TrRoad_act!F108=0,"",1000000*F41/TrRoad_act!F108)</f>
        <v>23369.509030424961</v>
      </c>
      <c r="G132" s="75">
        <f>IF(TrRoad_act!G108=0,"",1000000*G41/TrRoad_act!G108)</f>
        <v>21822.032437643866</v>
      </c>
      <c r="H132" s="75">
        <f>IF(TrRoad_act!H108=0,"",1000000*H41/TrRoad_act!H108)</f>
        <v>24136.722369357289</v>
      </c>
      <c r="I132" s="75">
        <f>IF(TrRoad_act!I108=0,"",1000000*I41/TrRoad_act!I108)</f>
        <v>22585.828623732214</v>
      </c>
      <c r="J132" s="75">
        <f>IF(TrRoad_act!J108=0,"",1000000*J41/TrRoad_act!J108)</f>
        <v>21048.895201179606</v>
      </c>
      <c r="K132" s="75">
        <f>IF(TrRoad_act!K108=0,"",1000000*K41/TrRoad_act!K108)</f>
        <v>18486.119620300789</v>
      </c>
      <c r="L132" s="75">
        <f>IF(TrRoad_act!L108=0,"",1000000*L41/TrRoad_act!L108)</f>
        <v>12391.711922014052</v>
      </c>
      <c r="M132" s="75">
        <f>IF(TrRoad_act!M108=0,"",1000000*M41/TrRoad_act!M108)</f>
        <v>12633.280692142132</v>
      </c>
      <c r="N132" s="75">
        <f>IF(TrRoad_act!N108=0,"",1000000*N41/TrRoad_act!N108)</f>
        <v>14398.627878652444</v>
      </c>
      <c r="O132" s="75">
        <f>IF(TrRoad_act!O108=0,"",1000000*O41/TrRoad_act!O108)</f>
        <v>15112.597385013982</v>
      </c>
      <c r="P132" s="75">
        <f>IF(TrRoad_act!P108=0,"",1000000*P41/TrRoad_act!P108)</f>
        <v>15816.965736728673</v>
      </c>
      <c r="Q132" s="75">
        <f>IF(TrRoad_act!Q108=0,"",1000000*Q41/TrRoad_act!Q108)</f>
        <v>17353.121340094585</v>
      </c>
    </row>
    <row r="133" spans="1:17" ht="11.45" customHeight="1" x14ac:dyDescent="0.25">
      <c r="A133" s="15" t="s">
        <v>22</v>
      </c>
      <c r="B133" s="74">
        <f>IF(TrRoad_act!B109=0,"",1000000*B42/TrRoad_act!B109)</f>
        <v>97552.412012937464</v>
      </c>
      <c r="C133" s="74">
        <f>IF(TrRoad_act!C109=0,"",1000000*C42/TrRoad_act!C109)</f>
        <v>154872.97864807214</v>
      </c>
      <c r="D133" s="74">
        <f>IF(TrRoad_act!D109=0,"",1000000*D42/TrRoad_act!D109)</f>
        <v>167953.52957265382</v>
      </c>
      <c r="E133" s="74">
        <f>IF(TrRoad_act!E109=0,"",1000000*E42/TrRoad_act!E109)</f>
        <v>173806.01470235892</v>
      </c>
      <c r="F133" s="74">
        <f>IF(TrRoad_act!F109=0,"",1000000*F42/TrRoad_act!F109)</f>
        <v>128722.91732182169</v>
      </c>
      <c r="G133" s="74">
        <f>IF(TrRoad_act!G109=0,"",1000000*G42/TrRoad_act!G109)</f>
        <v>63568.426863630404</v>
      </c>
      <c r="H133" s="74">
        <f>IF(TrRoad_act!H109=0,"",1000000*H42/TrRoad_act!H109)</f>
        <v>93626.876209118564</v>
      </c>
      <c r="I133" s="74">
        <f>IF(TrRoad_act!I109=0,"",1000000*I42/TrRoad_act!I109)</f>
        <v>55312.918728976168</v>
      </c>
      <c r="J133" s="74">
        <f>IF(TrRoad_act!J109=0,"",1000000*J42/TrRoad_act!J109)</f>
        <v>55972.889744518623</v>
      </c>
      <c r="K133" s="74">
        <f>IF(TrRoad_act!K109=0,"",1000000*K42/TrRoad_act!K109)</f>
        <v>66101.40769616286</v>
      </c>
      <c r="L133" s="74">
        <f>IF(TrRoad_act!L109=0,"",1000000*L42/TrRoad_act!L109)</f>
        <v>154772.39434054209</v>
      </c>
      <c r="M133" s="74">
        <f>IF(TrRoad_act!M109=0,"",1000000*M42/TrRoad_act!M109)</f>
        <v>129190.59488833651</v>
      </c>
      <c r="N133" s="74">
        <f>IF(TrRoad_act!N109=0,"",1000000*N42/TrRoad_act!N109)</f>
        <v>113257.14363826331</v>
      </c>
      <c r="O133" s="74">
        <f>IF(TrRoad_act!O109=0,"",1000000*O42/TrRoad_act!O109)</f>
        <v>119999.27686787506</v>
      </c>
      <c r="P133" s="74">
        <f>IF(TrRoad_act!P109=0,"",1000000*P42/TrRoad_act!P109)</f>
        <v>132272.52988619424</v>
      </c>
      <c r="Q133" s="74">
        <f>IF(TrRoad_act!Q109=0,"",1000000*Q42/TrRoad_act!Q109)</f>
        <v>120864.85706345348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0.66050584018609948</v>
      </c>
      <c r="C136" s="56">
        <f t="shared" si="16"/>
        <v>0.65927241249731217</v>
      </c>
      <c r="D136" s="56">
        <f t="shared" si="16"/>
        <v>0.64202397194047922</v>
      </c>
      <c r="E136" s="56">
        <f t="shared" si="16"/>
        <v>0.63212394165995278</v>
      </c>
      <c r="F136" s="56">
        <f t="shared" si="16"/>
        <v>0.66393329386633926</v>
      </c>
      <c r="G136" s="56">
        <f t="shared" si="16"/>
        <v>0.67697151551654944</v>
      </c>
      <c r="H136" s="56">
        <f t="shared" si="16"/>
        <v>0.63614122620597757</v>
      </c>
      <c r="I136" s="56">
        <f t="shared" si="16"/>
        <v>0.6785107933725858</v>
      </c>
      <c r="J136" s="56">
        <f t="shared" si="16"/>
        <v>0.71287870561366551</v>
      </c>
      <c r="K136" s="56">
        <f t="shared" si="16"/>
        <v>0.73473923761865734</v>
      </c>
      <c r="L136" s="56">
        <f t="shared" si="16"/>
        <v>0.75584044130570516</v>
      </c>
      <c r="M136" s="56">
        <f t="shared" si="16"/>
        <v>0.7693497337761831</v>
      </c>
      <c r="N136" s="56">
        <f t="shared" si="16"/>
        <v>0.76592967972233683</v>
      </c>
      <c r="O136" s="56">
        <f t="shared" si="16"/>
        <v>0.75270356849049325</v>
      </c>
      <c r="P136" s="56">
        <f t="shared" si="16"/>
        <v>0.75091800720793833</v>
      </c>
      <c r="Q136" s="56">
        <f t="shared" si="16"/>
        <v>0.75185938504681482</v>
      </c>
    </row>
    <row r="137" spans="1:17" ht="11.45" customHeight="1" x14ac:dyDescent="0.25">
      <c r="A137" s="55" t="s">
        <v>30</v>
      </c>
      <c r="B137" s="54">
        <f t="shared" ref="B137:Q137" si="17">IF(B19=0,0,B19/B$17)</f>
        <v>3.9746666787437912E-3</v>
      </c>
      <c r="C137" s="54">
        <f t="shared" si="17"/>
        <v>3.0770102778787398E-3</v>
      </c>
      <c r="D137" s="54">
        <f t="shared" si="17"/>
        <v>2.9842650045365233E-3</v>
      </c>
      <c r="E137" s="54">
        <f t="shared" si="17"/>
        <v>2.7767798687734152E-3</v>
      </c>
      <c r="F137" s="54">
        <f t="shared" si="17"/>
        <v>2.6975096291366285E-3</v>
      </c>
      <c r="G137" s="54">
        <f t="shared" si="17"/>
        <v>2.7277957207055849E-3</v>
      </c>
      <c r="H137" s="54">
        <f t="shared" si="17"/>
        <v>2.8097748886803625E-3</v>
      </c>
      <c r="I137" s="54">
        <f t="shared" si="17"/>
        <v>2.9465806590544207E-3</v>
      </c>
      <c r="J137" s="54">
        <f t="shared" si="17"/>
        <v>3.0867124851483166E-3</v>
      </c>
      <c r="K137" s="54">
        <f t="shared" si="17"/>
        <v>3.2496417449540175E-3</v>
      </c>
      <c r="L137" s="54">
        <f t="shared" si="17"/>
        <v>3.4613526233918039E-3</v>
      </c>
      <c r="M137" s="54">
        <f t="shared" si="17"/>
        <v>3.4917262701233656E-3</v>
      </c>
      <c r="N137" s="54">
        <f t="shared" si="17"/>
        <v>3.4227155098322417E-3</v>
      </c>
      <c r="O137" s="54">
        <f t="shared" si="17"/>
        <v>3.6854061968845993E-3</v>
      </c>
      <c r="P137" s="54">
        <f t="shared" si="17"/>
        <v>3.6989822730289007E-3</v>
      </c>
      <c r="Q137" s="54">
        <f t="shared" si="17"/>
        <v>3.7638906892234082E-3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0.47555627802952466</v>
      </c>
      <c r="C138" s="50">
        <f t="shared" si="18"/>
        <v>0.48925253783450823</v>
      </c>
      <c r="D138" s="50">
        <f t="shared" si="18"/>
        <v>0.48294597732844147</v>
      </c>
      <c r="E138" s="50">
        <f t="shared" si="18"/>
        <v>0.46583430657062885</v>
      </c>
      <c r="F138" s="50">
        <f t="shared" si="18"/>
        <v>0.49298535423648315</v>
      </c>
      <c r="G138" s="50">
        <f t="shared" si="18"/>
        <v>0.50811978013699854</v>
      </c>
      <c r="H138" s="50">
        <f t="shared" si="18"/>
        <v>0.48489645995988612</v>
      </c>
      <c r="I138" s="50">
        <f t="shared" si="18"/>
        <v>0.51424413858361229</v>
      </c>
      <c r="J138" s="50">
        <f t="shared" si="18"/>
        <v>0.51548213881895621</v>
      </c>
      <c r="K138" s="50">
        <f t="shared" si="18"/>
        <v>0.53779571510337687</v>
      </c>
      <c r="L138" s="50">
        <f t="shared" si="18"/>
        <v>0.53786246294298168</v>
      </c>
      <c r="M138" s="50">
        <f t="shared" si="18"/>
        <v>0.5578626332904536</v>
      </c>
      <c r="N138" s="50">
        <f t="shared" si="18"/>
        <v>0.55686352992382904</v>
      </c>
      <c r="O138" s="50">
        <f t="shared" si="18"/>
        <v>0.53812167986464776</v>
      </c>
      <c r="P138" s="50">
        <f t="shared" si="18"/>
        <v>0.5363701312274417</v>
      </c>
      <c r="Q138" s="50">
        <f t="shared" si="18"/>
        <v>0.53303328471560629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0.41747717119109312</v>
      </c>
      <c r="C139" s="52">
        <f t="shared" si="19"/>
        <v>0.42553128142963298</v>
      </c>
      <c r="D139" s="52">
        <f t="shared" si="19"/>
        <v>0.40421877539154938</v>
      </c>
      <c r="E139" s="52">
        <f t="shared" si="19"/>
        <v>0.38030255584358946</v>
      </c>
      <c r="F139" s="52">
        <f t="shared" si="19"/>
        <v>0.37995173015948835</v>
      </c>
      <c r="G139" s="52">
        <f t="shared" si="19"/>
        <v>0.36459558574506135</v>
      </c>
      <c r="H139" s="52">
        <f t="shared" si="19"/>
        <v>0.32280881842015302</v>
      </c>
      <c r="I139" s="52">
        <f t="shared" si="19"/>
        <v>0.32200102626445648</v>
      </c>
      <c r="J139" s="52">
        <f t="shared" si="19"/>
        <v>0.2828448994686325</v>
      </c>
      <c r="K139" s="52">
        <f t="shared" si="19"/>
        <v>0.27709748613807378</v>
      </c>
      <c r="L139" s="52">
        <f t="shared" si="19"/>
        <v>0.27631739284839579</v>
      </c>
      <c r="M139" s="52">
        <f t="shared" si="19"/>
        <v>0.25451148302692589</v>
      </c>
      <c r="N139" s="52">
        <f t="shared" si="19"/>
        <v>0.24148377942729243</v>
      </c>
      <c r="O139" s="52">
        <f t="shared" si="19"/>
        <v>0.23580938616030139</v>
      </c>
      <c r="P139" s="52">
        <f t="shared" si="19"/>
        <v>0.24451907101287318</v>
      </c>
      <c r="Q139" s="52">
        <f t="shared" si="19"/>
        <v>0.22921694576106552</v>
      </c>
    </row>
    <row r="140" spans="1:17" ht="11.45" customHeight="1" x14ac:dyDescent="0.25">
      <c r="A140" s="53" t="s">
        <v>58</v>
      </c>
      <c r="B140" s="52">
        <f t="shared" ref="B140:Q140" si="20">IF(B22=0,0,B22/B$17)</f>
        <v>5.8079106838431552E-2</v>
      </c>
      <c r="C140" s="52">
        <f t="shared" si="20"/>
        <v>6.3721256404875207E-2</v>
      </c>
      <c r="D140" s="52">
        <f t="shared" si="20"/>
        <v>7.7924404139807404E-2</v>
      </c>
      <c r="E140" s="52">
        <f t="shared" si="20"/>
        <v>8.3800010592049487E-2</v>
      </c>
      <c r="F140" s="52">
        <f t="shared" si="20"/>
        <v>9.3542481709762593E-2</v>
      </c>
      <c r="G140" s="52">
        <f t="shared" si="20"/>
        <v>0.13094884390113481</v>
      </c>
      <c r="H140" s="52">
        <f t="shared" si="20"/>
        <v>0.15807065723239738</v>
      </c>
      <c r="I140" s="52">
        <f t="shared" si="20"/>
        <v>0.18446077965212929</v>
      </c>
      <c r="J140" s="52">
        <f t="shared" si="20"/>
        <v>0.22318063623566636</v>
      </c>
      <c r="K140" s="52">
        <f t="shared" si="20"/>
        <v>0.24685566870646908</v>
      </c>
      <c r="L140" s="52">
        <f t="shared" si="20"/>
        <v>0.25786751648275363</v>
      </c>
      <c r="M140" s="52">
        <f t="shared" si="20"/>
        <v>0.28771063321097817</v>
      </c>
      <c r="N140" s="52">
        <f t="shared" si="20"/>
        <v>0.30504879714175526</v>
      </c>
      <c r="O140" s="52">
        <f t="shared" si="20"/>
        <v>0.29261620336894406</v>
      </c>
      <c r="P140" s="52">
        <f t="shared" si="20"/>
        <v>0.28151007171554593</v>
      </c>
      <c r="Q140" s="52">
        <f t="shared" si="20"/>
        <v>0.29268773567910494</v>
      </c>
    </row>
    <row r="141" spans="1:17" ht="11.45" customHeight="1" x14ac:dyDescent="0.25">
      <c r="A141" s="53" t="s">
        <v>57</v>
      </c>
      <c r="B141" s="52">
        <f t="shared" ref="B141:Q141" si="21">IF(B23=0,0,B23/B$17)</f>
        <v>0</v>
      </c>
      <c r="C141" s="52">
        <f t="shared" si="21"/>
        <v>0</v>
      </c>
      <c r="D141" s="52">
        <f t="shared" si="21"/>
        <v>8.0279779708467371E-4</v>
      </c>
      <c r="E141" s="52">
        <f t="shared" si="21"/>
        <v>1.7317401349898976E-3</v>
      </c>
      <c r="F141" s="52">
        <f t="shared" si="21"/>
        <v>1.9491142367232223E-2</v>
      </c>
      <c r="G141" s="52">
        <f t="shared" si="21"/>
        <v>1.2575350490802379E-2</v>
      </c>
      <c r="H141" s="52">
        <f t="shared" si="21"/>
        <v>4.0169843073356772E-3</v>
      </c>
      <c r="I141" s="52">
        <f t="shared" si="21"/>
        <v>7.782332667026463E-3</v>
      </c>
      <c r="J141" s="52">
        <f t="shared" si="21"/>
        <v>9.4566031146573123E-3</v>
      </c>
      <c r="K141" s="52">
        <f t="shared" si="21"/>
        <v>1.3842560258834062E-2</v>
      </c>
      <c r="L141" s="52">
        <f t="shared" si="21"/>
        <v>3.6775536118322204E-3</v>
      </c>
      <c r="M141" s="52">
        <f t="shared" si="21"/>
        <v>1.5640517052549589E-2</v>
      </c>
      <c r="N141" s="52">
        <f t="shared" si="21"/>
        <v>1.0322196804115186E-2</v>
      </c>
      <c r="O141" s="52">
        <f t="shared" si="21"/>
        <v>9.6878953646766259E-3</v>
      </c>
      <c r="P141" s="52">
        <f t="shared" si="21"/>
        <v>1.0332015344962831E-2</v>
      </c>
      <c r="Q141" s="52">
        <f t="shared" si="21"/>
        <v>1.1118589097475963E-2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0</v>
      </c>
      <c r="M142" s="52">
        <f t="shared" si="22"/>
        <v>0</v>
      </c>
      <c r="N142" s="52">
        <f t="shared" si="22"/>
        <v>0</v>
      </c>
      <c r="O142" s="52">
        <f t="shared" si="22"/>
        <v>0</v>
      </c>
      <c r="P142" s="52">
        <f t="shared" si="22"/>
        <v>0</v>
      </c>
      <c r="Q142" s="52">
        <f t="shared" si="22"/>
        <v>0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8.7565506662190467E-6</v>
      </c>
      <c r="O143" s="52">
        <f t="shared" si="23"/>
        <v>8.194970725646951E-6</v>
      </c>
      <c r="P143" s="52">
        <f t="shared" si="23"/>
        <v>8.9731540597498514E-6</v>
      </c>
      <c r="Q143" s="52">
        <f t="shared" si="23"/>
        <v>1.0014177959909895E-5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0.18097489547783102</v>
      </c>
      <c r="C145" s="50">
        <f t="shared" si="25"/>
        <v>0.16694286438492509</v>
      </c>
      <c r="D145" s="50">
        <f t="shared" si="25"/>
        <v>0.15609372960750126</v>
      </c>
      <c r="E145" s="50">
        <f t="shared" si="25"/>
        <v>0.16351285522055053</v>
      </c>
      <c r="F145" s="50">
        <f t="shared" si="25"/>
        <v>0.16825043000071954</v>
      </c>
      <c r="G145" s="50">
        <f t="shared" si="25"/>
        <v>0.16612393965884528</v>
      </c>
      <c r="H145" s="50">
        <f t="shared" si="25"/>
        <v>0.14843499135741109</v>
      </c>
      <c r="I145" s="50">
        <f t="shared" si="25"/>
        <v>0.16132007412991919</v>
      </c>
      <c r="J145" s="50">
        <f t="shared" si="25"/>
        <v>0.19430985430956113</v>
      </c>
      <c r="K145" s="50">
        <f t="shared" si="25"/>
        <v>0.19369388077032643</v>
      </c>
      <c r="L145" s="50">
        <f t="shared" si="25"/>
        <v>0.21451662573933167</v>
      </c>
      <c r="M145" s="50">
        <f t="shared" si="25"/>
        <v>0.20799537421560607</v>
      </c>
      <c r="N145" s="50">
        <f t="shared" si="25"/>
        <v>0.20564343428867549</v>
      </c>
      <c r="O145" s="50">
        <f t="shared" si="25"/>
        <v>0.210896482428961</v>
      </c>
      <c r="P145" s="50">
        <f t="shared" si="25"/>
        <v>0.2108488937074677</v>
      </c>
      <c r="Q145" s="50">
        <f t="shared" si="25"/>
        <v>0.21506220964198522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0</v>
      </c>
      <c r="E146" s="52">
        <f t="shared" si="26"/>
        <v>0</v>
      </c>
      <c r="F146" s="52">
        <f t="shared" si="26"/>
        <v>0</v>
      </c>
      <c r="G146" s="52">
        <f t="shared" si="26"/>
        <v>0</v>
      </c>
      <c r="H146" s="52">
        <f t="shared" si="26"/>
        <v>0</v>
      </c>
      <c r="I146" s="52">
        <f t="shared" si="26"/>
        <v>0</v>
      </c>
      <c r="J146" s="52">
        <f t="shared" si="26"/>
        <v>1.842828883756294E-4</v>
      </c>
      <c r="K146" s="52">
        <f t="shared" si="26"/>
        <v>1.8310046280280815E-4</v>
      </c>
      <c r="L146" s="52">
        <f t="shared" si="26"/>
        <v>1.892979354667328E-4</v>
      </c>
      <c r="M146" s="52">
        <f t="shared" si="26"/>
        <v>1.8591741939791824E-4</v>
      </c>
      <c r="N146" s="52">
        <f t="shared" si="26"/>
        <v>1.7220915765199328E-4</v>
      </c>
      <c r="O146" s="52">
        <f t="shared" si="26"/>
        <v>1.7258386735215012E-4</v>
      </c>
      <c r="P146" s="52">
        <f t="shared" si="26"/>
        <v>1.6443935017251669E-4</v>
      </c>
      <c r="Q146" s="52">
        <f t="shared" si="26"/>
        <v>1.4669616367732905E-4</v>
      </c>
    </row>
    <row r="147" spans="1:17" ht="11.45" customHeight="1" x14ac:dyDescent="0.25">
      <c r="A147" s="53" t="s">
        <v>58</v>
      </c>
      <c r="B147" s="52">
        <f t="shared" ref="B147:Q147" si="27">IF(B29=0,0,B29/B$17)</f>
        <v>0.18097489547783102</v>
      </c>
      <c r="C147" s="52">
        <f t="shared" si="27"/>
        <v>0.16694286438492509</v>
      </c>
      <c r="D147" s="52">
        <f t="shared" si="27"/>
        <v>0.15609372960750126</v>
      </c>
      <c r="E147" s="52">
        <f t="shared" si="27"/>
        <v>0.16351285522055053</v>
      </c>
      <c r="F147" s="52">
        <f t="shared" si="27"/>
        <v>0.16825043000071954</v>
      </c>
      <c r="G147" s="52">
        <f t="shared" si="27"/>
        <v>0.16612393965884528</v>
      </c>
      <c r="H147" s="52">
        <f t="shared" si="27"/>
        <v>0.14843499135741109</v>
      </c>
      <c r="I147" s="52">
        <f t="shared" si="27"/>
        <v>0.16118208103459494</v>
      </c>
      <c r="J147" s="52">
        <f t="shared" si="27"/>
        <v>0.19398724288049157</v>
      </c>
      <c r="K147" s="52">
        <f t="shared" si="27"/>
        <v>0.19336224328635374</v>
      </c>
      <c r="L147" s="52">
        <f t="shared" si="27"/>
        <v>0.21413969027120705</v>
      </c>
      <c r="M147" s="52">
        <f t="shared" si="27"/>
        <v>0.20759576699199972</v>
      </c>
      <c r="N147" s="52">
        <f t="shared" si="27"/>
        <v>0.20526797629245758</v>
      </c>
      <c r="O147" s="52">
        <f t="shared" si="27"/>
        <v>0.21050664687027451</v>
      </c>
      <c r="P147" s="52">
        <f t="shared" si="27"/>
        <v>0.21048065114830028</v>
      </c>
      <c r="Q147" s="52">
        <f t="shared" si="27"/>
        <v>0.21472673277357321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1.3799309532423371E-4</v>
      </c>
      <c r="J148" s="52">
        <f t="shared" si="28"/>
        <v>1.3832854069389738E-4</v>
      </c>
      <c r="K148" s="52">
        <f t="shared" si="28"/>
        <v>1.4853702116985584E-4</v>
      </c>
      <c r="L148" s="52">
        <f t="shared" si="28"/>
        <v>1.8763753265791337E-4</v>
      </c>
      <c r="M148" s="52">
        <f t="shared" si="28"/>
        <v>2.1368980420842355E-4</v>
      </c>
      <c r="N148" s="52">
        <f t="shared" si="28"/>
        <v>2.0324883856593325E-4</v>
      </c>
      <c r="O148" s="52">
        <f t="shared" si="28"/>
        <v>2.1725169133433923E-4</v>
      </c>
      <c r="P148" s="52">
        <f t="shared" si="28"/>
        <v>2.0380320899489335E-4</v>
      </c>
      <c r="Q148" s="52">
        <f t="shared" si="28"/>
        <v>1.8878070473465821E-4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0</v>
      </c>
      <c r="M149" s="52">
        <f t="shared" si="29"/>
        <v>0</v>
      </c>
      <c r="N149" s="52">
        <f t="shared" si="29"/>
        <v>0</v>
      </c>
      <c r="O149" s="52">
        <f t="shared" si="29"/>
        <v>0</v>
      </c>
      <c r="P149" s="52">
        <f t="shared" si="29"/>
        <v>0</v>
      </c>
      <c r="Q149" s="52">
        <f t="shared" si="29"/>
        <v>0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0.33949415981390063</v>
      </c>
      <c r="C151" s="56">
        <f t="shared" si="31"/>
        <v>0.34072758750268795</v>
      </c>
      <c r="D151" s="56">
        <f t="shared" si="31"/>
        <v>0.35797602805952089</v>
      </c>
      <c r="E151" s="56">
        <f t="shared" si="31"/>
        <v>0.36787605834004722</v>
      </c>
      <c r="F151" s="56">
        <f t="shared" si="31"/>
        <v>0.33606670613366069</v>
      </c>
      <c r="G151" s="56">
        <f t="shared" si="31"/>
        <v>0.32302848448345051</v>
      </c>
      <c r="H151" s="56">
        <f t="shared" si="31"/>
        <v>0.36385877379402232</v>
      </c>
      <c r="I151" s="56">
        <f t="shared" si="31"/>
        <v>0.32148920662741409</v>
      </c>
      <c r="J151" s="56">
        <f t="shared" si="31"/>
        <v>0.28712129438633438</v>
      </c>
      <c r="K151" s="56">
        <f t="shared" si="31"/>
        <v>0.26526076238134266</v>
      </c>
      <c r="L151" s="56">
        <f t="shared" si="31"/>
        <v>0.24415955869429481</v>
      </c>
      <c r="M151" s="56">
        <f t="shared" si="31"/>
        <v>0.23065026622381693</v>
      </c>
      <c r="N151" s="56">
        <f t="shared" si="31"/>
        <v>0.23407032027766311</v>
      </c>
      <c r="O151" s="56">
        <f t="shared" si="31"/>
        <v>0.24729643150950675</v>
      </c>
      <c r="P151" s="56">
        <f t="shared" si="31"/>
        <v>0.2490819927920617</v>
      </c>
      <c r="Q151" s="56">
        <f t="shared" si="31"/>
        <v>0.24814061495318507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0.12455274638072632</v>
      </c>
      <c r="C152" s="54">
        <f t="shared" si="32"/>
        <v>0.10253118222630994</v>
      </c>
      <c r="D152" s="54">
        <f t="shared" si="32"/>
        <v>0.10272060882536704</v>
      </c>
      <c r="E152" s="54">
        <f t="shared" si="32"/>
        <v>9.9012108398734922E-2</v>
      </c>
      <c r="F152" s="54">
        <f t="shared" si="32"/>
        <v>9.652430176637794E-2</v>
      </c>
      <c r="G152" s="54">
        <f t="shared" si="32"/>
        <v>0.10757466406094485</v>
      </c>
      <c r="H152" s="54">
        <f t="shared" si="32"/>
        <v>0.11454227302387825</v>
      </c>
      <c r="I152" s="54">
        <f t="shared" si="32"/>
        <v>0.11444031334613193</v>
      </c>
      <c r="J152" s="54">
        <f t="shared" si="32"/>
        <v>0.1125397661815087</v>
      </c>
      <c r="K152" s="54">
        <f t="shared" si="32"/>
        <v>0.11189231618408919</v>
      </c>
      <c r="L152" s="54">
        <f t="shared" si="32"/>
        <v>0.11940225311221773</v>
      </c>
      <c r="M152" s="54">
        <f t="shared" si="32"/>
        <v>0.11877173812481959</v>
      </c>
      <c r="N152" s="54">
        <f t="shared" si="32"/>
        <v>0.12218621791845907</v>
      </c>
      <c r="O152" s="54">
        <f t="shared" si="32"/>
        <v>0.12747519615624686</v>
      </c>
      <c r="P152" s="54">
        <f t="shared" si="32"/>
        <v>0.13210522691102225</v>
      </c>
      <c r="Q152" s="54">
        <f t="shared" si="32"/>
        <v>0.13613953787290492</v>
      </c>
    </row>
    <row r="153" spans="1:17" ht="11.45" customHeight="1" x14ac:dyDescent="0.25">
      <c r="A153" s="53" t="s">
        <v>59</v>
      </c>
      <c r="B153" s="52">
        <f t="shared" ref="B153:Q153" si="33">IF(B35=0,0,B35/B$17)</f>
        <v>4.6193871461866425E-2</v>
      </c>
      <c r="C153" s="52">
        <f t="shared" si="33"/>
        <v>3.626920391190995E-2</v>
      </c>
      <c r="D153" s="52">
        <f t="shared" si="33"/>
        <v>3.5190287681570447E-2</v>
      </c>
      <c r="E153" s="52">
        <f t="shared" si="33"/>
        <v>3.2788913975829885E-2</v>
      </c>
      <c r="F153" s="52">
        <f t="shared" si="33"/>
        <v>3.1934030288298117E-2</v>
      </c>
      <c r="G153" s="52">
        <f t="shared" si="33"/>
        <v>3.3503046327814222E-2</v>
      </c>
      <c r="H153" s="52">
        <f t="shared" si="33"/>
        <v>3.3827754128790473E-2</v>
      </c>
      <c r="I153" s="52">
        <f t="shared" si="33"/>
        <v>3.3679758741571676E-2</v>
      </c>
      <c r="J153" s="52">
        <f t="shared" si="33"/>
        <v>2.9146927104174037E-2</v>
      </c>
      <c r="K153" s="52">
        <f t="shared" si="33"/>
        <v>2.7849177609714091E-2</v>
      </c>
      <c r="L153" s="52">
        <f t="shared" si="33"/>
        <v>2.6924492413620729E-2</v>
      </c>
      <c r="M153" s="52">
        <f t="shared" si="33"/>
        <v>2.4898077937513249E-2</v>
      </c>
      <c r="N153" s="52">
        <f t="shared" si="33"/>
        <v>2.26650717638756E-2</v>
      </c>
      <c r="O153" s="52">
        <f t="shared" si="33"/>
        <v>2.1206367905347353E-2</v>
      </c>
      <c r="P153" s="52">
        <f t="shared" si="33"/>
        <v>1.8887482409058579E-2</v>
      </c>
      <c r="Q153" s="52">
        <f t="shared" si="33"/>
        <v>1.6138354968494615E-2</v>
      </c>
    </row>
    <row r="154" spans="1:17" ht="11.45" customHeight="1" x14ac:dyDescent="0.25">
      <c r="A154" s="53" t="s">
        <v>58</v>
      </c>
      <c r="B154" s="52">
        <f t="shared" ref="B154:Q154" si="34">IF(B36=0,0,B36/B$17)</f>
        <v>7.83588749188599E-2</v>
      </c>
      <c r="C154" s="52">
        <f t="shared" si="34"/>
        <v>6.6261978314399991E-2</v>
      </c>
      <c r="D154" s="52">
        <f t="shared" si="34"/>
        <v>6.753032114379659E-2</v>
      </c>
      <c r="E154" s="52">
        <f t="shared" si="34"/>
        <v>6.622319442290503E-2</v>
      </c>
      <c r="F154" s="52">
        <f t="shared" si="34"/>
        <v>6.459027147807983E-2</v>
      </c>
      <c r="G154" s="52">
        <f t="shared" si="34"/>
        <v>7.4071617733130632E-2</v>
      </c>
      <c r="H154" s="52">
        <f t="shared" si="34"/>
        <v>8.0714518895087767E-2</v>
      </c>
      <c r="I154" s="52">
        <f t="shared" si="34"/>
        <v>8.0760554604560261E-2</v>
      </c>
      <c r="J154" s="52">
        <f t="shared" si="34"/>
        <v>8.3392280490651213E-2</v>
      </c>
      <c r="K154" s="52">
        <f t="shared" si="34"/>
        <v>8.4042587697021956E-2</v>
      </c>
      <c r="L154" s="52">
        <f t="shared" si="34"/>
        <v>9.2477180007282E-2</v>
      </c>
      <c r="M154" s="52">
        <f t="shared" si="34"/>
        <v>9.3872589721676697E-2</v>
      </c>
      <c r="N154" s="52">
        <f t="shared" si="34"/>
        <v>9.9518585853347774E-2</v>
      </c>
      <c r="O154" s="52">
        <f t="shared" si="34"/>
        <v>0.10626620899782369</v>
      </c>
      <c r="P154" s="52">
        <f t="shared" si="34"/>
        <v>0.11321495618058787</v>
      </c>
      <c r="Q154" s="52">
        <f t="shared" si="34"/>
        <v>0.11999894429468637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5.5858668343412653E-7</v>
      </c>
      <c r="K155" s="52">
        <f t="shared" si="35"/>
        <v>5.508773531476298E-7</v>
      </c>
      <c r="L155" s="52">
        <f t="shared" si="35"/>
        <v>5.8069131500825259E-7</v>
      </c>
      <c r="M155" s="52">
        <f t="shared" si="35"/>
        <v>1.0704656296418476E-6</v>
      </c>
      <c r="N155" s="52">
        <f t="shared" si="35"/>
        <v>2.5603012356847616E-6</v>
      </c>
      <c r="O155" s="52">
        <f t="shared" si="35"/>
        <v>2.6192530758350036E-6</v>
      </c>
      <c r="P155" s="52">
        <f t="shared" si="35"/>
        <v>2.7883213757783201E-6</v>
      </c>
      <c r="Q155" s="52">
        <f t="shared" si="35"/>
        <v>2.2386097239170964E-6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0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0.2149414134331743</v>
      </c>
      <c r="C158" s="50">
        <f t="shared" si="38"/>
        <v>0.23819640527637803</v>
      </c>
      <c r="D158" s="50">
        <f t="shared" si="38"/>
        <v>0.25525541923415385</v>
      </c>
      <c r="E158" s="50">
        <f t="shared" si="38"/>
        <v>0.26886394994131224</v>
      </c>
      <c r="F158" s="50">
        <f t="shared" si="38"/>
        <v>0.23954240436728277</v>
      </c>
      <c r="G158" s="50">
        <f t="shared" si="38"/>
        <v>0.21545382042250569</v>
      </c>
      <c r="H158" s="50">
        <f t="shared" si="38"/>
        <v>0.24931650077014406</v>
      </c>
      <c r="I158" s="50">
        <f t="shared" si="38"/>
        <v>0.20704889328128218</v>
      </c>
      <c r="J158" s="50">
        <f t="shared" si="38"/>
        <v>0.1745815282048257</v>
      </c>
      <c r="K158" s="50">
        <f t="shared" si="38"/>
        <v>0.15336844619725343</v>
      </c>
      <c r="L158" s="50">
        <f t="shared" si="38"/>
        <v>0.12475730558207712</v>
      </c>
      <c r="M158" s="50">
        <f t="shared" si="38"/>
        <v>0.11187852809899737</v>
      </c>
      <c r="N158" s="50">
        <f t="shared" si="38"/>
        <v>0.11188410235920404</v>
      </c>
      <c r="O158" s="50">
        <f t="shared" si="38"/>
        <v>0.11982123535325988</v>
      </c>
      <c r="P158" s="50">
        <f t="shared" si="38"/>
        <v>0.11697676588103946</v>
      </c>
      <c r="Q158" s="50">
        <f t="shared" si="38"/>
        <v>0.11200107708028015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0.11792684257546263</v>
      </c>
      <c r="C159" s="52">
        <f t="shared" si="39"/>
        <v>0.11094718876827256</v>
      </c>
      <c r="D159" s="52">
        <f t="shared" si="39"/>
        <v>0.11448279162200897</v>
      </c>
      <c r="E159" s="52">
        <f t="shared" si="39"/>
        <v>0.13157299560632968</v>
      </c>
      <c r="F159" s="52">
        <f t="shared" si="39"/>
        <v>0.12554256757593796</v>
      </c>
      <c r="G159" s="52">
        <f t="shared" si="39"/>
        <v>0.15428655971393601</v>
      </c>
      <c r="H159" s="52">
        <f t="shared" si="39"/>
        <v>0.18499753252569412</v>
      </c>
      <c r="I159" s="52">
        <f t="shared" si="39"/>
        <v>0.16914713558180663</v>
      </c>
      <c r="J159" s="52">
        <f t="shared" si="39"/>
        <v>0.14794810130558331</v>
      </c>
      <c r="K159" s="52">
        <f t="shared" si="39"/>
        <v>0.13608883449940268</v>
      </c>
      <c r="L159" s="52">
        <f t="shared" si="39"/>
        <v>9.0632383155611312E-2</v>
      </c>
      <c r="M159" s="52">
        <f t="shared" si="39"/>
        <v>8.3655083009961689E-2</v>
      </c>
      <c r="N159" s="52">
        <f t="shared" si="39"/>
        <v>8.4137706735048251E-2</v>
      </c>
      <c r="O159" s="52">
        <f t="shared" si="39"/>
        <v>8.7569189771209033E-2</v>
      </c>
      <c r="P159" s="52">
        <f t="shared" si="39"/>
        <v>8.3673489134943171E-2</v>
      </c>
      <c r="Q159" s="52">
        <f t="shared" si="39"/>
        <v>8.1613221551502788E-2</v>
      </c>
    </row>
    <row r="160" spans="1:17" ht="11.45" customHeight="1" x14ac:dyDescent="0.25">
      <c r="A160" s="47" t="s">
        <v>22</v>
      </c>
      <c r="B160" s="46">
        <f t="shared" ref="B160:Q160" si="40">IF(B42=0,0,B42/B$17)</f>
        <v>9.7014570857711674E-2</v>
      </c>
      <c r="C160" s="46">
        <f t="shared" si="40"/>
        <v>0.12724921650810547</v>
      </c>
      <c r="D160" s="46">
        <f t="shared" si="40"/>
        <v>0.14077262761214485</v>
      </c>
      <c r="E160" s="46">
        <f t="shared" si="40"/>
        <v>0.13729095433498259</v>
      </c>
      <c r="F160" s="46">
        <f t="shared" si="40"/>
        <v>0.1139998367913448</v>
      </c>
      <c r="G160" s="46">
        <f t="shared" si="40"/>
        <v>6.1167260708569669E-2</v>
      </c>
      <c r="H160" s="46">
        <f t="shared" si="40"/>
        <v>6.4318968244449951E-2</v>
      </c>
      <c r="I160" s="46">
        <f t="shared" si="40"/>
        <v>3.7901757699475562E-2</v>
      </c>
      <c r="J160" s="46">
        <f t="shared" si="40"/>
        <v>2.6633426899242387E-2</v>
      </c>
      <c r="K160" s="46">
        <f t="shared" si="40"/>
        <v>1.7279611697850753E-2</v>
      </c>
      <c r="L160" s="46">
        <f t="shared" si="40"/>
        <v>3.4124922426465802E-2</v>
      </c>
      <c r="M160" s="46">
        <f t="shared" si="40"/>
        <v>2.8223445089035688E-2</v>
      </c>
      <c r="N160" s="46">
        <f t="shared" si="40"/>
        <v>2.7746395624155783E-2</v>
      </c>
      <c r="O160" s="46">
        <f t="shared" si="40"/>
        <v>3.2252045582050845E-2</v>
      </c>
      <c r="P160" s="46">
        <f t="shared" si="40"/>
        <v>3.3303276746096282E-2</v>
      </c>
      <c r="Q160" s="46">
        <f t="shared" si="40"/>
        <v>3.0387855528777364E-2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3601163.2657813854</v>
      </c>
      <c r="C3" s="41">
        <f>TrRoad_act!C57</f>
        <v>3709158.673041488</v>
      </c>
      <c r="D3" s="41">
        <f>TrRoad_act!D57</f>
        <v>3454627.0499009499</v>
      </c>
      <c r="E3" s="41">
        <f>TrRoad_act!E57</f>
        <v>3594586.6151821911</v>
      </c>
      <c r="F3" s="41">
        <f>TrRoad_act!F57</f>
        <v>3753736.7727295714</v>
      </c>
      <c r="G3" s="41">
        <f>TrRoad_act!G57</f>
        <v>3914542.6766948062</v>
      </c>
      <c r="H3" s="41">
        <f>TrRoad_act!H57</f>
        <v>3816698.776093029</v>
      </c>
      <c r="I3" s="41">
        <f>TrRoad_act!I57</f>
        <v>4164248.8094609799</v>
      </c>
      <c r="J3" s="41">
        <f>TrRoad_act!J57</f>
        <v>4731924.2934880545</v>
      </c>
      <c r="K3" s="41">
        <f>TrRoad_act!K57</f>
        <v>4973438.855916379</v>
      </c>
      <c r="L3" s="41">
        <f>TrRoad_act!L57</f>
        <v>5050447.9735662388</v>
      </c>
      <c r="M3" s="41">
        <f>TrRoad_act!M57</f>
        <v>5086411.3837054977</v>
      </c>
      <c r="N3" s="41">
        <f>TrRoad_act!N57</f>
        <v>5256407.0962578403</v>
      </c>
      <c r="O3" s="41">
        <f>TrRoad_act!O57</f>
        <v>5498855.789178269</v>
      </c>
      <c r="P3" s="41">
        <f>TrRoad_act!P57</f>
        <v>5757006.9603969343</v>
      </c>
      <c r="Q3" s="41">
        <f>TrRoad_act!Q57</f>
        <v>6033936.2836373849</v>
      </c>
    </row>
    <row r="4" spans="1:17" ht="11.45" customHeight="1" x14ac:dyDescent="0.25">
      <c r="A4" s="25" t="s">
        <v>39</v>
      </c>
      <c r="B4" s="40">
        <f>TrRoad_act!B58</f>
        <v>3222899</v>
      </c>
      <c r="C4" s="40">
        <f>TrRoad_act!C58</f>
        <v>3318971</v>
      </c>
      <c r="D4" s="40">
        <f>TrRoad_act!D58</f>
        <v>3057280</v>
      </c>
      <c r="E4" s="40">
        <f>TrRoad_act!E58</f>
        <v>3173002</v>
      </c>
      <c r="F4" s="40">
        <f>TrRoad_act!F58</f>
        <v>3315005</v>
      </c>
      <c r="G4" s="40">
        <f>TrRoad_act!G58</f>
        <v>3450383</v>
      </c>
      <c r="H4" s="40">
        <f>TrRoad_act!H58</f>
        <v>3305274</v>
      </c>
      <c r="I4" s="40">
        <f>TrRoad_act!I58</f>
        <v>3631681</v>
      </c>
      <c r="J4" s="40">
        <f>TrRoad_act!J58</f>
        <v>4140379</v>
      </c>
      <c r="K4" s="40">
        <f>TrRoad_act!K58</f>
        <v>4366204</v>
      </c>
      <c r="L4" s="40">
        <f>TrRoad_act!L58</f>
        <v>4446073</v>
      </c>
      <c r="M4" s="40">
        <f>TrRoad_act!M58</f>
        <v>4465997</v>
      </c>
      <c r="N4" s="40">
        <f>TrRoad_act!N58</f>
        <v>4624488</v>
      </c>
      <c r="O4" s="40">
        <f>TrRoad_act!O58</f>
        <v>4840488</v>
      </c>
      <c r="P4" s="40">
        <f>TrRoad_act!P58</f>
        <v>5059642</v>
      </c>
      <c r="Q4" s="40">
        <f>TrRoad_act!Q58</f>
        <v>5315213</v>
      </c>
    </row>
    <row r="5" spans="1:17" ht="11.45" customHeight="1" x14ac:dyDescent="0.25">
      <c r="A5" s="23" t="s">
        <v>30</v>
      </c>
      <c r="B5" s="39">
        <f>TrRoad_act!B59</f>
        <v>45975</v>
      </c>
      <c r="C5" s="39">
        <f>TrRoad_act!C59</f>
        <v>45747</v>
      </c>
      <c r="D5" s="39">
        <f>TrRoad_act!D59</f>
        <v>45519</v>
      </c>
      <c r="E5" s="39">
        <f>TrRoad_act!E59</f>
        <v>45909</v>
      </c>
      <c r="F5" s="39">
        <f>TrRoad_act!F59</f>
        <v>46513</v>
      </c>
      <c r="G5" s="39">
        <f>TrRoad_act!G59</f>
        <v>47110</v>
      </c>
      <c r="H5" s="39">
        <f>TrRoad_act!H59</f>
        <v>51959</v>
      </c>
      <c r="I5" s="39">
        <f>TrRoad_act!I59</f>
        <v>56479</v>
      </c>
      <c r="J5" s="39">
        <f>TrRoad_act!J59</f>
        <v>71827</v>
      </c>
      <c r="K5" s="39">
        <f>TrRoad_act!K59</f>
        <v>79990</v>
      </c>
      <c r="L5" s="39">
        <f>TrRoad_act!L59</f>
        <v>85171</v>
      </c>
      <c r="M5" s="39">
        <f>TrRoad_act!M59</f>
        <v>90082</v>
      </c>
      <c r="N5" s="39">
        <f>TrRoad_act!N59</f>
        <v>95450</v>
      </c>
      <c r="O5" s="39">
        <f>TrRoad_act!O59</f>
        <v>101622</v>
      </c>
      <c r="P5" s="39">
        <f>TrRoad_act!P59</f>
        <v>107338</v>
      </c>
      <c r="Q5" s="39">
        <f>TrRoad_act!Q59</f>
        <v>112866</v>
      </c>
    </row>
    <row r="6" spans="1:17" ht="11.45" customHeight="1" x14ac:dyDescent="0.25">
      <c r="A6" s="19" t="s">
        <v>29</v>
      </c>
      <c r="B6" s="38">
        <f>TrRoad_act!B60</f>
        <v>3128782</v>
      </c>
      <c r="C6" s="38">
        <f>TrRoad_act!C60</f>
        <v>3225500</v>
      </c>
      <c r="D6" s="38">
        <f>TrRoad_act!D60</f>
        <v>2971000</v>
      </c>
      <c r="E6" s="38">
        <f>TrRoad_act!E60</f>
        <v>3085146</v>
      </c>
      <c r="F6" s="38">
        <f>TrRoad_act!F60</f>
        <v>3225300</v>
      </c>
      <c r="G6" s="38">
        <f>TrRoad_act!G60</f>
        <v>3364000</v>
      </c>
      <c r="H6" s="38">
        <f>TrRoad_act!H60</f>
        <v>3221000</v>
      </c>
      <c r="I6" s="38">
        <f>TrRoad_act!I60</f>
        <v>3541000</v>
      </c>
      <c r="J6" s="38">
        <f>TrRoad_act!J60</f>
        <v>4027000</v>
      </c>
      <c r="K6" s="38">
        <f>TrRoad_act!K60</f>
        <v>4245000</v>
      </c>
      <c r="L6" s="38">
        <f>TrRoad_act!L60</f>
        <v>4320000</v>
      </c>
      <c r="M6" s="38">
        <f>TrRoad_act!M60</f>
        <v>4335000</v>
      </c>
      <c r="N6" s="38">
        <f>TrRoad_act!N60</f>
        <v>4487000</v>
      </c>
      <c r="O6" s="38">
        <f>TrRoad_act!O60</f>
        <v>4696000</v>
      </c>
      <c r="P6" s="38">
        <f>TrRoad_act!P60</f>
        <v>4908000</v>
      </c>
      <c r="Q6" s="38">
        <f>TrRoad_act!Q60</f>
        <v>5155000</v>
      </c>
    </row>
    <row r="7" spans="1:17" ht="11.45" customHeight="1" x14ac:dyDescent="0.25">
      <c r="A7" s="62" t="s">
        <v>59</v>
      </c>
      <c r="B7" s="42">
        <f>TrRoad_act!B61</f>
        <v>2909465</v>
      </c>
      <c r="C7" s="42">
        <f>TrRoad_act!C61</f>
        <v>2912477</v>
      </c>
      <c r="D7" s="42">
        <f>TrRoad_act!D61</f>
        <v>2607267</v>
      </c>
      <c r="E7" s="42">
        <f>TrRoad_act!E61</f>
        <v>2622926</v>
      </c>
      <c r="F7" s="42">
        <f>TrRoad_act!F61</f>
        <v>2655356</v>
      </c>
      <c r="G7" s="42">
        <f>TrRoad_act!G61</f>
        <v>2692341</v>
      </c>
      <c r="H7" s="42">
        <f>TrRoad_act!H61</f>
        <v>2469951</v>
      </c>
      <c r="I7" s="42">
        <f>TrRoad_act!I61</f>
        <v>2583022</v>
      </c>
      <c r="J7" s="42">
        <f>TrRoad_act!J61</f>
        <v>2879968</v>
      </c>
      <c r="K7" s="42">
        <f>TrRoad_act!K61</f>
        <v>2988777</v>
      </c>
      <c r="L7" s="42">
        <f>TrRoad_act!L61</f>
        <v>2971677</v>
      </c>
      <c r="M7" s="42">
        <f>TrRoad_act!M61</f>
        <v>2900013</v>
      </c>
      <c r="N7" s="42">
        <f>TrRoad_act!N61</f>
        <v>2956665</v>
      </c>
      <c r="O7" s="42">
        <f>TrRoad_act!O61</f>
        <v>3039629</v>
      </c>
      <c r="P7" s="42">
        <f>TrRoad_act!P61</f>
        <v>3114471</v>
      </c>
      <c r="Q7" s="42">
        <f>TrRoad_act!Q61</f>
        <v>3193936</v>
      </c>
    </row>
    <row r="8" spans="1:17" ht="11.45" customHeight="1" x14ac:dyDescent="0.25">
      <c r="A8" s="62" t="s">
        <v>58</v>
      </c>
      <c r="B8" s="42">
        <f>TrRoad_act!B62</f>
        <v>219317</v>
      </c>
      <c r="C8" s="42">
        <f>TrRoad_act!C62</f>
        <v>313023</v>
      </c>
      <c r="D8" s="42">
        <f>TrRoad_act!D62</f>
        <v>358933</v>
      </c>
      <c r="E8" s="42">
        <f>TrRoad_act!E62</f>
        <v>451170</v>
      </c>
      <c r="F8" s="42">
        <f>TrRoad_act!F62</f>
        <v>544492</v>
      </c>
      <c r="G8" s="42">
        <f>TrRoad_act!G62</f>
        <v>647606</v>
      </c>
      <c r="H8" s="42">
        <f>TrRoad_act!H62</f>
        <v>727241</v>
      </c>
      <c r="I8" s="42">
        <f>TrRoad_act!I62</f>
        <v>926536</v>
      </c>
      <c r="J8" s="42">
        <f>TrRoad_act!J62</f>
        <v>1116844</v>
      </c>
      <c r="K8" s="42">
        <f>TrRoad_act!K62</f>
        <v>1226700</v>
      </c>
      <c r="L8" s="42">
        <f>TrRoad_act!L62</f>
        <v>1319421</v>
      </c>
      <c r="M8" s="42">
        <f>TrRoad_act!M62</f>
        <v>1356592</v>
      </c>
      <c r="N8" s="42">
        <f>TrRoad_act!N62</f>
        <v>1455882</v>
      </c>
      <c r="O8" s="42">
        <f>TrRoad_act!O62</f>
        <v>1582513</v>
      </c>
      <c r="P8" s="42">
        <f>TrRoad_act!P62</f>
        <v>1715999</v>
      </c>
      <c r="Q8" s="42">
        <f>TrRoad_act!Q62</f>
        <v>1877364</v>
      </c>
    </row>
    <row r="9" spans="1:17" ht="11.45" customHeight="1" x14ac:dyDescent="0.25">
      <c r="A9" s="62" t="s">
        <v>57</v>
      </c>
      <c r="B9" s="42">
        <f>TrRoad_act!B63</f>
        <v>0</v>
      </c>
      <c r="C9" s="42">
        <f>TrRoad_act!C63</f>
        <v>0</v>
      </c>
      <c r="D9" s="42">
        <f>TrRoad_act!D63</f>
        <v>4800</v>
      </c>
      <c r="E9" s="42">
        <f>TrRoad_act!E63</f>
        <v>11050</v>
      </c>
      <c r="F9" s="42">
        <f>TrRoad_act!F63</f>
        <v>25452</v>
      </c>
      <c r="G9" s="42">
        <f>TrRoad_act!G63</f>
        <v>24053</v>
      </c>
      <c r="H9" s="42">
        <f>TrRoad_act!H63</f>
        <v>23808</v>
      </c>
      <c r="I9" s="42">
        <f>TrRoad_act!I63</f>
        <v>31442</v>
      </c>
      <c r="J9" s="42">
        <f>TrRoad_act!J63</f>
        <v>30188</v>
      </c>
      <c r="K9" s="42">
        <f>TrRoad_act!K63</f>
        <v>29522</v>
      </c>
      <c r="L9" s="42">
        <f>TrRoad_act!L63</f>
        <v>28714</v>
      </c>
      <c r="M9" s="42">
        <f>TrRoad_act!M63</f>
        <v>77946</v>
      </c>
      <c r="N9" s="42">
        <f>TrRoad_act!N63</f>
        <v>73464</v>
      </c>
      <c r="O9" s="42">
        <f>TrRoad_act!O63</f>
        <v>72322</v>
      </c>
      <c r="P9" s="42">
        <f>TrRoad_act!P63</f>
        <v>76017</v>
      </c>
      <c r="Q9" s="42">
        <f>TrRoad_act!Q63</f>
        <v>82158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0</v>
      </c>
      <c r="M10" s="42">
        <f>TrRoad_act!M64</f>
        <v>0</v>
      </c>
      <c r="N10" s="42">
        <f>TrRoad_act!N64</f>
        <v>0</v>
      </c>
      <c r="O10" s="42">
        <f>TrRoad_act!O64</f>
        <v>0</v>
      </c>
      <c r="P10" s="42">
        <f>TrRoad_act!P64</f>
        <v>0</v>
      </c>
      <c r="Q10" s="42">
        <f>TrRoad_act!Q64</f>
        <v>0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151</v>
      </c>
      <c r="O11" s="42">
        <f>TrRoad_act!O65</f>
        <v>144</v>
      </c>
      <c r="P11" s="42">
        <f>TrRoad_act!P65</f>
        <v>153</v>
      </c>
      <c r="Q11" s="42">
        <f>TrRoad_act!Q65</f>
        <v>173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1</v>
      </c>
      <c r="L12" s="42">
        <f>TrRoad_act!L66</f>
        <v>188</v>
      </c>
      <c r="M12" s="42">
        <f>TrRoad_act!M66</f>
        <v>449</v>
      </c>
      <c r="N12" s="42">
        <f>TrRoad_act!N66</f>
        <v>838</v>
      </c>
      <c r="O12" s="42">
        <f>TrRoad_act!O66</f>
        <v>1392</v>
      </c>
      <c r="P12" s="42">
        <f>TrRoad_act!P66</f>
        <v>1360</v>
      </c>
      <c r="Q12" s="42">
        <f>TrRoad_act!Q66</f>
        <v>1369</v>
      </c>
    </row>
    <row r="13" spans="1:17" ht="11.45" customHeight="1" x14ac:dyDescent="0.25">
      <c r="A13" s="19" t="s">
        <v>28</v>
      </c>
      <c r="B13" s="38">
        <f>TrRoad_act!B67</f>
        <v>48142</v>
      </c>
      <c r="C13" s="38">
        <f>TrRoad_act!C67</f>
        <v>47724</v>
      </c>
      <c r="D13" s="38">
        <f>TrRoad_act!D67</f>
        <v>40761</v>
      </c>
      <c r="E13" s="38">
        <f>TrRoad_act!E67</f>
        <v>41947</v>
      </c>
      <c r="F13" s="38">
        <f>TrRoad_act!F67</f>
        <v>43192</v>
      </c>
      <c r="G13" s="38">
        <f>TrRoad_act!G67</f>
        <v>39273</v>
      </c>
      <c r="H13" s="38">
        <f>TrRoad_act!H67</f>
        <v>32315</v>
      </c>
      <c r="I13" s="38">
        <f>TrRoad_act!I67</f>
        <v>34202</v>
      </c>
      <c r="J13" s="38">
        <f>TrRoad_act!J67</f>
        <v>41552</v>
      </c>
      <c r="K13" s="38">
        <f>TrRoad_act!K67</f>
        <v>41214</v>
      </c>
      <c r="L13" s="38">
        <f>TrRoad_act!L67</f>
        <v>40902</v>
      </c>
      <c r="M13" s="38">
        <f>TrRoad_act!M67</f>
        <v>40915</v>
      </c>
      <c r="N13" s="38">
        <f>TrRoad_act!N67</f>
        <v>42038</v>
      </c>
      <c r="O13" s="38">
        <f>TrRoad_act!O67</f>
        <v>42866</v>
      </c>
      <c r="P13" s="38">
        <f>TrRoad_act!P67</f>
        <v>44304</v>
      </c>
      <c r="Q13" s="38">
        <f>TrRoad_act!Q67</f>
        <v>47347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0</v>
      </c>
      <c r="E14" s="37">
        <f>TrRoad_act!E68</f>
        <v>0</v>
      </c>
      <c r="F14" s="37">
        <f>TrRoad_act!F68</f>
        <v>0</v>
      </c>
      <c r="G14" s="37">
        <f>TrRoad_act!G68</f>
        <v>0</v>
      </c>
      <c r="H14" s="37">
        <f>TrRoad_act!H68</f>
        <v>0</v>
      </c>
      <c r="I14" s="37">
        <f>TrRoad_act!I68</f>
        <v>0</v>
      </c>
      <c r="J14" s="37">
        <f>TrRoad_act!J68</f>
        <v>169</v>
      </c>
      <c r="K14" s="37">
        <f>TrRoad_act!K68</f>
        <v>169</v>
      </c>
      <c r="L14" s="37">
        <f>TrRoad_act!L68</f>
        <v>169</v>
      </c>
      <c r="M14" s="37">
        <f>TrRoad_act!M68</f>
        <v>168</v>
      </c>
      <c r="N14" s="37">
        <f>TrRoad_act!N68</f>
        <v>165</v>
      </c>
      <c r="O14" s="37">
        <f>TrRoad_act!O68</f>
        <v>161</v>
      </c>
      <c r="P14" s="37">
        <f>TrRoad_act!P68</f>
        <v>156</v>
      </c>
      <c r="Q14" s="37">
        <f>TrRoad_act!Q68</f>
        <v>149</v>
      </c>
    </row>
    <row r="15" spans="1:17" ht="11.45" customHeight="1" x14ac:dyDescent="0.25">
      <c r="A15" s="62" t="s">
        <v>58</v>
      </c>
      <c r="B15" s="37">
        <f>TrRoad_act!B69</f>
        <v>48142</v>
      </c>
      <c r="C15" s="37">
        <f>TrRoad_act!C69</f>
        <v>47724</v>
      </c>
      <c r="D15" s="37">
        <f>TrRoad_act!D69</f>
        <v>40761</v>
      </c>
      <c r="E15" s="37">
        <f>TrRoad_act!E69</f>
        <v>41947</v>
      </c>
      <c r="F15" s="37">
        <f>TrRoad_act!F69</f>
        <v>43192</v>
      </c>
      <c r="G15" s="37">
        <f>TrRoad_act!G69</f>
        <v>39273</v>
      </c>
      <c r="H15" s="37">
        <f>TrRoad_act!H69</f>
        <v>32315</v>
      </c>
      <c r="I15" s="37">
        <f>TrRoad_act!I69</f>
        <v>34132</v>
      </c>
      <c r="J15" s="37">
        <f>TrRoad_act!J69</f>
        <v>41313</v>
      </c>
      <c r="K15" s="37">
        <f>TrRoad_act!K69</f>
        <v>40971</v>
      </c>
      <c r="L15" s="37">
        <f>TrRoad_act!L69</f>
        <v>40647</v>
      </c>
      <c r="M15" s="37">
        <f>TrRoad_act!M69</f>
        <v>40650</v>
      </c>
      <c r="N15" s="37">
        <f>TrRoad_act!N69</f>
        <v>41778</v>
      </c>
      <c r="O15" s="37">
        <f>TrRoad_act!O69</f>
        <v>42607</v>
      </c>
      <c r="P15" s="37">
        <f>TrRoad_act!P69</f>
        <v>44052</v>
      </c>
      <c r="Q15" s="37">
        <f>TrRoad_act!Q69</f>
        <v>47104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70</v>
      </c>
      <c r="J16" s="37">
        <f>TrRoad_act!J70</f>
        <v>70</v>
      </c>
      <c r="K16" s="37">
        <f>TrRoad_act!K70</f>
        <v>74</v>
      </c>
      <c r="L16" s="37">
        <f>TrRoad_act!L70</f>
        <v>86</v>
      </c>
      <c r="M16" s="37">
        <f>TrRoad_act!M70</f>
        <v>97</v>
      </c>
      <c r="N16" s="37">
        <f>TrRoad_act!N70</f>
        <v>95</v>
      </c>
      <c r="O16" s="37">
        <f>TrRoad_act!O70</f>
        <v>97</v>
      </c>
      <c r="P16" s="37">
        <f>TrRoad_act!P70</f>
        <v>94</v>
      </c>
      <c r="Q16" s="37">
        <f>TrRoad_act!Q70</f>
        <v>90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0</v>
      </c>
      <c r="M17" s="37">
        <f>TrRoad_act!M71</f>
        <v>0</v>
      </c>
      <c r="N17" s="37">
        <f>TrRoad_act!N71</f>
        <v>0</v>
      </c>
      <c r="O17" s="37">
        <f>TrRoad_act!O71</f>
        <v>0</v>
      </c>
      <c r="P17" s="37">
        <f>TrRoad_act!P71</f>
        <v>0</v>
      </c>
      <c r="Q17" s="37">
        <f>TrRoad_act!Q71</f>
        <v>0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0</v>
      </c>
      <c r="M18" s="37">
        <f>TrRoad_act!M72</f>
        <v>0</v>
      </c>
      <c r="N18" s="37">
        <f>TrRoad_act!N72</f>
        <v>0</v>
      </c>
      <c r="O18" s="37">
        <f>TrRoad_act!O72</f>
        <v>1</v>
      </c>
      <c r="P18" s="37">
        <f>TrRoad_act!P72</f>
        <v>2</v>
      </c>
      <c r="Q18" s="37">
        <f>TrRoad_act!Q72</f>
        <v>4</v>
      </c>
    </row>
    <row r="19" spans="1:17" ht="11.45" customHeight="1" x14ac:dyDescent="0.25">
      <c r="A19" s="25" t="s">
        <v>18</v>
      </c>
      <c r="B19" s="40">
        <f>TrRoad_act!B73</f>
        <v>378264.2657813853</v>
      </c>
      <c r="C19" s="40">
        <f>TrRoad_act!C73</f>
        <v>390187.67304148822</v>
      </c>
      <c r="D19" s="40">
        <f>TrRoad_act!D73</f>
        <v>397347.04990094987</v>
      </c>
      <c r="E19" s="40">
        <f>TrRoad_act!E73</f>
        <v>421584.61518219125</v>
      </c>
      <c r="F19" s="40">
        <f>TrRoad_act!F73</f>
        <v>438731.77272957156</v>
      </c>
      <c r="G19" s="40">
        <f>TrRoad_act!G73</f>
        <v>464159.67669480614</v>
      </c>
      <c r="H19" s="40">
        <f>TrRoad_act!H73</f>
        <v>511424.77609302884</v>
      </c>
      <c r="I19" s="40">
        <f>TrRoad_act!I73</f>
        <v>532567.80946097965</v>
      </c>
      <c r="J19" s="40">
        <f>TrRoad_act!J73</f>
        <v>591545.29348805477</v>
      </c>
      <c r="K19" s="40">
        <f>TrRoad_act!K73</f>
        <v>607234.85591637855</v>
      </c>
      <c r="L19" s="40">
        <f>TrRoad_act!L73</f>
        <v>604374.97356623888</v>
      </c>
      <c r="M19" s="40">
        <f>TrRoad_act!M73</f>
        <v>620414.38370549795</v>
      </c>
      <c r="N19" s="40">
        <f>TrRoad_act!N73</f>
        <v>631919.09625784028</v>
      </c>
      <c r="O19" s="40">
        <f>TrRoad_act!O73</f>
        <v>658367.78917826945</v>
      </c>
      <c r="P19" s="40">
        <f>TrRoad_act!P73</f>
        <v>697364.96039693442</v>
      </c>
      <c r="Q19" s="40">
        <f>TrRoad_act!Q73</f>
        <v>718723.28363738465</v>
      </c>
    </row>
    <row r="20" spans="1:17" ht="11.45" customHeight="1" x14ac:dyDescent="0.25">
      <c r="A20" s="23" t="s">
        <v>27</v>
      </c>
      <c r="B20" s="39">
        <f>TrRoad_act!B74</f>
        <v>320155</v>
      </c>
      <c r="C20" s="39">
        <f>TrRoad_act!C74</f>
        <v>328399</v>
      </c>
      <c r="D20" s="39">
        <f>TrRoad_act!D74</f>
        <v>335513</v>
      </c>
      <c r="E20" s="39">
        <f>TrRoad_act!E74</f>
        <v>347565</v>
      </c>
      <c r="F20" s="39">
        <f>TrRoad_act!F74</f>
        <v>362316</v>
      </c>
      <c r="G20" s="39">
        <f>TrRoad_act!G74</f>
        <v>371018</v>
      </c>
      <c r="H20" s="39">
        <f>TrRoad_act!H74</f>
        <v>410366</v>
      </c>
      <c r="I20" s="39">
        <f>TrRoad_act!I74</f>
        <v>432232</v>
      </c>
      <c r="J20" s="39">
        <f>TrRoad_act!J74</f>
        <v>486990</v>
      </c>
      <c r="K20" s="39">
        <f>TrRoad_act!K74</f>
        <v>499692</v>
      </c>
      <c r="L20" s="39">
        <f>TrRoad_act!L74</f>
        <v>503773</v>
      </c>
      <c r="M20" s="39">
        <f>TrRoad_act!M74</f>
        <v>526063</v>
      </c>
      <c r="N20" s="39">
        <f>TrRoad_act!N74</f>
        <v>544089</v>
      </c>
      <c r="O20" s="39">
        <f>TrRoad_act!O74</f>
        <v>572873</v>
      </c>
      <c r="P20" s="39">
        <f>TrRoad_act!P74</f>
        <v>615903</v>
      </c>
      <c r="Q20" s="39">
        <f>TrRoad_act!Q74</f>
        <v>645549</v>
      </c>
    </row>
    <row r="21" spans="1:17" ht="11.45" customHeight="1" x14ac:dyDescent="0.25">
      <c r="A21" s="62" t="s">
        <v>59</v>
      </c>
      <c r="B21" s="42">
        <f>TrRoad_act!B75</f>
        <v>130188</v>
      </c>
      <c r="C21" s="42">
        <f>TrRoad_act!C75</f>
        <v>131096</v>
      </c>
      <c r="D21" s="42">
        <f>TrRoad_act!D75</f>
        <v>131545</v>
      </c>
      <c r="E21" s="42">
        <f>TrRoad_act!E75</f>
        <v>133628</v>
      </c>
      <c r="F21" s="42">
        <f>TrRoad_act!F75</f>
        <v>136509</v>
      </c>
      <c r="G21" s="42">
        <f>TrRoad_act!G75</f>
        <v>137260</v>
      </c>
      <c r="H21" s="42">
        <f>TrRoad_act!H75</f>
        <v>147870</v>
      </c>
      <c r="I21" s="42">
        <f>TrRoad_act!I75</f>
        <v>152513</v>
      </c>
      <c r="J21" s="42">
        <f>TrRoad_act!J75</f>
        <v>152235</v>
      </c>
      <c r="K21" s="42">
        <f>TrRoad_act!K75</f>
        <v>150669</v>
      </c>
      <c r="L21" s="42">
        <f>TrRoad_act!L75</f>
        <v>145203</v>
      </c>
      <c r="M21" s="42">
        <f>TrRoad_act!M75</f>
        <v>140466</v>
      </c>
      <c r="N21" s="42">
        <f>TrRoad_act!N75</f>
        <v>136544</v>
      </c>
      <c r="O21" s="42">
        <f>TrRoad_act!O75</f>
        <v>127322</v>
      </c>
      <c r="P21" s="42">
        <f>TrRoad_act!P75</f>
        <v>119204</v>
      </c>
      <c r="Q21" s="42">
        <f>TrRoad_act!Q75</f>
        <v>106409</v>
      </c>
    </row>
    <row r="22" spans="1:17" ht="11.45" customHeight="1" x14ac:dyDescent="0.25">
      <c r="A22" s="62" t="s">
        <v>58</v>
      </c>
      <c r="B22" s="42">
        <f>TrRoad_act!B76</f>
        <v>189967</v>
      </c>
      <c r="C22" s="42">
        <f>TrRoad_act!C76</f>
        <v>197303</v>
      </c>
      <c r="D22" s="42">
        <f>TrRoad_act!D76</f>
        <v>203968</v>
      </c>
      <c r="E22" s="42">
        <f>TrRoad_act!E76</f>
        <v>213937</v>
      </c>
      <c r="F22" s="42">
        <f>TrRoad_act!F76</f>
        <v>225807</v>
      </c>
      <c r="G22" s="42">
        <f>TrRoad_act!G76</f>
        <v>233758</v>
      </c>
      <c r="H22" s="42">
        <f>TrRoad_act!H76</f>
        <v>262496</v>
      </c>
      <c r="I22" s="42">
        <f>TrRoad_act!I76</f>
        <v>279719</v>
      </c>
      <c r="J22" s="42">
        <f>TrRoad_act!J76</f>
        <v>334753</v>
      </c>
      <c r="K22" s="42">
        <f>TrRoad_act!K76</f>
        <v>349021</v>
      </c>
      <c r="L22" s="42">
        <f>TrRoad_act!L76</f>
        <v>358566</v>
      </c>
      <c r="M22" s="42">
        <f>TrRoad_act!M76</f>
        <v>385590</v>
      </c>
      <c r="N22" s="42">
        <f>TrRoad_act!N76</f>
        <v>407529</v>
      </c>
      <c r="O22" s="42">
        <f>TrRoad_act!O76</f>
        <v>445531</v>
      </c>
      <c r="P22" s="42">
        <f>TrRoad_act!P76</f>
        <v>496674</v>
      </c>
      <c r="Q22" s="42">
        <f>TrRoad_act!Q76</f>
        <v>539118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2</v>
      </c>
      <c r="K23" s="42">
        <f>TrRoad_act!K77</f>
        <v>2</v>
      </c>
      <c r="L23" s="42">
        <f>TrRoad_act!L77</f>
        <v>2</v>
      </c>
      <c r="M23" s="42">
        <f>TrRoad_act!M77</f>
        <v>4</v>
      </c>
      <c r="N23" s="42">
        <f>TrRoad_act!N77</f>
        <v>10</v>
      </c>
      <c r="O23" s="42">
        <f>TrRoad_act!O77</f>
        <v>10</v>
      </c>
      <c r="P23" s="42">
        <f>TrRoad_act!P77</f>
        <v>12</v>
      </c>
      <c r="Q23" s="42">
        <f>TrRoad_act!Q77</f>
        <v>10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2</v>
      </c>
      <c r="M25" s="42">
        <f>TrRoad_act!M79</f>
        <v>3</v>
      </c>
      <c r="N25" s="42">
        <f>TrRoad_act!N79</f>
        <v>6</v>
      </c>
      <c r="O25" s="42">
        <f>TrRoad_act!O79</f>
        <v>10</v>
      </c>
      <c r="P25" s="42">
        <f>TrRoad_act!P79</f>
        <v>13</v>
      </c>
      <c r="Q25" s="42">
        <f>TrRoad_act!Q79</f>
        <v>12</v>
      </c>
    </row>
    <row r="26" spans="1:17" ht="11.45" customHeight="1" x14ac:dyDescent="0.25">
      <c r="A26" s="19" t="s">
        <v>24</v>
      </c>
      <c r="B26" s="38">
        <f>TrRoad_act!B80</f>
        <v>58109.2657813853</v>
      </c>
      <c r="C26" s="38">
        <f>TrRoad_act!C80</f>
        <v>61788.673041488204</v>
      </c>
      <c r="D26" s="38">
        <f>TrRoad_act!D80</f>
        <v>61834.049900949853</v>
      </c>
      <c r="E26" s="38">
        <f>TrRoad_act!E80</f>
        <v>74019.61518219125</v>
      </c>
      <c r="F26" s="38">
        <f>TrRoad_act!F80</f>
        <v>76415.772729571559</v>
      </c>
      <c r="G26" s="38">
        <f>TrRoad_act!G80</f>
        <v>93141.676694806141</v>
      </c>
      <c r="H26" s="38">
        <f>TrRoad_act!H80</f>
        <v>101058.77609302886</v>
      </c>
      <c r="I26" s="38">
        <f>TrRoad_act!I80</f>
        <v>100335.80946097961</v>
      </c>
      <c r="J26" s="38">
        <f>TrRoad_act!J80</f>
        <v>104555.29348805474</v>
      </c>
      <c r="K26" s="38">
        <f>TrRoad_act!K80</f>
        <v>107542.85591637852</v>
      </c>
      <c r="L26" s="38">
        <f>TrRoad_act!L80</f>
        <v>100601.97356623886</v>
      </c>
      <c r="M26" s="38">
        <f>TrRoad_act!M80</f>
        <v>94351.383705497981</v>
      </c>
      <c r="N26" s="38">
        <f>TrRoad_act!N80</f>
        <v>87830.096257840298</v>
      </c>
      <c r="O26" s="38">
        <f>TrRoad_act!O80</f>
        <v>85494.789178269435</v>
      </c>
      <c r="P26" s="38">
        <f>TrRoad_act!P80</f>
        <v>81461.960396934446</v>
      </c>
      <c r="Q26" s="38">
        <f>TrRoad_act!Q80</f>
        <v>73174.283637384695</v>
      </c>
    </row>
    <row r="27" spans="1:17" ht="11.45" customHeight="1" x14ac:dyDescent="0.25">
      <c r="A27" s="17" t="s">
        <v>23</v>
      </c>
      <c r="B27" s="37">
        <f>TrRoad_act!B81</f>
        <v>49944</v>
      </c>
      <c r="C27" s="37">
        <f>TrRoad_act!C81</f>
        <v>53105</v>
      </c>
      <c r="D27" s="37">
        <f>TrRoad_act!D81</f>
        <v>52732</v>
      </c>
      <c r="E27" s="37">
        <f>TrRoad_act!E81</f>
        <v>64741</v>
      </c>
      <c r="F27" s="37">
        <f>TrRoad_act!F81</f>
        <v>65601</v>
      </c>
      <c r="G27" s="37">
        <f>TrRoad_act!G81</f>
        <v>81984</v>
      </c>
      <c r="H27" s="37">
        <f>TrRoad_act!H81</f>
        <v>92746</v>
      </c>
      <c r="I27" s="37">
        <f>TrRoad_act!I81</f>
        <v>91925</v>
      </c>
      <c r="J27" s="37">
        <f>TrRoad_act!J81</f>
        <v>97926</v>
      </c>
      <c r="K27" s="37">
        <f>TrRoad_act!K81</f>
        <v>103855</v>
      </c>
      <c r="L27" s="37">
        <f>TrRoad_act!L81</f>
        <v>97658</v>
      </c>
      <c r="M27" s="37">
        <f>TrRoad_act!M81</f>
        <v>91338</v>
      </c>
      <c r="N27" s="37">
        <f>TrRoad_act!N81</f>
        <v>84296</v>
      </c>
      <c r="O27" s="37">
        <f>TrRoad_act!O81</f>
        <v>81705</v>
      </c>
      <c r="P27" s="37">
        <f>TrRoad_act!P81</f>
        <v>77761</v>
      </c>
      <c r="Q27" s="37">
        <f>TrRoad_act!Q81</f>
        <v>69461</v>
      </c>
    </row>
    <row r="28" spans="1:17" ht="11.45" customHeight="1" x14ac:dyDescent="0.25">
      <c r="A28" s="15" t="s">
        <v>22</v>
      </c>
      <c r="B28" s="36">
        <f>TrRoad_act!B82</f>
        <v>8165.2657813853011</v>
      </c>
      <c r="C28" s="36">
        <f>TrRoad_act!C82</f>
        <v>8683.6730414882077</v>
      </c>
      <c r="D28" s="36">
        <f>TrRoad_act!D82</f>
        <v>9102.0499009498508</v>
      </c>
      <c r="E28" s="36">
        <f>TrRoad_act!E82</f>
        <v>9278.6151821912536</v>
      </c>
      <c r="F28" s="36">
        <f>TrRoad_act!F82</f>
        <v>10814.772729571558</v>
      </c>
      <c r="G28" s="36">
        <f>TrRoad_act!G82</f>
        <v>11157.676694806138</v>
      </c>
      <c r="H28" s="36">
        <f>TrRoad_act!H82</f>
        <v>8312.7760930288587</v>
      </c>
      <c r="I28" s="36">
        <f>TrRoad_act!I82</f>
        <v>8410.8094609796153</v>
      </c>
      <c r="J28" s="36">
        <f>TrRoad_act!J82</f>
        <v>6629.29348805474</v>
      </c>
      <c r="K28" s="36">
        <f>TrRoad_act!K82</f>
        <v>3687.8559163785239</v>
      </c>
      <c r="L28" s="36">
        <f>TrRoad_act!L82</f>
        <v>2943.9735662388562</v>
      </c>
      <c r="M28" s="36">
        <f>TrRoad_act!M82</f>
        <v>3013.3837054979786</v>
      </c>
      <c r="N28" s="36">
        <f>TrRoad_act!N82</f>
        <v>3534.0962578402955</v>
      </c>
      <c r="O28" s="36">
        <f>TrRoad_act!O82</f>
        <v>3789.789178269431</v>
      </c>
      <c r="P28" s="36">
        <f>TrRoad_act!P82</f>
        <v>3700.9603969344489</v>
      </c>
      <c r="Q28" s="36">
        <f>TrRoad_act!Q82</f>
        <v>3713.2836373846881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254360</v>
      </c>
      <c r="D30" s="41">
        <f>TrRoad_act!D111</f>
        <v>235369</v>
      </c>
      <c r="E30" s="41">
        <f>TrRoad_act!E111</f>
        <v>288810</v>
      </c>
      <c r="F30" s="41">
        <f>TrRoad_act!F111</f>
        <v>275681</v>
      </c>
      <c r="G30" s="41">
        <f>TrRoad_act!G111</f>
        <v>325076</v>
      </c>
      <c r="H30" s="41">
        <f>TrRoad_act!H111</f>
        <v>554258</v>
      </c>
      <c r="I30" s="41">
        <f>TrRoad_act!I111</f>
        <v>717833</v>
      </c>
      <c r="J30" s="41">
        <f>TrRoad_act!J111</f>
        <v>997469</v>
      </c>
      <c r="K30" s="41">
        <f>TrRoad_act!K111</f>
        <v>554879</v>
      </c>
      <c r="L30" s="41">
        <f>TrRoad_act!L111</f>
        <v>510642</v>
      </c>
      <c r="M30" s="41">
        <f>TrRoad_act!M111</f>
        <v>330925</v>
      </c>
      <c r="N30" s="41">
        <f>TrRoad_act!N111</f>
        <v>428787</v>
      </c>
      <c r="O30" s="41">
        <f>TrRoad_act!O111</f>
        <v>501816</v>
      </c>
      <c r="P30" s="41">
        <f>TrRoad_act!P111</f>
        <v>517370</v>
      </c>
      <c r="Q30" s="41">
        <f>TrRoad_act!Q111</f>
        <v>495248</v>
      </c>
    </row>
    <row r="31" spans="1:17" ht="11.45" customHeight="1" x14ac:dyDescent="0.25">
      <c r="A31" s="25" t="s">
        <v>39</v>
      </c>
      <c r="B31" s="40"/>
      <c r="C31" s="40">
        <f>TrRoad_act!C112</f>
        <v>222048</v>
      </c>
      <c r="D31" s="40">
        <f>TrRoad_act!D112</f>
        <v>203727</v>
      </c>
      <c r="E31" s="40">
        <f>TrRoad_act!E112</f>
        <v>242170</v>
      </c>
      <c r="F31" s="40">
        <f>TrRoad_act!F112</f>
        <v>231063</v>
      </c>
      <c r="G31" s="40">
        <f>TrRoad_act!G112</f>
        <v>271219</v>
      </c>
      <c r="H31" s="40">
        <f>TrRoad_act!H112</f>
        <v>478279</v>
      </c>
      <c r="I31" s="40">
        <f>TrRoad_act!I112</f>
        <v>665389</v>
      </c>
      <c r="J31" s="40">
        <f>TrRoad_act!J112</f>
        <v>908714</v>
      </c>
      <c r="K31" s="40">
        <f>TrRoad_act!K112</f>
        <v>508593</v>
      </c>
      <c r="L31" s="40">
        <f>TrRoad_act!L112</f>
        <v>476284</v>
      </c>
      <c r="M31" s="40">
        <f>TrRoad_act!M112</f>
        <v>276061</v>
      </c>
      <c r="N31" s="40">
        <f>TrRoad_act!N112</f>
        <v>375883</v>
      </c>
      <c r="O31" s="40">
        <f>TrRoad_act!O112</f>
        <v>433159</v>
      </c>
      <c r="P31" s="40">
        <f>TrRoad_act!P112</f>
        <v>437068</v>
      </c>
      <c r="Q31" s="40">
        <f>TrRoad_act!Q112</f>
        <v>425869</v>
      </c>
    </row>
    <row r="32" spans="1:17" ht="11.45" customHeight="1" x14ac:dyDescent="0.25">
      <c r="A32" s="23" t="s">
        <v>30</v>
      </c>
      <c r="B32" s="39"/>
      <c r="C32" s="39">
        <f>TrRoad_act!C113</f>
        <v>604</v>
      </c>
      <c r="D32" s="39">
        <f>TrRoad_act!D113</f>
        <v>601</v>
      </c>
      <c r="E32" s="39">
        <f>TrRoad_act!E113</f>
        <v>1404</v>
      </c>
      <c r="F32" s="39">
        <f>TrRoad_act!F113</f>
        <v>1694</v>
      </c>
      <c r="G32" s="39">
        <f>TrRoad_act!G113</f>
        <v>1695</v>
      </c>
      <c r="H32" s="39">
        <f>TrRoad_act!H113</f>
        <v>7277</v>
      </c>
      <c r="I32" s="39">
        <f>TrRoad_act!I113</f>
        <v>6943</v>
      </c>
      <c r="J32" s="39">
        <f>TrRoad_act!J113</f>
        <v>21215</v>
      </c>
      <c r="K32" s="39">
        <f>TrRoad_act!K113</f>
        <v>12104</v>
      </c>
      <c r="L32" s="39">
        <f>TrRoad_act!L113</f>
        <v>8359</v>
      </c>
      <c r="M32" s="39">
        <f>TrRoad_act!M113</f>
        <v>8108</v>
      </c>
      <c r="N32" s="39">
        <f>TrRoad_act!N113</f>
        <v>8802</v>
      </c>
      <c r="O32" s="39">
        <f>TrRoad_act!O113</f>
        <v>9961</v>
      </c>
      <c r="P32" s="39">
        <f>TrRoad_act!P113</f>
        <v>9484</v>
      </c>
      <c r="Q32" s="39">
        <f>TrRoad_act!Q113</f>
        <v>9351</v>
      </c>
    </row>
    <row r="33" spans="1:17" ht="11.45" customHeight="1" x14ac:dyDescent="0.25">
      <c r="A33" s="19" t="s">
        <v>29</v>
      </c>
      <c r="B33" s="38"/>
      <c r="C33" s="38">
        <f>TrRoad_act!C114</f>
        <v>217892</v>
      </c>
      <c r="D33" s="38">
        <f>TrRoad_act!D114</f>
        <v>203126</v>
      </c>
      <c r="E33" s="38">
        <f>TrRoad_act!E114</f>
        <v>238259</v>
      </c>
      <c r="F33" s="38">
        <f>TrRoad_act!F114</f>
        <v>223935</v>
      </c>
      <c r="G33" s="38">
        <f>TrRoad_act!G114</f>
        <v>269297</v>
      </c>
      <c r="H33" s="38">
        <f>TrRoad_act!H114</f>
        <v>468773</v>
      </c>
      <c r="I33" s="38">
        <f>TrRoad_act!I114</f>
        <v>654524</v>
      </c>
      <c r="J33" s="38">
        <f>TrRoad_act!J114</f>
        <v>879714</v>
      </c>
      <c r="K33" s="38">
        <f>TrRoad_act!K114</f>
        <v>493320</v>
      </c>
      <c r="L33" s="38">
        <f>TrRoad_act!L114</f>
        <v>464928</v>
      </c>
      <c r="M33" s="38">
        <f>TrRoad_act!M114</f>
        <v>264833</v>
      </c>
      <c r="N33" s="38">
        <f>TrRoad_act!N114</f>
        <v>363038</v>
      </c>
      <c r="O33" s="38">
        <f>TrRoad_act!O114</f>
        <v>419610</v>
      </c>
      <c r="P33" s="38">
        <f>TrRoad_act!P114</f>
        <v>423509</v>
      </c>
      <c r="Q33" s="38">
        <f>TrRoad_act!Q114</f>
        <v>410918</v>
      </c>
    </row>
    <row r="34" spans="1:17" ht="11.45" customHeight="1" x14ac:dyDescent="0.25">
      <c r="A34" s="62" t="s">
        <v>59</v>
      </c>
      <c r="B34" s="42"/>
      <c r="C34" s="42">
        <f>TrRoad_act!C115</f>
        <v>113044</v>
      </c>
      <c r="D34" s="42">
        <f>TrRoad_act!D115</f>
        <v>101955</v>
      </c>
      <c r="E34" s="42">
        <f>TrRoad_act!E115</f>
        <v>120543</v>
      </c>
      <c r="F34" s="42">
        <f>TrRoad_act!F115</f>
        <v>106200</v>
      </c>
      <c r="G34" s="42">
        <f>TrRoad_act!G115</f>
        <v>146832</v>
      </c>
      <c r="H34" s="42">
        <f>TrRoad_act!H115</f>
        <v>258585</v>
      </c>
      <c r="I34" s="42">
        <f>TrRoad_act!I115</f>
        <v>357531</v>
      </c>
      <c r="J34" s="42">
        <f>TrRoad_act!J115</f>
        <v>624226</v>
      </c>
      <c r="K34" s="42">
        <f>TrRoad_act!K115</f>
        <v>368920</v>
      </c>
      <c r="L34" s="42">
        <f>TrRoad_act!L115</f>
        <v>351718</v>
      </c>
      <c r="M34" s="42">
        <f>TrRoad_act!M115</f>
        <v>147246</v>
      </c>
      <c r="N34" s="42">
        <f>TrRoad_act!N115</f>
        <v>247783</v>
      </c>
      <c r="O34" s="42">
        <f>TrRoad_act!O115</f>
        <v>282005</v>
      </c>
      <c r="P34" s="42">
        <f>TrRoad_act!P115</f>
        <v>256792</v>
      </c>
      <c r="Q34" s="42">
        <f>TrRoad_act!Q115</f>
        <v>222093</v>
      </c>
    </row>
    <row r="35" spans="1:17" ht="11.45" customHeight="1" x14ac:dyDescent="0.25">
      <c r="A35" s="62" t="s">
        <v>58</v>
      </c>
      <c r="B35" s="42"/>
      <c r="C35" s="42">
        <f>TrRoad_act!C116</f>
        <v>104848</v>
      </c>
      <c r="D35" s="42">
        <f>TrRoad_act!D116</f>
        <v>96371</v>
      </c>
      <c r="E35" s="42">
        <f>TrRoad_act!E116</f>
        <v>111455</v>
      </c>
      <c r="F35" s="42">
        <f>TrRoad_act!F116</f>
        <v>103285</v>
      </c>
      <c r="G35" s="42">
        <f>TrRoad_act!G116</f>
        <v>122465</v>
      </c>
      <c r="H35" s="42">
        <f>TrRoad_act!H116</f>
        <v>210188</v>
      </c>
      <c r="I35" s="42">
        <f>TrRoad_act!I116</f>
        <v>289359</v>
      </c>
      <c r="J35" s="42">
        <f>TrRoad_act!J116</f>
        <v>255488</v>
      </c>
      <c r="K35" s="42">
        <f>TrRoad_act!K116</f>
        <v>124399</v>
      </c>
      <c r="L35" s="42">
        <f>TrRoad_act!L116</f>
        <v>113019</v>
      </c>
      <c r="M35" s="42">
        <f>TrRoad_act!M116</f>
        <v>68085</v>
      </c>
      <c r="N35" s="42">
        <f>TrRoad_act!N116</f>
        <v>114490</v>
      </c>
      <c r="O35" s="42">
        <f>TrRoad_act!O116</f>
        <v>136673</v>
      </c>
      <c r="P35" s="42">
        <f>TrRoad_act!P116</f>
        <v>163005</v>
      </c>
      <c r="Q35" s="42">
        <f>TrRoad_act!Q116</f>
        <v>181809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4800</v>
      </c>
      <c r="E36" s="42">
        <f>TrRoad_act!E117</f>
        <v>6261</v>
      </c>
      <c r="F36" s="42">
        <f>TrRoad_act!F117</f>
        <v>14450</v>
      </c>
      <c r="G36" s="42">
        <f>TrRoad_act!G117</f>
        <v>0</v>
      </c>
      <c r="H36" s="42">
        <f>TrRoad_act!H117</f>
        <v>0</v>
      </c>
      <c r="I36" s="42">
        <f>TrRoad_act!I117</f>
        <v>7634</v>
      </c>
      <c r="J36" s="42">
        <f>TrRoad_act!J117</f>
        <v>0</v>
      </c>
      <c r="K36" s="42">
        <f>TrRoad_act!K117</f>
        <v>0</v>
      </c>
      <c r="L36" s="42">
        <f>TrRoad_act!L117</f>
        <v>4</v>
      </c>
      <c r="M36" s="42">
        <f>TrRoad_act!M117</f>
        <v>49232</v>
      </c>
      <c r="N36" s="42">
        <f>TrRoad_act!N117</f>
        <v>209</v>
      </c>
      <c r="O36" s="42">
        <f>TrRoad_act!O117</f>
        <v>352</v>
      </c>
      <c r="P36" s="42">
        <f>TrRoad_act!P117</f>
        <v>3695</v>
      </c>
      <c r="Q36" s="42">
        <f>TrRoad_act!Q117</f>
        <v>6967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0</v>
      </c>
      <c r="M37" s="42">
        <f>TrRoad_act!M118</f>
        <v>0</v>
      </c>
      <c r="N37" s="42">
        <f>TrRoad_act!N118</f>
        <v>0</v>
      </c>
      <c r="O37" s="42">
        <f>TrRoad_act!O118</f>
        <v>0</v>
      </c>
      <c r="P37" s="42">
        <f>TrRoad_act!P118</f>
        <v>0</v>
      </c>
      <c r="Q37" s="42">
        <f>TrRoad_act!Q118</f>
        <v>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151</v>
      </c>
      <c r="O38" s="42">
        <f>TrRoad_act!O119</f>
        <v>1</v>
      </c>
      <c r="P38" s="42">
        <f>TrRoad_act!P119</f>
        <v>10</v>
      </c>
      <c r="Q38" s="42">
        <f>TrRoad_act!Q119</f>
        <v>22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1</v>
      </c>
      <c r="L39" s="42">
        <f>TrRoad_act!L120</f>
        <v>187</v>
      </c>
      <c r="M39" s="42">
        <f>TrRoad_act!M120</f>
        <v>270</v>
      </c>
      <c r="N39" s="42">
        <f>TrRoad_act!N120</f>
        <v>405</v>
      </c>
      <c r="O39" s="42">
        <f>TrRoad_act!O120</f>
        <v>579</v>
      </c>
      <c r="P39" s="42">
        <f>TrRoad_act!P120</f>
        <v>7</v>
      </c>
      <c r="Q39" s="42">
        <f>TrRoad_act!Q120</f>
        <v>27</v>
      </c>
    </row>
    <row r="40" spans="1:17" ht="11.45" customHeight="1" x14ac:dyDescent="0.25">
      <c r="A40" s="19" t="s">
        <v>28</v>
      </c>
      <c r="B40" s="38"/>
      <c r="C40" s="38">
        <f>TrRoad_act!C121</f>
        <v>3552</v>
      </c>
      <c r="D40" s="38">
        <f>TrRoad_act!D121</f>
        <v>0</v>
      </c>
      <c r="E40" s="38">
        <f>TrRoad_act!E121</f>
        <v>2507</v>
      </c>
      <c r="F40" s="38">
        <f>TrRoad_act!F121</f>
        <v>5434</v>
      </c>
      <c r="G40" s="38">
        <f>TrRoad_act!G121</f>
        <v>227</v>
      </c>
      <c r="H40" s="38">
        <f>TrRoad_act!H121</f>
        <v>2229</v>
      </c>
      <c r="I40" s="38">
        <f>TrRoad_act!I121</f>
        <v>3922</v>
      </c>
      <c r="J40" s="38">
        <f>TrRoad_act!J121</f>
        <v>7785</v>
      </c>
      <c r="K40" s="38">
        <f>TrRoad_act!K121</f>
        <v>3169</v>
      </c>
      <c r="L40" s="38">
        <f>TrRoad_act!L121</f>
        <v>2997</v>
      </c>
      <c r="M40" s="38">
        <f>TrRoad_act!M121</f>
        <v>3120</v>
      </c>
      <c r="N40" s="38">
        <f>TrRoad_act!N121</f>
        <v>4043</v>
      </c>
      <c r="O40" s="38">
        <f>TrRoad_act!O121</f>
        <v>3588</v>
      </c>
      <c r="P40" s="38">
        <f>TrRoad_act!P121</f>
        <v>4075</v>
      </c>
      <c r="Q40" s="38">
        <f>TrRoad_act!Q121</f>
        <v>5600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169</v>
      </c>
      <c r="K41" s="37">
        <f>TrRoad_act!K122</f>
        <v>0</v>
      </c>
      <c r="L41" s="37">
        <f>TrRoad_act!L122</f>
        <v>2</v>
      </c>
      <c r="M41" s="37">
        <f>TrRoad_act!M122</f>
        <v>1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3552</v>
      </c>
      <c r="D42" s="37">
        <f>TrRoad_act!D123</f>
        <v>0</v>
      </c>
      <c r="E42" s="37">
        <f>TrRoad_act!E123</f>
        <v>2507</v>
      </c>
      <c r="F42" s="37">
        <f>TrRoad_act!F123</f>
        <v>5434</v>
      </c>
      <c r="G42" s="37">
        <f>TrRoad_act!G123</f>
        <v>227</v>
      </c>
      <c r="H42" s="37">
        <f>TrRoad_act!H123</f>
        <v>2229</v>
      </c>
      <c r="I42" s="37">
        <f>TrRoad_act!I123</f>
        <v>3852</v>
      </c>
      <c r="J42" s="37">
        <f>TrRoad_act!J123</f>
        <v>7616</v>
      </c>
      <c r="K42" s="37">
        <f>TrRoad_act!K123</f>
        <v>3165</v>
      </c>
      <c r="L42" s="37">
        <f>TrRoad_act!L123</f>
        <v>2981</v>
      </c>
      <c r="M42" s="37">
        <f>TrRoad_act!M123</f>
        <v>3107</v>
      </c>
      <c r="N42" s="37">
        <f>TrRoad_act!N123</f>
        <v>4043</v>
      </c>
      <c r="O42" s="37">
        <f>TrRoad_act!O123</f>
        <v>3583</v>
      </c>
      <c r="P42" s="37">
        <f>TrRoad_act!P123</f>
        <v>4074</v>
      </c>
      <c r="Q42" s="37">
        <f>TrRoad_act!Q123</f>
        <v>5598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70</v>
      </c>
      <c r="J43" s="37">
        <f>TrRoad_act!J124</f>
        <v>0</v>
      </c>
      <c r="K43" s="37">
        <f>TrRoad_act!K124</f>
        <v>4</v>
      </c>
      <c r="L43" s="37">
        <f>TrRoad_act!L124</f>
        <v>14</v>
      </c>
      <c r="M43" s="37">
        <f>TrRoad_act!M124</f>
        <v>12</v>
      </c>
      <c r="N43" s="37">
        <f>TrRoad_act!N124</f>
        <v>0</v>
      </c>
      <c r="O43" s="37">
        <f>TrRoad_act!O124</f>
        <v>4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0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1</v>
      </c>
      <c r="P45" s="37">
        <f>TrRoad_act!P126</f>
        <v>1</v>
      </c>
      <c r="Q45" s="37">
        <f>TrRoad_act!Q126</f>
        <v>2</v>
      </c>
    </row>
    <row r="46" spans="1:17" ht="11.45" customHeight="1" x14ac:dyDescent="0.25">
      <c r="A46" s="25" t="s">
        <v>18</v>
      </c>
      <c r="B46" s="40"/>
      <c r="C46" s="40">
        <f>TrRoad_act!C127</f>
        <v>32312</v>
      </c>
      <c r="D46" s="40">
        <f>TrRoad_act!D127</f>
        <v>31642</v>
      </c>
      <c r="E46" s="40">
        <f>TrRoad_act!E127</f>
        <v>46640</v>
      </c>
      <c r="F46" s="40">
        <f>TrRoad_act!F127</f>
        <v>44618</v>
      </c>
      <c r="G46" s="40">
        <f>TrRoad_act!G127</f>
        <v>53857</v>
      </c>
      <c r="H46" s="40">
        <f>TrRoad_act!H127</f>
        <v>75979</v>
      </c>
      <c r="I46" s="40">
        <f>TrRoad_act!I127</f>
        <v>52444</v>
      </c>
      <c r="J46" s="40">
        <f>TrRoad_act!J127</f>
        <v>88755</v>
      </c>
      <c r="K46" s="40">
        <f>TrRoad_act!K127</f>
        <v>46286</v>
      </c>
      <c r="L46" s="40">
        <f>TrRoad_act!L127</f>
        <v>34358</v>
      </c>
      <c r="M46" s="40">
        <f>TrRoad_act!M127</f>
        <v>54864</v>
      </c>
      <c r="N46" s="40">
        <f>TrRoad_act!N127</f>
        <v>52904</v>
      </c>
      <c r="O46" s="40">
        <f>TrRoad_act!O127</f>
        <v>68657</v>
      </c>
      <c r="P46" s="40">
        <f>TrRoad_act!P127</f>
        <v>80302</v>
      </c>
      <c r="Q46" s="40">
        <f>TrRoad_act!Q127</f>
        <v>69379</v>
      </c>
    </row>
    <row r="47" spans="1:17" ht="11.45" customHeight="1" x14ac:dyDescent="0.25">
      <c r="A47" s="23" t="s">
        <v>27</v>
      </c>
      <c r="B47" s="39"/>
      <c r="C47" s="39">
        <f>TrRoad_act!C128</f>
        <v>22274</v>
      </c>
      <c r="D47" s="39">
        <f>TrRoad_act!D128</f>
        <v>23210</v>
      </c>
      <c r="E47" s="39">
        <f>TrRoad_act!E128</f>
        <v>30146</v>
      </c>
      <c r="F47" s="39">
        <f>TrRoad_act!F128</f>
        <v>34742</v>
      </c>
      <c r="G47" s="39">
        <f>TrRoad_act!G128</f>
        <v>30477</v>
      </c>
      <c r="H47" s="39">
        <f>TrRoad_act!H128</f>
        <v>62743</v>
      </c>
      <c r="I47" s="39">
        <f>TrRoad_act!I128</f>
        <v>46763</v>
      </c>
      <c r="J47" s="39">
        <f>TrRoad_act!J128</f>
        <v>81060</v>
      </c>
      <c r="K47" s="39">
        <f>TrRoad_act!K128</f>
        <v>40357</v>
      </c>
      <c r="L47" s="39">
        <f>TrRoad_act!L128</f>
        <v>33023</v>
      </c>
      <c r="M47" s="39">
        <f>TrRoad_act!M128</f>
        <v>52337</v>
      </c>
      <c r="N47" s="39">
        <f>TrRoad_act!N128</f>
        <v>49048</v>
      </c>
      <c r="O47" s="39">
        <f>TrRoad_act!O128</f>
        <v>60724</v>
      </c>
      <c r="P47" s="39">
        <f>TrRoad_act!P128</f>
        <v>75893</v>
      </c>
      <c r="Q47" s="39">
        <f>TrRoad_act!Q128</f>
        <v>66407</v>
      </c>
    </row>
    <row r="48" spans="1:17" ht="11.45" customHeight="1" x14ac:dyDescent="0.25">
      <c r="A48" s="62" t="s">
        <v>59</v>
      </c>
      <c r="B48" s="42"/>
      <c r="C48" s="42">
        <f>TrRoad_act!C129</f>
        <v>6613</v>
      </c>
      <c r="D48" s="42">
        <f>TrRoad_act!D129</f>
        <v>6988</v>
      </c>
      <c r="E48" s="42">
        <f>TrRoad_act!E129</f>
        <v>9413</v>
      </c>
      <c r="F48" s="42">
        <f>TrRoad_act!F129</f>
        <v>10946</v>
      </c>
      <c r="G48" s="42">
        <f>TrRoad_act!G129</f>
        <v>9487</v>
      </c>
      <c r="H48" s="42">
        <f>TrRoad_act!H129</f>
        <v>19930</v>
      </c>
      <c r="I48" s="42">
        <f>TrRoad_act!I129</f>
        <v>14475</v>
      </c>
      <c r="J48" s="42">
        <f>TrRoad_act!J129</f>
        <v>9996</v>
      </c>
      <c r="K48" s="42">
        <f>TrRoad_act!K129</f>
        <v>9051</v>
      </c>
      <c r="L48" s="42">
        <f>TrRoad_act!L129</f>
        <v>5380</v>
      </c>
      <c r="M48" s="42">
        <f>TrRoad_act!M129</f>
        <v>6216</v>
      </c>
      <c r="N48" s="42">
        <f>TrRoad_act!N129</f>
        <v>7022</v>
      </c>
      <c r="O48" s="42">
        <f>TrRoad_act!O129</f>
        <v>1615</v>
      </c>
      <c r="P48" s="42">
        <f>TrRoad_act!P129</f>
        <v>2522</v>
      </c>
      <c r="Q48" s="42">
        <f>TrRoad_act!Q129</f>
        <v>419</v>
      </c>
    </row>
    <row r="49" spans="1:18" ht="11.45" customHeight="1" x14ac:dyDescent="0.25">
      <c r="A49" s="62" t="s">
        <v>58</v>
      </c>
      <c r="B49" s="42"/>
      <c r="C49" s="42">
        <f>TrRoad_act!C130</f>
        <v>15661</v>
      </c>
      <c r="D49" s="42">
        <f>TrRoad_act!D130</f>
        <v>16222</v>
      </c>
      <c r="E49" s="42">
        <f>TrRoad_act!E130</f>
        <v>20733</v>
      </c>
      <c r="F49" s="42">
        <f>TrRoad_act!F130</f>
        <v>23796</v>
      </c>
      <c r="G49" s="42">
        <f>TrRoad_act!G130</f>
        <v>20990</v>
      </c>
      <c r="H49" s="42">
        <f>TrRoad_act!H130</f>
        <v>42813</v>
      </c>
      <c r="I49" s="42">
        <f>TrRoad_act!I130</f>
        <v>32288</v>
      </c>
      <c r="J49" s="42">
        <f>TrRoad_act!J130</f>
        <v>71062</v>
      </c>
      <c r="K49" s="42">
        <f>TrRoad_act!K130</f>
        <v>31306</v>
      </c>
      <c r="L49" s="42">
        <f>TrRoad_act!L130</f>
        <v>27641</v>
      </c>
      <c r="M49" s="42">
        <f>TrRoad_act!M130</f>
        <v>46118</v>
      </c>
      <c r="N49" s="42">
        <f>TrRoad_act!N130</f>
        <v>42017</v>
      </c>
      <c r="O49" s="42">
        <f>TrRoad_act!O130</f>
        <v>59105</v>
      </c>
      <c r="P49" s="42">
        <f>TrRoad_act!P130</f>
        <v>73366</v>
      </c>
      <c r="Q49" s="42">
        <f>TrRoad_act!Q130</f>
        <v>65988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2</v>
      </c>
      <c r="K50" s="42">
        <f>TrRoad_act!K131</f>
        <v>0</v>
      </c>
      <c r="L50" s="42">
        <f>TrRoad_act!L131</f>
        <v>0</v>
      </c>
      <c r="M50" s="42">
        <f>TrRoad_act!M131</f>
        <v>2</v>
      </c>
      <c r="N50" s="42">
        <f>TrRoad_act!N131</f>
        <v>6</v>
      </c>
      <c r="O50" s="42">
        <f>TrRoad_act!O131</f>
        <v>0</v>
      </c>
      <c r="P50" s="42">
        <f>TrRoad_act!P131</f>
        <v>2</v>
      </c>
      <c r="Q50" s="42">
        <f>TrRoad_act!Q131</f>
        <v>0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2</v>
      </c>
      <c r="M52" s="42">
        <f>TrRoad_act!M133</f>
        <v>1</v>
      </c>
      <c r="N52" s="42">
        <f>TrRoad_act!N133</f>
        <v>3</v>
      </c>
      <c r="O52" s="42">
        <f>TrRoad_act!O133</f>
        <v>4</v>
      </c>
      <c r="P52" s="42">
        <f>TrRoad_act!P133</f>
        <v>3</v>
      </c>
      <c r="Q52" s="42">
        <f>TrRoad_act!Q133</f>
        <v>0</v>
      </c>
    </row>
    <row r="53" spans="1:18" ht="11.45" customHeight="1" x14ac:dyDescent="0.25">
      <c r="A53" s="19" t="s">
        <v>24</v>
      </c>
      <c r="B53" s="38"/>
      <c r="C53" s="38">
        <f>TrRoad_act!C134</f>
        <v>10038</v>
      </c>
      <c r="D53" s="38">
        <f>TrRoad_act!D134</f>
        <v>8432</v>
      </c>
      <c r="E53" s="38">
        <f>TrRoad_act!E134</f>
        <v>16494</v>
      </c>
      <c r="F53" s="38">
        <f>TrRoad_act!F134</f>
        <v>9876</v>
      </c>
      <c r="G53" s="38">
        <f>TrRoad_act!G134</f>
        <v>23380</v>
      </c>
      <c r="H53" s="38">
        <f>TrRoad_act!H134</f>
        <v>13236</v>
      </c>
      <c r="I53" s="38">
        <f>TrRoad_act!I134</f>
        <v>5681</v>
      </c>
      <c r="J53" s="38">
        <f>TrRoad_act!J134</f>
        <v>7695</v>
      </c>
      <c r="K53" s="38">
        <f>TrRoad_act!K134</f>
        <v>5929</v>
      </c>
      <c r="L53" s="38">
        <f>TrRoad_act!L134</f>
        <v>1335</v>
      </c>
      <c r="M53" s="38">
        <f>TrRoad_act!M134</f>
        <v>2527</v>
      </c>
      <c r="N53" s="38">
        <f>TrRoad_act!N134</f>
        <v>3856</v>
      </c>
      <c r="O53" s="38">
        <f>TrRoad_act!O134</f>
        <v>7933</v>
      </c>
      <c r="P53" s="38">
        <f>TrRoad_act!P134</f>
        <v>4409</v>
      </c>
      <c r="Q53" s="38">
        <f>TrRoad_act!Q134</f>
        <v>2972</v>
      </c>
    </row>
    <row r="54" spans="1:18" ht="11.45" customHeight="1" x14ac:dyDescent="0.25">
      <c r="A54" s="17" t="s">
        <v>23</v>
      </c>
      <c r="B54" s="37"/>
      <c r="C54" s="37">
        <f>TrRoad_act!C135</f>
        <v>7032</v>
      </c>
      <c r="D54" s="37">
        <f>TrRoad_act!D135</f>
        <v>5679</v>
      </c>
      <c r="E54" s="37">
        <f>TrRoad_act!E135</f>
        <v>14219</v>
      </c>
      <c r="F54" s="37">
        <f>TrRoad_act!F135</f>
        <v>6432</v>
      </c>
      <c r="G54" s="37">
        <f>TrRoad_act!G135</f>
        <v>21088</v>
      </c>
      <c r="H54" s="37">
        <f>TrRoad_act!H135</f>
        <v>13236</v>
      </c>
      <c r="I54" s="37">
        <f>TrRoad_act!I135</f>
        <v>3731</v>
      </c>
      <c r="J54" s="37">
        <f>TrRoad_act!J135</f>
        <v>7516</v>
      </c>
      <c r="K54" s="37">
        <f>TrRoad_act!K135</f>
        <v>5929</v>
      </c>
      <c r="L54" s="37">
        <f>TrRoad_act!L135</f>
        <v>1039</v>
      </c>
      <c r="M54" s="37">
        <f>TrRoad_act!M135</f>
        <v>1530</v>
      </c>
      <c r="N54" s="37">
        <f>TrRoad_act!N135</f>
        <v>2530</v>
      </c>
      <c r="O54" s="37">
        <f>TrRoad_act!O135</f>
        <v>6943</v>
      </c>
      <c r="P54" s="37">
        <f>TrRoad_act!P135</f>
        <v>3785</v>
      </c>
      <c r="Q54" s="37">
        <f>TrRoad_act!Q135</f>
        <v>2232</v>
      </c>
    </row>
    <row r="55" spans="1:18" ht="11.45" customHeight="1" x14ac:dyDescent="0.25">
      <c r="A55" s="15" t="s">
        <v>22</v>
      </c>
      <c r="B55" s="36"/>
      <c r="C55" s="36">
        <f>TrRoad_act!C136</f>
        <v>3006</v>
      </c>
      <c r="D55" s="36">
        <f>TrRoad_act!D136</f>
        <v>2753</v>
      </c>
      <c r="E55" s="36">
        <f>TrRoad_act!E136</f>
        <v>2275</v>
      </c>
      <c r="F55" s="36">
        <f>TrRoad_act!F136</f>
        <v>3444</v>
      </c>
      <c r="G55" s="36">
        <f>TrRoad_act!G136</f>
        <v>2292</v>
      </c>
      <c r="H55" s="36">
        <f>TrRoad_act!H136</f>
        <v>0</v>
      </c>
      <c r="I55" s="36">
        <f>TrRoad_act!I136</f>
        <v>1950</v>
      </c>
      <c r="J55" s="36">
        <f>TrRoad_act!J136</f>
        <v>179</v>
      </c>
      <c r="K55" s="36">
        <f>TrRoad_act!K136</f>
        <v>0</v>
      </c>
      <c r="L55" s="36">
        <f>TrRoad_act!L136</f>
        <v>296</v>
      </c>
      <c r="M55" s="36">
        <f>TrRoad_act!M136</f>
        <v>997</v>
      </c>
      <c r="N55" s="36">
        <f>TrRoad_act!N136</f>
        <v>1326</v>
      </c>
      <c r="O55" s="36">
        <f>TrRoad_act!O136</f>
        <v>990</v>
      </c>
      <c r="P55" s="36">
        <f>TrRoad_act!P136</f>
        <v>624</v>
      </c>
      <c r="Q55" s="36">
        <f>TrRoad_act!Q136</f>
        <v>740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6331</v>
      </c>
      <c r="C59" s="41">
        <f t="shared" ref="C59:Q59" si="1">C60+C75</f>
        <v>5151</v>
      </c>
      <c r="D59" s="41">
        <f t="shared" si="1"/>
        <v>13623</v>
      </c>
      <c r="E59" s="41">
        <f t="shared" si="1"/>
        <v>90802</v>
      </c>
      <c r="F59" s="41">
        <f t="shared" si="1"/>
        <v>185357.28363738468</v>
      </c>
      <c r="G59" s="41">
        <f t="shared" si="1"/>
        <v>273216</v>
      </c>
      <c r="H59" s="41">
        <f t="shared" si="1"/>
        <v>502467</v>
      </c>
      <c r="I59" s="41">
        <f t="shared" si="1"/>
        <v>676347</v>
      </c>
      <c r="J59" s="41">
        <f t="shared" si="1"/>
        <v>960753</v>
      </c>
      <c r="K59" s="41">
        <f t="shared" si="1"/>
        <v>543557</v>
      </c>
      <c r="L59" s="41">
        <f t="shared" si="1"/>
        <v>505325</v>
      </c>
      <c r="M59" s="41">
        <f t="shared" si="1"/>
        <v>329166</v>
      </c>
      <c r="N59" s="41">
        <f t="shared" si="1"/>
        <v>427772</v>
      </c>
      <c r="O59" s="41">
        <f t="shared" si="1"/>
        <v>501501</v>
      </c>
      <c r="P59" s="41">
        <f t="shared" si="1"/>
        <v>517320</v>
      </c>
      <c r="Q59" s="41">
        <f t="shared" si="1"/>
        <v>495248</v>
      </c>
    </row>
    <row r="60" spans="1:18" ht="11.45" customHeight="1" x14ac:dyDescent="0.25">
      <c r="A60" s="25" t="s">
        <v>39</v>
      </c>
      <c r="B60" s="40">
        <f t="shared" ref="B60" si="2">B61+B62+B69</f>
        <v>6331</v>
      </c>
      <c r="C60" s="40">
        <f t="shared" ref="C60:Q60" si="3">C61+C62+C69</f>
        <v>1761</v>
      </c>
      <c r="D60" s="40">
        <f t="shared" si="3"/>
        <v>1161</v>
      </c>
      <c r="E60" s="40">
        <f t="shared" si="3"/>
        <v>60960</v>
      </c>
      <c r="F60" s="40">
        <f t="shared" si="3"/>
        <v>153343</v>
      </c>
      <c r="G60" s="40">
        <f t="shared" si="3"/>
        <v>232480</v>
      </c>
      <c r="H60" s="40">
        <f t="shared" si="3"/>
        <v>435950</v>
      </c>
      <c r="I60" s="40">
        <f t="shared" si="3"/>
        <v>629593</v>
      </c>
      <c r="J60" s="40">
        <f t="shared" si="3"/>
        <v>876840</v>
      </c>
      <c r="K60" s="40">
        <f t="shared" si="3"/>
        <v>498650</v>
      </c>
      <c r="L60" s="40">
        <f t="shared" si="3"/>
        <v>471624</v>
      </c>
      <c r="M60" s="40">
        <f t="shared" si="3"/>
        <v>275125</v>
      </c>
      <c r="N60" s="40">
        <f t="shared" si="3"/>
        <v>375410</v>
      </c>
      <c r="O60" s="40">
        <f t="shared" si="3"/>
        <v>433054</v>
      </c>
      <c r="P60" s="40">
        <f t="shared" si="3"/>
        <v>437062</v>
      </c>
      <c r="Q60" s="40">
        <f t="shared" si="3"/>
        <v>425869</v>
      </c>
    </row>
    <row r="61" spans="1:18" ht="11.45" customHeight="1" x14ac:dyDescent="0.25">
      <c r="A61" s="23" t="s">
        <v>30</v>
      </c>
      <c r="B61" s="39">
        <v>6331</v>
      </c>
      <c r="C61" s="39">
        <v>431</v>
      </c>
      <c r="D61" s="39">
        <v>460</v>
      </c>
      <c r="E61" s="39">
        <v>1332</v>
      </c>
      <c r="F61" s="39">
        <v>1627</v>
      </c>
      <c r="G61" s="39">
        <v>1646</v>
      </c>
      <c r="H61" s="39">
        <v>7126</v>
      </c>
      <c r="I61" s="39">
        <v>6846</v>
      </c>
      <c r="J61" s="39">
        <v>21019</v>
      </c>
      <c r="K61" s="39">
        <v>12034</v>
      </c>
      <c r="L61" s="39">
        <v>8328</v>
      </c>
      <c r="M61" s="39">
        <v>8090</v>
      </c>
      <c r="N61" s="39">
        <v>8800</v>
      </c>
      <c r="O61" s="39">
        <v>9961</v>
      </c>
      <c r="P61" s="39">
        <v>9484</v>
      </c>
      <c r="Q61" s="39">
        <v>9351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0</v>
      </c>
      <c r="C62" s="38">
        <f t="shared" ref="C62:Q62" si="5">SUM(C63:C68)</f>
        <v>0</v>
      </c>
      <c r="D62" s="38">
        <f t="shared" si="5"/>
        <v>701</v>
      </c>
      <c r="E62" s="38">
        <f t="shared" si="5"/>
        <v>57744</v>
      </c>
      <c r="F62" s="38">
        <f t="shared" si="5"/>
        <v>147325</v>
      </c>
      <c r="G62" s="38">
        <f t="shared" si="5"/>
        <v>230640</v>
      </c>
      <c r="H62" s="38">
        <f t="shared" si="5"/>
        <v>426820</v>
      </c>
      <c r="I62" s="38">
        <f t="shared" si="5"/>
        <v>619103</v>
      </c>
      <c r="J62" s="38">
        <f t="shared" si="5"/>
        <v>848376</v>
      </c>
      <c r="K62" s="38">
        <f t="shared" si="5"/>
        <v>483522</v>
      </c>
      <c r="L62" s="38">
        <f t="shared" si="5"/>
        <v>460335</v>
      </c>
      <c r="M62" s="38">
        <f t="shared" si="5"/>
        <v>263932</v>
      </c>
      <c r="N62" s="38">
        <f t="shared" si="5"/>
        <v>362575</v>
      </c>
      <c r="O62" s="38">
        <f t="shared" si="5"/>
        <v>419506</v>
      </c>
      <c r="P62" s="38">
        <f t="shared" si="5"/>
        <v>423503</v>
      </c>
      <c r="Q62" s="38">
        <f t="shared" si="5"/>
        <v>410918</v>
      </c>
      <c r="R62" s="112"/>
    </row>
    <row r="63" spans="1:18" ht="11.45" customHeight="1" x14ac:dyDescent="0.25">
      <c r="A63" s="62" t="s">
        <v>59</v>
      </c>
      <c r="B63" s="42">
        <v>0</v>
      </c>
      <c r="C63" s="42">
        <v>0</v>
      </c>
      <c r="D63" s="42">
        <v>0</v>
      </c>
      <c r="E63" s="42">
        <v>0</v>
      </c>
      <c r="F63" s="42">
        <v>53864</v>
      </c>
      <c r="G63" s="42">
        <v>121220</v>
      </c>
      <c r="H63" s="42">
        <v>228484</v>
      </c>
      <c r="I63" s="42">
        <v>331161</v>
      </c>
      <c r="J63" s="42">
        <v>596866</v>
      </c>
      <c r="K63" s="42">
        <v>360069</v>
      </c>
      <c r="L63" s="42">
        <v>347579</v>
      </c>
      <c r="M63" s="42">
        <v>146520</v>
      </c>
      <c r="N63" s="42">
        <v>247382</v>
      </c>
      <c r="O63" s="42">
        <v>281911</v>
      </c>
      <c r="P63" s="42">
        <v>256787</v>
      </c>
      <c r="Q63" s="42">
        <v>222093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54419</v>
      </c>
      <c r="F64" s="42">
        <v>82960</v>
      </c>
      <c r="G64" s="42">
        <v>109420</v>
      </c>
      <c r="H64" s="42">
        <v>198336</v>
      </c>
      <c r="I64" s="42">
        <v>280710</v>
      </c>
      <c r="J64" s="42">
        <v>251510</v>
      </c>
      <c r="K64" s="42">
        <v>123453</v>
      </c>
      <c r="L64" s="42">
        <v>112637</v>
      </c>
      <c r="M64" s="42">
        <v>67995</v>
      </c>
      <c r="N64" s="42">
        <v>114447</v>
      </c>
      <c r="O64" s="42">
        <v>136664</v>
      </c>
      <c r="P64" s="42">
        <v>163004</v>
      </c>
      <c r="Q64" s="42">
        <v>181809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701</v>
      </c>
      <c r="E65" s="42">
        <v>3325</v>
      </c>
      <c r="F65" s="42">
        <v>10501</v>
      </c>
      <c r="G65" s="42">
        <v>0</v>
      </c>
      <c r="H65" s="42">
        <v>0</v>
      </c>
      <c r="I65" s="42">
        <v>7232</v>
      </c>
      <c r="J65" s="42">
        <v>0</v>
      </c>
      <c r="K65" s="42">
        <v>0</v>
      </c>
      <c r="L65" s="42">
        <v>4</v>
      </c>
      <c r="M65" s="42">
        <v>49172</v>
      </c>
      <c r="N65" s="42">
        <v>209</v>
      </c>
      <c r="O65" s="42">
        <v>352</v>
      </c>
      <c r="P65" s="42">
        <v>3695</v>
      </c>
      <c r="Q65" s="42">
        <v>6967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140</v>
      </c>
      <c r="O67" s="42">
        <v>1</v>
      </c>
      <c r="P67" s="42">
        <v>10</v>
      </c>
      <c r="Q67" s="42">
        <v>22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115</v>
      </c>
      <c r="M68" s="42">
        <v>245</v>
      </c>
      <c r="N68" s="42">
        <v>397</v>
      </c>
      <c r="O68" s="42">
        <v>578</v>
      </c>
      <c r="P68" s="42">
        <v>7</v>
      </c>
      <c r="Q68" s="42">
        <v>27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0</v>
      </c>
      <c r="C69" s="38">
        <f t="shared" ref="C69:Q69" si="7">SUM(C70:C74)</f>
        <v>1330</v>
      </c>
      <c r="D69" s="38">
        <f t="shared" si="7"/>
        <v>0</v>
      </c>
      <c r="E69" s="38">
        <f t="shared" si="7"/>
        <v>1884</v>
      </c>
      <c r="F69" s="38">
        <f t="shared" si="7"/>
        <v>4391</v>
      </c>
      <c r="G69" s="38">
        <f t="shared" si="7"/>
        <v>194</v>
      </c>
      <c r="H69" s="38">
        <f t="shared" si="7"/>
        <v>2004</v>
      </c>
      <c r="I69" s="38">
        <f t="shared" si="7"/>
        <v>3644</v>
      </c>
      <c r="J69" s="38">
        <f t="shared" si="7"/>
        <v>7445</v>
      </c>
      <c r="K69" s="38">
        <f t="shared" si="7"/>
        <v>3094</v>
      </c>
      <c r="L69" s="38">
        <f t="shared" si="7"/>
        <v>2961</v>
      </c>
      <c r="M69" s="38">
        <f t="shared" si="7"/>
        <v>3103</v>
      </c>
      <c r="N69" s="38">
        <f t="shared" si="7"/>
        <v>4035</v>
      </c>
      <c r="O69" s="38">
        <f t="shared" si="7"/>
        <v>3587</v>
      </c>
      <c r="P69" s="38">
        <f t="shared" si="7"/>
        <v>4075</v>
      </c>
      <c r="Q69" s="38">
        <f t="shared" si="7"/>
        <v>5600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146</v>
      </c>
      <c r="K70" s="37">
        <v>0</v>
      </c>
      <c r="L70" s="37">
        <v>2</v>
      </c>
      <c r="M70" s="37">
        <v>1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1330</v>
      </c>
      <c r="D71" s="37">
        <v>0</v>
      </c>
      <c r="E71" s="37">
        <v>1884</v>
      </c>
      <c r="F71" s="37">
        <v>4391</v>
      </c>
      <c r="G71" s="37">
        <v>194</v>
      </c>
      <c r="H71" s="37">
        <v>2004</v>
      </c>
      <c r="I71" s="37">
        <v>3588</v>
      </c>
      <c r="J71" s="37">
        <v>7299</v>
      </c>
      <c r="K71" s="37">
        <v>3090</v>
      </c>
      <c r="L71" s="37">
        <v>2945</v>
      </c>
      <c r="M71" s="37">
        <v>3090</v>
      </c>
      <c r="N71" s="37">
        <v>4035</v>
      </c>
      <c r="O71" s="37">
        <v>3582</v>
      </c>
      <c r="P71" s="37">
        <v>4074</v>
      </c>
      <c r="Q71" s="37">
        <v>5598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56</v>
      </c>
      <c r="J72" s="37">
        <v>0</v>
      </c>
      <c r="K72" s="37">
        <v>4</v>
      </c>
      <c r="L72" s="37">
        <v>14</v>
      </c>
      <c r="M72" s="37">
        <v>12</v>
      </c>
      <c r="N72" s="37">
        <v>0</v>
      </c>
      <c r="O72" s="37">
        <v>4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1</v>
      </c>
      <c r="P74" s="37">
        <v>1</v>
      </c>
      <c r="Q74" s="37">
        <v>2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0</v>
      </c>
      <c r="C75" s="40">
        <f t="shared" ref="C75:Q75" si="9">C76+C82</f>
        <v>3390</v>
      </c>
      <c r="D75" s="40">
        <f t="shared" si="9"/>
        <v>12462</v>
      </c>
      <c r="E75" s="40">
        <f t="shared" si="9"/>
        <v>29842</v>
      </c>
      <c r="F75" s="40">
        <f t="shared" si="9"/>
        <v>32014.283637384688</v>
      </c>
      <c r="G75" s="40">
        <f t="shared" si="9"/>
        <v>40736</v>
      </c>
      <c r="H75" s="40">
        <f t="shared" si="9"/>
        <v>66517</v>
      </c>
      <c r="I75" s="40">
        <f t="shared" si="9"/>
        <v>46754</v>
      </c>
      <c r="J75" s="40">
        <f t="shared" si="9"/>
        <v>83913</v>
      </c>
      <c r="K75" s="40">
        <f t="shared" si="9"/>
        <v>44907</v>
      </c>
      <c r="L75" s="40">
        <f t="shared" si="9"/>
        <v>33701</v>
      </c>
      <c r="M75" s="40">
        <f t="shared" si="9"/>
        <v>54041</v>
      </c>
      <c r="N75" s="40">
        <f t="shared" si="9"/>
        <v>52362</v>
      </c>
      <c r="O75" s="40">
        <f t="shared" si="9"/>
        <v>68447</v>
      </c>
      <c r="P75" s="40">
        <f t="shared" si="9"/>
        <v>80258</v>
      </c>
      <c r="Q75" s="40">
        <f t="shared" si="9"/>
        <v>69379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3390</v>
      </c>
      <c r="D76" s="39">
        <f t="shared" si="11"/>
        <v>12462</v>
      </c>
      <c r="E76" s="39">
        <f t="shared" si="11"/>
        <v>22568</v>
      </c>
      <c r="F76" s="39">
        <f t="shared" si="11"/>
        <v>27990</v>
      </c>
      <c r="G76" s="39">
        <f t="shared" si="11"/>
        <v>26076</v>
      </c>
      <c r="H76" s="39">
        <f t="shared" si="11"/>
        <v>56359</v>
      </c>
      <c r="I76" s="39">
        <f t="shared" si="11"/>
        <v>43561</v>
      </c>
      <c r="J76" s="39">
        <f t="shared" si="11"/>
        <v>77190</v>
      </c>
      <c r="K76" s="39">
        <f t="shared" si="11"/>
        <v>39358</v>
      </c>
      <c r="L76" s="39">
        <f t="shared" si="11"/>
        <v>32600</v>
      </c>
      <c r="M76" s="39">
        <f t="shared" si="11"/>
        <v>52041</v>
      </c>
      <c r="N76" s="39">
        <f t="shared" si="11"/>
        <v>48957</v>
      </c>
      <c r="O76" s="39">
        <f t="shared" si="11"/>
        <v>60699</v>
      </c>
      <c r="P76" s="39">
        <f t="shared" si="11"/>
        <v>75891</v>
      </c>
      <c r="Q76" s="39">
        <f t="shared" si="11"/>
        <v>66407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1461</v>
      </c>
      <c r="D77" s="42">
        <v>4364</v>
      </c>
      <c r="E77" s="42">
        <v>7946</v>
      </c>
      <c r="F77" s="42">
        <v>9634</v>
      </c>
      <c r="G77" s="42">
        <v>8652</v>
      </c>
      <c r="H77" s="42">
        <v>18700</v>
      </c>
      <c r="I77" s="42">
        <v>13881</v>
      </c>
      <c r="J77" s="42">
        <v>9738</v>
      </c>
      <c r="K77" s="42">
        <v>8915</v>
      </c>
      <c r="L77" s="42">
        <v>5346</v>
      </c>
      <c r="M77" s="42">
        <v>6200</v>
      </c>
      <c r="N77" s="42">
        <v>7016</v>
      </c>
      <c r="O77" s="42">
        <v>1615</v>
      </c>
      <c r="P77" s="42">
        <v>2522</v>
      </c>
      <c r="Q77" s="42">
        <v>419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1929</v>
      </c>
      <c r="D78" s="42">
        <v>8098</v>
      </c>
      <c r="E78" s="42">
        <v>14622</v>
      </c>
      <c r="F78" s="42">
        <v>18356</v>
      </c>
      <c r="G78" s="42">
        <v>17424</v>
      </c>
      <c r="H78" s="42">
        <v>37659</v>
      </c>
      <c r="I78" s="42">
        <v>29680</v>
      </c>
      <c r="J78" s="42">
        <v>67452</v>
      </c>
      <c r="K78" s="42">
        <v>30443</v>
      </c>
      <c r="L78" s="42">
        <v>27253</v>
      </c>
      <c r="M78" s="42">
        <v>45838</v>
      </c>
      <c r="N78" s="42">
        <v>41932</v>
      </c>
      <c r="O78" s="42">
        <v>59080</v>
      </c>
      <c r="P78" s="42">
        <v>73364</v>
      </c>
      <c r="Q78" s="42">
        <v>65988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2</v>
      </c>
      <c r="N79" s="42">
        <v>6</v>
      </c>
      <c r="O79" s="42">
        <v>0</v>
      </c>
      <c r="P79" s="42">
        <v>2</v>
      </c>
      <c r="Q79" s="42">
        <v>0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1</v>
      </c>
      <c r="M81" s="42">
        <v>1</v>
      </c>
      <c r="N81" s="42">
        <v>3</v>
      </c>
      <c r="O81" s="42">
        <v>4</v>
      </c>
      <c r="P81" s="42">
        <v>3</v>
      </c>
      <c r="Q81" s="42">
        <v>0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0</v>
      </c>
      <c r="D82" s="38">
        <f t="shared" si="13"/>
        <v>0</v>
      </c>
      <c r="E82" s="38">
        <f t="shared" si="13"/>
        <v>7274</v>
      </c>
      <c r="F82" s="38">
        <f t="shared" si="13"/>
        <v>4024.2836373846881</v>
      </c>
      <c r="G82" s="38">
        <f t="shared" si="13"/>
        <v>14660</v>
      </c>
      <c r="H82" s="38">
        <f t="shared" si="13"/>
        <v>10158</v>
      </c>
      <c r="I82" s="38">
        <f t="shared" si="13"/>
        <v>3193</v>
      </c>
      <c r="J82" s="38">
        <f t="shared" si="13"/>
        <v>6723</v>
      </c>
      <c r="K82" s="38">
        <f t="shared" si="13"/>
        <v>5549</v>
      </c>
      <c r="L82" s="38">
        <f t="shared" si="13"/>
        <v>1101</v>
      </c>
      <c r="M82" s="38">
        <f t="shared" si="13"/>
        <v>2000</v>
      </c>
      <c r="N82" s="38">
        <f t="shared" si="13"/>
        <v>3405</v>
      </c>
      <c r="O82" s="38">
        <f t="shared" si="13"/>
        <v>7748</v>
      </c>
      <c r="P82" s="38">
        <f t="shared" si="13"/>
        <v>4367</v>
      </c>
      <c r="Q82" s="38">
        <f t="shared" si="13"/>
        <v>2972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0</v>
      </c>
      <c r="D83" s="37">
        <v>0</v>
      </c>
      <c r="E83" s="37">
        <v>7274</v>
      </c>
      <c r="F83" s="37">
        <v>4023</v>
      </c>
      <c r="G83" s="37">
        <v>14654</v>
      </c>
      <c r="H83" s="37">
        <v>10158</v>
      </c>
      <c r="I83" s="37">
        <v>3116</v>
      </c>
      <c r="J83" s="37">
        <v>6706</v>
      </c>
      <c r="K83" s="37">
        <v>5549</v>
      </c>
      <c r="L83" s="37">
        <v>1003</v>
      </c>
      <c r="M83" s="37">
        <v>1503</v>
      </c>
      <c r="N83" s="37">
        <v>2520</v>
      </c>
      <c r="O83" s="37">
        <v>6938</v>
      </c>
      <c r="P83" s="37">
        <v>3785</v>
      </c>
      <c r="Q83" s="37">
        <v>2232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1.2836373846880633</v>
      </c>
      <c r="G84" s="36">
        <v>6</v>
      </c>
      <c r="H84" s="36">
        <v>0</v>
      </c>
      <c r="I84" s="36">
        <v>77</v>
      </c>
      <c r="J84" s="36">
        <v>17</v>
      </c>
      <c r="K84" s="36">
        <v>0</v>
      </c>
      <c r="L84" s="36">
        <v>98</v>
      </c>
      <c r="M84" s="36">
        <v>497</v>
      </c>
      <c r="N84" s="36">
        <v>885</v>
      </c>
      <c r="O84" s="36">
        <v>810</v>
      </c>
      <c r="P84" s="36">
        <v>582</v>
      </c>
      <c r="Q84" s="36">
        <v>740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4.3350919238511629</v>
      </c>
      <c r="C90" s="22">
        <v>4.339299010285802</v>
      </c>
      <c r="D90" s="22">
        <v>4.3430328625626027</v>
      </c>
      <c r="E90" s="22">
        <v>4.335821416750262</v>
      </c>
      <c r="F90" s="22">
        <v>4.324839512219385</v>
      </c>
      <c r="G90" s="22">
        <v>4.3121581302804923</v>
      </c>
      <c r="H90" s="22">
        <v>4.2240444116195297</v>
      </c>
      <c r="I90" s="22">
        <v>4.1477167808489526</v>
      </c>
      <c r="J90" s="22">
        <v>3.9171587538334882</v>
      </c>
      <c r="K90" s="22">
        <v>3.7964509377434363</v>
      </c>
      <c r="L90" s="22">
        <v>3.7141662902539698</v>
      </c>
      <c r="M90" s="22">
        <v>3.6292493552724538</v>
      </c>
      <c r="N90" s="22">
        <v>3.5430307361888893</v>
      </c>
      <c r="O90" s="22">
        <v>3.4415835535850472</v>
      </c>
      <c r="P90" s="22">
        <v>3.3505106325468592</v>
      </c>
      <c r="Q90" s="22">
        <v>3.2645819231565909</v>
      </c>
    </row>
    <row r="91" spans="1:18" ht="11.45" customHeight="1" x14ac:dyDescent="0.25">
      <c r="A91" s="19" t="s">
        <v>29</v>
      </c>
      <c r="B91" s="21">
        <v>6.7089737165880807</v>
      </c>
      <c r="C91" s="21">
        <v>6.6580348154243394</v>
      </c>
      <c r="D91" s="21">
        <v>6.6071224338426964</v>
      </c>
      <c r="E91" s="21">
        <v>6.5550334224688198</v>
      </c>
      <c r="F91" s="21">
        <v>6.5117651429457171</v>
      </c>
      <c r="G91" s="21">
        <v>6.4580347148790791</v>
      </c>
      <c r="H91" s="21">
        <v>6.352872034314526</v>
      </c>
      <c r="I91" s="21">
        <v>6.2623363924763726</v>
      </c>
      <c r="J91" s="21">
        <v>6.1618195720594393</v>
      </c>
      <c r="K91" s="21">
        <v>6.0967821170373284</v>
      </c>
      <c r="L91" s="21">
        <v>6.0115611346039035</v>
      </c>
      <c r="M91" s="21">
        <v>5.9659045061275142</v>
      </c>
      <c r="N91" s="21">
        <v>5.9036291382133328</v>
      </c>
      <c r="O91" s="21">
        <v>5.8247405998216149</v>
      </c>
      <c r="P91" s="21">
        <v>5.7370161008712364</v>
      </c>
      <c r="Q91" s="21">
        <v>5.6484122981646969</v>
      </c>
    </row>
    <row r="92" spans="1:18" ht="11.45" customHeight="1" x14ac:dyDescent="0.25">
      <c r="A92" s="62" t="s">
        <v>59</v>
      </c>
      <c r="B92" s="70">
        <v>6.7633377204548131</v>
      </c>
      <c r="C92" s="70">
        <v>6.7704740444138833</v>
      </c>
      <c r="D92" s="70">
        <v>6.7747364988998502</v>
      </c>
      <c r="E92" s="70">
        <v>6.7759154783727151</v>
      </c>
      <c r="F92" s="70">
        <v>6.7779645800588879</v>
      </c>
      <c r="G92" s="70">
        <v>6.7716723360785496</v>
      </c>
      <c r="H92" s="70">
        <v>6.7282182410250408</v>
      </c>
      <c r="I92" s="70">
        <v>6.6715531994953281</v>
      </c>
      <c r="J92" s="70">
        <v>6.5577364587444178</v>
      </c>
      <c r="K92" s="70">
        <v>6.4911435896087912</v>
      </c>
      <c r="L92" s="70">
        <v>6.3967568974214135</v>
      </c>
      <c r="M92" s="70">
        <v>6.3376797295625025</v>
      </c>
      <c r="N92" s="70">
        <v>6.2749334896234696</v>
      </c>
      <c r="O92" s="70">
        <v>6.1917353216387649</v>
      </c>
      <c r="P92" s="70">
        <v>6.1049331422946631</v>
      </c>
      <c r="Q92" s="70">
        <v>6.0285659186723537</v>
      </c>
    </row>
    <row r="93" spans="1:18" ht="11.45" customHeight="1" x14ac:dyDescent="0.25">
      <c r="A93" s="62" t="s">
        <v>58</v>
      </c>
      <c r="B93" s="70">
        <v>5.9877794338369901</v>
      </c>
      <c r="C93" s="70">
        <v>5.7730307538738437</v>
      </c>
      <c r="D93" s="70">
        <v>5.6282034878480225</v>
      </c>
      <c r="E93" s="70">
        <v>5.5452547070314209</v>
      </c>
      <c r="F93" s="70">
        <v>5.5022673300788423</v>
      </c>
      <c r="G93" s="70">
        <v>5.4611026309981812</v>
      </c>
      <c r="H93" s="70">
        <v>5.3401524404538598</v>
      </c>
      <c r="I93" s="70">
        <v>5.3329449516519807</v>
      </c>
      <c r="J93" s="70">
        <v>5.3200611108175613</v>
      </c>
      <c r="K93" s="70">
        <v>5.3153359576365613</v>
      </c>
      <c r="L93" s="70">
        <v>5.310459348575419</v>
      </c>
      <c r="M93" s="70">
        <v>5.2998278640339453</v>
      </c>
      <c r="N93" s="70">
        <v>5.2889361268835478</v>
      </c>
      <c r="O93" s="70">
        <v>5.2628052280407944</v>
      </c>
      <c r="P93" s="70">
        <v>5.2143217946672893</v>
      </c>
      <c r="Q93" s="70">
        <v>5.1531055000129751</v>
      </c>
    </row>
    <row r="94" spans="1:18" ht="11.45" customHeight="1" x14ac:dyDescent="0.25">
      <c r="A94" s="62" t="s">
        <v>57</v>
      </c>
      <c r="B94" s="70" t="s">
        <v>183</v>
      </c>
      <c r="C94" s="70" t="s">
        <v>183</v>
      </c>
      <c r="D94" s="70">
        <v>7.2983423456264793</v>
      </c>
      <c r="E94" s="70">
        <v>7.3051664795386868</v>
      </c>
      <c r="F94" s="70">
        <v>7.3054395704731521</v>
      </c>
      <c r="G94" s="70">
        <v>7.3223234515553735</v>
      </c>
      <c r="H94" s="70">
        <v>7.3404295726974231</v>
      </c>
      <c r="I94" s="70">
        <v>7.3399729569823231</v>
      </c>
      <c r="J94" s="70">
        <v>7.3570370946541299</v>
      </c>
      <c r="K94" s="70">
        <v>7.3747604850421844</v>
      </c>
      <c r="L94" s="70">
        <v>7.3922665583949492</v>
      </c>
      <c r="M94" s="70">
        <v>7.346289569372213</v>
      </c>
      <c r="N94" s="70">
        <v>7.3520163437938022</v>
      </c>
      <c r="O94" s="70">
        <v>7.3547094600695067</v>
      </c>
      <c r="P94" s="70">
        <v>7.3164558270549529</v>
      </c>
      <c r="Q94" s="70">
        <v>7.2359909493976291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 t="s">
        <v>183</v>
      </c>
      <c r="H95" s="70" t="s">
        <v>183</v>
      </c>
      <c r="I95" s="70" t="s">
        <v>183</v>
      </c>
      <c r="J95" s="70" t="s">
        <v>183</v>
      </c>
      <c r="K95" s="70" t="s">
        <v>183</v>
      </c>
      <c r="L95" s="70" t="s">
        <v>183</v>
      </c>
      <c r="M95" s="70" t="s">
        <v>183</v>
      </c>
      <c r="N95" s="70" t="s">
        <v>183</v>
      </c>
      <c r="O95" s="70" t="s">
        <v>183</v>
      </c>
      <c r="P95" s="70" t="s">
        <v>183</v>
      </c>
      <c r="Q95" s="70" t="s">
        <v>183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>
        <v>5.0780443218963258</v>
      </c>
      <c r="O96" s="70">
        <v>5.0756873294521769</v>
      </c>
      <c r="P96" s="70">
        <v>4.9308659555895105</v>
      </c>
      <c r="Q96" s="70">
        <v>4.6588828557065911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>
        <v>2.5701276747291382</v>
      </c>
      <c r="L97" s="70">
        <v>2.5445972841304325</v>
      </c>
      <c r="M97" s="70">
        <v>2.5316617644374055</v>
      </c>
      <c r="N97" s="70">
        <v>2.5163019846207648</v>
      </c>
      <c r="O97" s="70">
        <v>2.4996880686786889</v>
      </c>
      <c r="P97" s="70">
        <v>2.5042532903392263</v>
      </c>
      <c r="Q97" s="70">
        <v>2.5082073912953238</v>
      </c>
    </row>
    <row r="98" spans="1:17" ht="11.45" customHeight="1" x14ac:dyDescent="0.25">
      <c r="A98" s="19" t="s">
        <v>28</v>
      </c>
      <c r="B98" s="21">
        <v>56.241593419046829</v>
      </c>
      <c r="C98" s="21">
        <v>55.662617516063975</v>
      </c>
      <c r="D98" s="21">
        <v>55.678544481659621</v>
      </c>
      <c r="E98" s="21">
        <v>55.277880674915366</v>
      </c>
      <c r="F98" s="21">
        <v>54.250469785133753</v>
      </c>
      <c r="G98" s="21">
        <v>54.075531632393812</v>
      </c>
      <c r="H98" s="21">
        <v>52.894119949330481</v>
      </c>
      <c r="I98" s="21">
        <v>52.03257252151873</v>
      </c>
      <c r="J98" s="21">
        <v>50.929362230914457</v>
      </c>
      <c r="K98" s="21">
        <v>50.087273192136685</v>
      </c>
      <c r="L98" s="21">
        <v>49.247882650248393</v>
      </c>
      <c r="M98" s="21">
        <v>48.38416826835126</v>
      </c>
      <c r="N98" s="21">
        <v>47.48805612071186</v>
      </c>
      <c r="O98" s="21">
        <v>46.661927771440396</v>
      </c>
      <c r="P98" s="21">
        <v>46.085888996924027</v>
      </c>
      <c r="Q98" s="21">
        <v>45.734834094629306</v>
      </c>
    </row>
    <row r="99" spans="1:17" ht="11.45" customHeight="1" x14ac:dyDescent="0.25">
      <c r="A99" s="62" t="s">
        <v>59</v>
      </c>
      <c r="B99" s="20" t="s">
        <v>183</v>
      </c>
      <c r="C99" s="20" t="s">
        <v>183</v>
      </c>
      <c r="D99" s="20" t="s">
        <v>183</v>
      </c>
      <c r="E99" s="20" t="s">
        <v>183</v>
      </c>
      <c r="F99" s="20" t="s">
        <v>183</v>
      </c>
      <c r="G99" s="20" t="s">
        <v>183</v>
      </c>
      <c r="H99" s="20" t="s">
        <v>183</v>
      </c>
      <c r="I99" s="20" t="s">
        <v>183</v>
      </c>
      <c r="J99" s="20">
        <v>14.225378349307457</v>
      </c>
      <c r="K99" s="20">
        <v>14.260941795180724</v>
      </c>
      <c r="L99" s="20">
        <v>14.280699146107425</v>
      </c>
      <c r="M99" s="20">
        <v>14.304397658651029</v>
      </c>
      <c r="N99" s="20">
        <v>14.339649419682512</v>
      </c>
      <c r="O99" s="20">
        <v>14.374788273738949</v>
      </c>
      <c r="P99" s="20">
        <v>14.409783838554121</v>
      </c>
      <c r="Q99" s="20">
        <v>14.444380624559102</v>
      </c>
    </row>
    <row r="100" spans="1:17" ht="11.45" customHeight="1" x14ac:dyDescent="0.25">
      <c r="A100" s="62" t="s">
        <v>58</v>
      </c>
      <c r="B100" s="20">
        <v>56.241593419046829</v>
      </c>
      <c r="C100" s="20">
        <v>55.662617516063975</v>
      </c>
      <c r="D100" s="20">
        <v>55.678544481659621</v>
      </c>
      <c r="E100" s="20">
        <v>55.277880674915366</v>
      </c>
      <c r="F100" s="20">
        <v>54.250469785133753</v>
      </c>
      <c r="G100" s="20">
        <v>54.075531632393812</v>
      </c>
      <c r="H100" s="20">
        <v>52.894119949330481</v>
      </c>
      <c r="I100" s="20">
        <v>52.05957477790021</v>
      </c>
      <c r="J100" s="20">
        <v>51.099782872669053</v>
      </c>
      <c r="K100" s="20">
        <v>50.255088123362242</v>
      </c>
      <c r="L100" s="20">
        <v>49.415316914290571</v>
      </c>
      <c r="M100" s="20">
        <v>48.548164162975134</v>
      </c>
      <c r="N100" s="20">
        <v>47.638804080387793</v>
      </c>
      <c r="O100" s="20">
        <v>46.802484659194327</v>
      </c>
      <c r="P100" s="20">
        <v>46.214579955525316</v>
      </c>
      <c r="Q100" s="20">
        <v>45.848788209096412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 t="s">
        <v>183</v>
      </c>
      <c r="G101" s="20" t="s">
        <v>183</v>
      </c>
      <c r="H101" s="20" t="s">
        <v>183</v>
      </c>
      <c r="I101" s="20">
        <v>38.866272309908311</v>
      </c>
      <c r="J101" s="20">
        <v>38.963437990683083</v>
      </c>
      <c r="K101" s="20">
        <v>38.994090203531613</v>
      </c>
      <c r="L101" s="20">
        <v>38.826411506963154</v>
      </c>
      <c r="M101" s="20">
        <v>38.682811010299659</v>
      </c>
      <c r="N101" s="20">
        <v>38.767412397858543</v>
      </c>
      <c r="O101" s="20">
        <v>38.749722915400064</v>
      </c>
      <c r="P101" s="20">
        <v>38.824098583568549</v>
      </c>
      <c r="Q101" s="20">
        <v>38.888746623884835</v>
      </c>
    </row>
    <row r="102" spans="1:17" ht="11.45" customHeight="1" x14ac:dyDescent="0.25">
      <c r="A102" s="62" t="s">
        <v>56</v>
      </c>
      <c r="B102" s="20" t="s">
        <v>183</v>
      </c>
      <c r="C102" s="20" t="s">
        <v>183</v>
      </c>
      <c r="D102" s="20" t="s">
        <v>183</v>
      </c>
      <c r="E102" s="20" t="s">
        <v>183</v>
      </c>
      <c r="F102" s="20" t="s">
        <v>183</v>
      </c>
      <c r="G102" s="20" t="s">
        <v>183</v>
      </c>
      <c r="H102" s="20" t="s">
        <v>183</v>
      </c>
      <c r="I102" s="20" t="s">
        <v>183</v>
      </c>
      <c r="J102" s="20" t="s">
        <v>183</v>
      </c>
      <c r="K102" s="20" t="s">
        <v>183</v>
      </c>
      <c r="L102" s="20" t="s">
        <v>183</v>
      </c>
      <c r="M102" s="20" t="s">
        <v>183</v>
      </c>
      <c r="N102" s="20" t="s">
        <v>183</v>
      </c>
      <c r="O102" s="20" t="s">
        <v>183</v>
      </c>
      <c r="P102" s="20" t="s">
        <v>183</v>
      </c>
      <c r="Q102" s="20" t="s">
        <v>183</v>
      </c>
    </row>
    <row r="103" spans="1:17" ht="11.45" customHeight="1" x14ac:dyDescent="0.25">
      <c r="A103" s="62" t="s">
        <v>55</v>
      </c>
      <c r="B103" s="20" t="s">
        <v>183</v>
      </c>
      <c r="C103" s="20" t="s">
        <v>183</v>
      </c>
      <c r="D103" s="20" t="s">
        <v>183</v>
      </c>
      <c r="E103" s="20" t="s">
        <v>183</v>
      </c>
      <c r="F103" s="20" t="s">
        <v>183</v>
      </c>
      <c r="G103" s="20" t="s">
        <v>183</v>
      </c>
      <c r="H103" s="20" t="s">
        <v>183</v>
      </c>
      <c r="I103" s="20" t="s">
        <v>183</v>
      </c>
      <c r="J103" s="20" t="s">
        <v>183</v>
      </c>
      <c r="K103" s="20" t="s">
        <v>183</v>
      </c>
      <c r="L103" s="20" t="s">
        <v>183</v>
      </c>
      <c r="M103" s="20" t="s">
        <v>183</v>
      </c>
      <c r="N103" s="20" t="s">
        <v>183</v>
      </c>
      <c r="O103" s="20">
        <v>23.66794140565489</v>
      </c>
      <c r="P103" s="20">
        <v>23.579186625383684</v>
      </c>
      <c r="Q103" s="20">
        <v>23.41754198181475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8.2838660520499712</v>
      </c>
      <c r="C105" s="102">
        <v>8.2391957591244758</v>
      </c>
      <c r="D105" s="102">
        <v>8.1926323801841257</v>
      </c>
      <c r="E105" s="102">
        <v>8.1298978794044725</v>
      </c>
      <c r="F105" s="102">
        <v>8.0592206205659558</v>
      </c>
      <c r="G105" s="102">
        <v>7.9989739427194806</v>
      </c>
      <c r="H105" s="102">
        <v>7.8870458730500799</v>
      </c>
      <c r="I105" s="102">
        <v>7.8095568933311963</v>
      </c>
      <c r="J105" s="102">
        <v>7.6831328806573165</v>
      </c>
      <c r="K105" s="102">
        <v>7.6152895419360398</v>
      </c>
      <c r="L105" s="102">
        <v>7.5500675316994021</v>
      </c>
      <c r="M105" s="102">
        <v>7.4636939480148605</v>
      </c>
      <c r="N105" s="102">
        <v>7.3760759603007982</v>
      </c>
      <c r="O105" s="102">
        <v>7.2570700328990547</v>
      </c>
      <c r="P105" s="102">
        <v>7.1193732136728487</v>
      </c>
      <c r="Q105" s="102">
        <v>7.0018401291772019</v>
      </c>
    </row>
    <row r="106" spans="1:17" ht="11.45" customHeight="1" x14ac:dyDescent="0.25">
      <c r="A106" s="62" t="s">
        <v>59</v>
      </c>
      <c r="B106" s="70">
        <v>8.6346425051998015</v>
      </c>
      <c r="C106" s="70">
        <v>8.613339720310961</v>
      </c>
      <c r="D106" s="70">
        <v>8.5871778684261333</v>
      </c>
      <c r="E106" s="70">
        <v>8.5425468030784799</v>
      </c>
      <c r="F106" s="70">
        <v>8.4866157750658768</v>
      </c>
      <c r="G106" s="70">
        <v>8.4355958520875607</v>
      </c>
      <c r="H106" s="70">
        <v>8.3239503550143112</v>
      </c>
      <c r="I106" s="70">
        <v>8.2431257093624097</v>
      </c>
      <c r="J106" s="70">
        <v>8.1746093849128698</v>
      </c>
      <c r="K106" s="70">
        <v>8.1039064615841703</v>
      </c>
      <c r="L106" s="70">
        <v>8.0418115366848966</v>
      </c>
      <c r="M106" s="70">
        <v>7.9594497494156169</v>
      </c>
      <c r="N106" s="70">
        <v>7.8663319925415465</v>
      </c>
      <c r="O106" s="70">
        <v>7.7934751943158398</v>
      </c>
      <c r="P106" s="70">
        <v>7.6982227716999523</v>
      </c>
      <c r="Q106" s="70">
        <v>7.6075416593826377</v>
      </c>
    </row>
    <row r="107" spans="1:17" ht="11.45" customHeight="1" x14ac:dyDescent="0.25">
      <c r="A107" s="62" t="s">
        <v>58</v>
      </c>
      <c r="B107" s="70">
        <v>8.0434722737481064</v>
      </c>
      <c r="C107" s="70">
        <v>7.9905995556419978</v>
      </c>
      <c r="D107" s="70">
        <v>7.9381783175331497</v>
      </c>
      <c r="E107" s="70">
        <v>7.8721516720036471</v>
      </c>
      <c r="F107" s="70">
        <v>7.8008438424074855</v>
      </c>
      <c r="G107" s="70">
        <v>7.7425945962164198</v>
      </c>
      <c r="H107" s="70">
        <v>7.6409275864931381</v>
      </c>
      <c r="I107" s="70">
        <v>7.5731593628117526</v>
      </c>
      <c r="J107" s="70">
        <v>7.4595866624118967</v>
      </c>
      <c r="K107" s="70">
        <v>7.4043209456518673</v>
      </c>
      <c r="L107" s="70">
        <v>7.3509194711212507</v>
      </c>
      <c r="M107" s="70">
        <v>7.2830674428993145</v>
      </c>
      <c r="N107" s="70">
        <v>7.2117342732967629</v>
      </c>
      <c r="O107" s="70">
        <v>7.1037355948029735</v>
      </c>
      <c r="P107" s="70">
        <v>6.9804275471373858</v>
      </c>
      <c r="Q107" s="70">
        <v>6.8822858930448083</v>
      </c>
    </row>
    <row r="108" spans="1:17" ht="11.45" customHeight="1" x14ac:dyDescent="0.25">
      <c r="A108" s="62" t="s">
        <v>57</v>
      </c>
      <c r="B108" s="70" t="s">
        <v>183</v>
      </c>
      <c r="C108" s="70" t="s">
        <v>183</v>
      </c>
      <c r="D108" s="70" t="s">
        <v>183</v>
      </c>
      <c r="E108" s="70" t="s">
        <v>183</v>
      </c>
      <c r="F108" s="70" t="s">
        <v>183</v>
      </c>
      <c r="G108" s="70" t="s">
        <v>183</v>
      </c>
      <c r="H108" s="70" t="s">
        <v>183</v>
      </c>
      <c r="I108" s="70" t="s">
        <v>183</v>
      </c>
      <c r="J108" s="70">
        <v>14.103918363133808</v>
      </c>
      <c r="K108" s="70">
        <v>14.139178159041641</v>
      </c>
      <c r="L108" s="70">
        <v>14.174526104439245</v>
      </c>
      <c r="M108" s="70">
        <v>13.224453386904628</v>
      </c>
      <c r="N108" s="70">
        <v>13.008758187139467</v>
      </c>
      <c r="O108" s="70">
        <v>13.041280082607315</v>
      </c>
      <c r="P108" s="70">
        <v>11.976838057168303</v>
      </c>
      <c r="Q108" s="70">
        <v>11.537617021540305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 t="s">
        <v>183</v>
      </c>
      <c r="I109" s="70" t="s">
        <v>183</v>
      </c>
      <c r="J109" s="70" t="s">
        <v>183</v>
      </c>
      <c r="K109" s="70" t="s">
        <v>183</v>
      </c>
      <c r="L109" s="70" t="s">
        <v>183</v>
      </c>
      <c r="M109" s="70" t="s">
        <v>183</v>
      </c>
      <c r="N109" s="70" t="s">
        <v>183</v>
      </c>
      <c r="O109" s="70" t="s">
        <v>183</v>
      </c>
      <c r="P109" s="70" t="s">
        <v>183</v>
      </c>
      <c r="Q109" s="70" t="s">
        <v>183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 t="s">
        <v>183</v>
      </c>
      <c r="G110" s="70" t="s">
        <v>183</v>
      </c>
      <c r="H110" s="70" t="s">
        <v>183</v>
      </c>
      <c r="I110" s="70" t="s">
        <v>183</v>
      </c>
      <c r="J110" s="70" t="s">
        <v>183</v>
      </c>
      <c r="K110" s="70" t="s">
        <v>183</v>
      </c>
      <c r="L110" s="70">
        <v>3.434975637275492</v>
      </c>
      <c r="M110" s="70">
        <v>3.4292506778800327</v>
      </c>
      <c r="N110" s="70">
        <v>3.402221713334221</v>
      </c>
      <c r="O110" s="70">
        <v>3.3796177309196431</v>
      </c>
      <c r="P110" s="70">
        <v>3.3676568790239658</v>
      </c>
      <c r="Q110" s="70">
        <v>3.3675716849812414</v>
      </c>
    </row>
    <row r="111" spans="1:17" ht="11.45" customHeight="1" x14ac:dyDescent="0.25">
      <c r="A111" s="19" t="s">
        <v>24</v>
      </c>
      <c r="B111" s="21">
        <v>44.160365338284265</v>
      </c>
      <c r="C111" s="21">
        <v>43.753767208660371</v>
      </c>
      <c r="D111" s="21">
        <v>43.474987119389212</v>
      </c>
      <c r="E111" s="21">
        <v>43.078079964571373</v>
      </c>
      <c r="F111" s="21">
        <v>42.869538466417389</v>
      </c>
      <c r="G111" s="21">
        <v>42.499402799704647</v>
      </c>
      <c r="H111" s="21">
        <v>42.385904775871197</v>
      </c>
      <c r="I111" s="21">
        <v>42.333216446208304</v>
      </c>
      <c r="J111" s="21">
        <v>42.302432576282975</v>
      </c>
      <c r="K111" s="21">
        <v>42.322015135740116</v>
      </c>
      <c r="L111" s="21">
        <v>42.257811174485568</v>
      </c>
      <c r="M111" s="21">
        <v>42.131024188750608</v>
      </c>
      <c r="N111" s="21">
        <v>41.895928618574011</v>
      </c>
      <c r="O111" s="21">
        <v>41.687591416406171</v>
      </c>
      <c r="P111" s="21">
        <v>41.608745334651459</v>
      </c>
      <c r="Q111" s="21">
        <v>41.508629779353484</v>
      </c>
    </row>
    <row r="112" spans="1:17" ht="11.45" customHeight="1" x14ac:dyDescent="0.25">
      <c r="A112" s="17" t="s">
        <v>23</v>
      </c>
      <c r="B112" s="20">
        <v>43.871404502776748</v>
      </c>
      <c r="C112" s="20">
        <v>43.681383886888938</v>
      </c>
      <c r="D112" s="20">
        <v>43.526500992867305</v>
      </c>
      <c r="E112" s="20">
        <v>43.161242563932241</v>
      </c>
      <c r="F112" s="20">
        <v>43.010973144227428</v>
      </c>
      <c r="G112" s="20">
        <v>42.591442956731434</v>
      </c>
      <c r="H112" s="20">
        <v>42.439244254205455</v>
      </c>
      <c r="I112" s="20">
        <v>42.393604338472592</v>
      </c>
      <c r="J112" s="20">
        <v>42.343834614419613</v>
      </c>
      <c r="K112" s="20">
        <v>42.348069912904521</v>
      </c>
      <c r="L112" s="20">
        <v>42.279869263073628</v>
      </c>
      <c r="M112" s="20">
        <v>42.164295918568264</v>
      </c>
      <c r="N112" s="20">
        <v>41.947129330501589</v>
      </c>
      <c r="O112" s="20">
        <v>41.747267279711316</v>
      </c>
      <c r="P112" s="20">
        <v>41.67391163742932</v>
      </c>
      <c r="Q112" s="20">
        <v>41.586435538671402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44.196427392237794</v>
      </c>
      <c r="D113" s="69">
        <v>43.176545602828938</v>
      </c>
      <c r="E113" s="69">
        <v>42.497817744455162</v>
      </c>
      <c r="F113" s="69">
        <v>42.011614168697619</v>
      </c>
      <c r="G113" s="69">
        <v>41.823113242291974</v>
      </c>
      <c r="H113" s="69">
        <v>41.79079392454711</v>
      </c>
      <c r="I113" s="69">
        <v>41.673213741100199</v>
      </c>
      <c r="J113" s="69">
        <v>41.690853681205596</v>
      </c>
      <c r="K113" s="69">
        <v>41.588277445395036</v>
      </c>
      <c r="L113" s="69">
        <v>41.526096447140027</v>
      </c>
      <c r="M113" s="69">
        <v>41.122532222546667</v>
      </c>
      <c r="N113" s="69">
        <v>40.674678573934699</v>
      </c>
      <c r="O113" s="69">
        <v>40.401024754781673</v>
      </c>
      <c r="P113" s="69">
        <v>40.239534014663576</v>
      </c>
      <c r="Q113" s="69">
        <v>40.053188618443777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1.1275000000068984</v>
      </c>
      <c r="C117" s="111">
        <f>IF(TrRoad_act!C86=0,"",TrRoad_ene!C62/TrRoad_tech!C90)</f>
        <v>1.1275479502514552</v>
      </c>
      <c r="D117" s="111">
        <f>IF(TrRoad_act!D86=0,"",TrRoad_ene!D62/TrRoad_tech!D90)</f>
        <v>1.1276593829901245</v>
      </c>
      <c r="E117" s="111">
        <f>IF(TrRoad_act!E86=0,"",TrRoad_ene!E62/TrRoad_tech!E90)</f>
        <v>1.1280950127868206</v>
      </c>
      <c r="F117" s="111">
        <f>IF(TrRoad_act!F86=0,"",TrRoad_ene!F62/TrRoad_tech!F90)</f>
        <v>1.1288704468309658</v>
      </c>
      <c r="G117" s="111">
        <f>IF(TrRoad_act!G86=0,"",TrRoad_ene!G62/TrRoad_tech!G90)</f>
        <v>1.0748016284222495</v>
      </c>
      <c r="H117" s="111">
        <f>IF(TrRoad_act!H86=0,"",TrRoad_ene!H62/TrRoad_tech!H90)</f>
        <v>1.0798133881575749</v>
      </c>
      <c r="I117" s="111">
        <f>IF(TrRoad_act!I86=0,"",TrRoad_ene!I62/TrRoad_tech!I90)</f>
        <v>1.0851725894090294</v>
      </c>
      <c r="J117" s="111">
        <f>IF(TrRoad_act!J86=0,"",TrRoad_ene!J62/TrRoad_tech!J90)</f>
        <v>1.1004681359737583</v>
      </c>
      <c r="K117" s="111">
        <f>IF(TrRoad_act!K86=0,"",TrRoad_ene!K62/TrRoad_tech!K90)</f>
        <v>1.1089885593453648</v>
      </c>
      <c r="L117" s="111">
        <f>IF(TrRoad_act!L86=0,"",TrRoad_ene!L62/TrRoad_tech!L90)</f>
        <v>1.1156064172556535</v>
      </c>
      <c r="M117" s="111">
        <f>IF(TrRoad_act!M86=0,"",TrRoad_ene!M62/TrRoad_tech!M90)</f>
        <v>1.122690164568068</v>
      </c>
      <c r="N117" s="111">
        <f>IF(TrRoad_act!N86=0,"",TrRoad_ene!N62/TrRoad_tech!N90)</f>
        <v>1.1312040927399207</v>
      </c>
      <c r="O117" s="111">
        <f>IF(TrRoad_act!O86=0,"",TrRoad_ene!O62/TrRoad_tech!O90)</f>
        <v>1.1413353334987237</v>
      </c>
      <c r="P117" s="111">
        <f>IF(TrRoad_act!P86=0,"",TrRoad_ene!P62/TrRoad_tech!P90)</f>
        <v>1.1518869320529046</v>
      </c>
      <c r="Q117" s="111">
        <f>IF(TrRoad_act!Q86=0,"",TrRoad_ene!Q62/TrRoad_tech!Q90)</f>
        <v>1.1631529168353689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1.0060302898869895</v>
      </c>
      <c r="C118" s="107">
        <f>IF(TrRoad_act!C87=0,"",TrRoad_ene!C63/TrRoad_tech!C91)</f>
        <v>1.044646402074987</v>
      </c>
      <c r="D118" s="107">
        <f>IF(TrRoad_act!D87=0,"",TrRoad_ene!D63/TrRoad_tech!D91)</f>
        <v>1.0330292147651841</v>
      </c>
      <c r="E118" s="107">
        <f>IF(TrRoad_act!E87=0,"",TrRoad_ene!E63/TrRoad_tech!E91)</f>
        <v>1.0070491654573612</v>
      </c>
      <c r="F118" s="107">
        <f>IF(TrRoad_act!F87=0,"",TrRoad_ene!F63/TrRoad_tech!F91)</f>
        <v>1.0540600719541464</v>
      </c>
      <c r="G118" s="107">
        <f>IF(TrRoad_act!G87=0,"",TrRoad_ene!G63/TrRoad_tech!G91)</f>
        <v>1.0392260315506883</v>
      </c>
      <c r="H118" s="107">
        <f>IF(TrRoad_act!H87=0,"",TrRoad_ene!H63/TrRoad_tech!H91)</f>
        <v>1.0238723358698067</v>
      </c>
      <c r="I118" s="107">
        <f>IF(TrRoad_act!I87=0,"",TrRoad_ene!I63/TrRoad_tech!I91)</f>
        <v>1.0284330647072468</v>
      </c>
      <c r="J118" s="107">
        <f>IF(TrRoad_act!J87=0,"",TrRoad_ene!J63/TrRoad_tech!J91)</f>
        <v>1.1797512836292245</v>
      </c>
      <c r="K118" s="107">
        <f>IF(TrRoad_act!K87=0,"",TrRoad_ene!K63/TrRoad_tech!K91)</f>
        <v>1.1993193589769291</v>
      </c>
      <c r="L118" s="107">
        <f>IF(TrRoad_act!L87=0,"",TrRoad_ene!L63/TrRoad_tech!L91)</f>
        <v>1.1214294548199233</v>
      </c>
      <c r="M118" s="107">
        <f>IF(TrRoad_act!M87=0,"",TrRoad_ene!M63/TrRoad_tech!M91)</f>
        <v>1.1696879936768376</v>
      </c>
      <c r="N118" s="107">
        <f>IF(TrRoad_act!N87=0,"",TrRoad_ene!N63/TrRoad_tech!N91)</f>
        <v>1.1754073090451904</v>
      </c>
      <c r="O118" s="107">
        <f>IF(TrRoad_act!O87=0,"",TrRoad_ene!O63/TrRoad_tech!O91)</f>
        <v>1.0784596241751254</v>
      </c>
      <c r="P118" s="107">
        <f>IF(TrRoad_act!P87=0,"",TrRoad_ene!P63/TrRoad_tech!P91)</f>
        <v>1.0774514565447757</v>
      </c>
      <c r="Q118" s="107">
        <f>IF(TrRoad_act!Q87=0,"",TrRoad_ene!Q63/TrRoad_tech!Q91)</f>
        <v>1.0522468444468034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1.013834399426206</v>
      </c>
      <c r="C119" s="108">
        <f>IF(TrRoad_act!C88=0,"",TrRoad_ene!C64/TrRoad_tech!C92)</f>
        <v>1.0422342315030022</v>
      </c>
      <c r="D119" s="108">
        <f>IF(TrRoad_act!D88=0,"",TrRoad_ene!D64/TrRoad_tech!D92)</f>
        <v>1.0265875318836917</v>
      </c>
      <c r="E119" s="108">
        <f>IF(TrRoad_act!E88=0,"",TrRoad_ene!E64/TrRoad_tech!E92)</f>
        <v>1.0138144292448712</v>
      </c>
      <c r="F119" s="108">
        <f>IF(TrRoad_act!F88=0,"",TrRoad_ene!F64/TrRoad_tech!F92)</f>
        <v>1.0249451700887275</v>
      </c>
      <c r="G119" s="108">
        <f>IF(TrRoad_act!G88=0,"",TrRoad_ene!G64/TrRoad_tech!G92)</f>
        <v>1.0329153592423692</v>
      </c>
      <c r="H119" s="108">
        <f>IF(TrRoad_act!H88=0,"",TrRoad_ene!H64/TrRoad_tech!H92)</f>
        <v>1.0163051203547744</v>
      </c>
      <c r="I119" s="108">
        <f>IF(TrRoad_act!I88=0,"",TrRoad_ene!I64/TrRoad_tech!I92)</f>
        <v>1.0431306775188121</v>
      </c>
      <c r="J119" s="108">
        <f>IF(TrRoad_act!J88=0,"",TrRoad_ene!J64/TrRoad_tech!J92)</f>
        <v>1.2124823355129786</v>
      </c>
      <c r="K119" s="108">
        <f>IF(TrRoad_act!K88=0,"",TrRoad_ene!K64/TrRoad_tech!K92)</f>
        <v>1.2129724704658333</v>
      </c>
      <c r="L119" s="108">
        <f>IF(TrRoad_act!L88=0,"",TrRoad_ene!L64/TrRoad_tech!L92)</f>
        <v>1.1541498782826098</v>
      </c>
      <c r="M119" s="108">
        <f>IF(TrRoad_act!M88=0,"",TrRoad_ene!M64/TrRoad_tech!M92)</f>
        <v>1.2190821045234732</v>
      </c>
      <c r="N119" s="108">
        <f>IF(TrRoad_act!N88=0,"",TrRoad_ene!N64/TrRoad_tech!N92)</f>
        <v>1.2395095632737765</v>
      </c>
      <c r="O119" s="108">
        <f>IF(TrRoad_act!O88=0,"",TrRoad_ene!O64/TrRoad_tech!O92)</f>
        <v>1.095078334079677</v>
      </c>
      <c r="P119" s="108">
        <f>IF(TrRoad_act!P88=0,"",TrRoad_ene!P64/TrRoad_tech!P92)</f>
        <v>1.0801220719063778</v>
      </c>
      <c r="Q119" s="108">
        <f>IF(TrRoad_act!Q88=0,"",TrRoad_ene!Q64/TrRoad_tech!Q92)</f>
        <v>1.0456027679423978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1.0060120922645743</v>
      </c>
      <c r="C120" s="108">
        <f>IF(TrRoad_act!C89=0,"",TrRoad_ene!C65/TrRoad_tech!C93)</f>
        <v>1.0929477225959041</v>
      </c>
      <c r="D120" s="108">
        <f>IF(TrRoad_act!D89=0,"",TrRoad_ene!D65/TrRoad_tech!D93)</f>
        <v>1.0979633934406527</v>
      </c>
      <c r="E120" s="108">
        <f>IF(TrRoad_act!E89=0,"",TrRoad_ene!E65/TrRoad_tech!E93)</f>
        <v>0.99985113392511216</v>
      </c>
      <c r="F120" s="108">
        <f>IF(TrRoad_act!F89=0,"",TrRoad_ene!F65/TrRoad_tech!F93)</f>
        <v>1.0006734025902193</v>
      </c>
      <c r="G120" s="108">
        <f>IF(TrRoad_act!G89=0,"",TrRoad_ene!G65/TrRoad_tech!G93)</f>
        <v>1.0269629187875573</v>
      </c>
      <c r="H120" s="108">
        <f>IF(TrRoad_act!H89=0,"",TrRoad_ene!H65/TrRoad_tech!H93)</f>
        <v>1.0991217457741465</v>
      </c>
      <c r="I120" s="108">
        <f>IF(TrRoad_act!I89=0,"",TrRoad_ene!I65/TrRoad_tech!I93)</f>
        <v>1.04726994918105</v>
      </c>
      <c r="J120" s="108">
        <f>IF(TrRoad_act!J89=0,"",TrRoad_ene!J65/TrRoad_tech!J93)</f>
        <v>1.2010490676063037</v>
      </c>
      <c r="K120" s="108">
        <f>IF(TrRoad_act!K89=0,"",TrRoad_ene!K65/TrRoad_tech!K93)</f>
        <v>1.2215231923249679</v>
      </c>
      <c r="L120" s="108">
        <f>IF(TrRoad_act!L89=0,"",TrRoad_ene!L65/TrRoad_tech!L93)</f>
        <v>1.1519202872858203</v>
      </c>
      <c r="M120" s="108">
        <f>IF(TrRoad_act!M89=0,"",TrRoad_ene!M65/TrRoad_tech!M93)</f>
        <v>1.1855911942974926</v>
      </c>
      <c r="N120" s="108">
        <f>IF(TrRoad_act!N89=0,"",TrRoad_ene!N65/TrRoad_tech!N93)</f>
        <v>1.1950198541261901</v>
      </c>
      <c r="O120" s="108">
        <f>IF(TrRoad_act!O89=0,"",TrRoad_ene!O65/TrRoad_tech!O93)</f>
        <v>1.1133364616608006</v>
      </c>
      <c r="P120" s="108">
        <f>IF(TrRoad_act!P89=0,"",TrRoad_ene!P65/TrRoad_tech!P93)</f>
        <v>1.1098965289506755</v>
      </c>
      <c r="Q120" s="108">
        <f>IF(TrRoad_act!Q89=0,"",TrRoad_ene!Q65/TrRoad_tech!Q93)</f>
        <v>1.090544481754574</v>
      </c>
    </row>
    <row r="121" spans="1:17" ht="11.45" customHeight="1" x14ac:dyDescent="0.25">
      <c r="A121" s="62" t="s">
        <v>57</v>
      </c>
      <c r="B121" s="108" t="str">
        <f>IF(TrRoad_act!B90=0,"",TrRoad_ene!B66/TrRoad_tech!B94)</f>
        <v/>
      </c>
      <c r="C121" s="108" t="str">
        <f>IF(TrRoad_act!C90=0,"",TrRoad_ene!C66/TrRoad_tech!C94)</f>
        <v/>
      </c>
      <c r="D121" s="108">
        <f>IF(TrRoad_act!D90=0,"",TrRoad_ene!D66/TrRoad_tech!D94)</f>
        <v>1.04081553301111</v>
      </c>
      <c r="E121" s="108">
        <f>IF(TrRoad_act!E90=0,"",TrRoad_ene!E66/TrRoad_tech!E94)</f>
        <v>0.94753191255506319</v>
      </c>
      <c r="F121" s="108">
        <f>IF(TrRoad_act!F90=0,"",TrRoad_ene!F66/TrRoad_tech!F94)</f>
        <v>4.586583641904368</v>
      </c>
      <c r="G121" s="108">
        <f>IF(TrRoad_act!G90=0,"",TrRoad_ene!G66/TrRoad_tech!G94)</f>
        <v>2.8183589993799267</v>
      </c>
      <c r="H121" s="108">
        <f>IF(TrRoad_act!H90=0,"",TrRoad_ene!H66/TrRoad_tech!H94)</f>
        <v>0.94088766601628693</v>
      </c>
      <c r="I121" s="108">
        <f>IF(TrRoad_act!I90=0,"",TrRoad_ene!I66/TrRoad_tech!I94)</f>
        <v>1.3142684358634422</v>
      </c>
      <c r="J121" s="108">
        <f>IF(TrRoad_act!J90=0,"",TrRoad_ene!J66/TrRoad_tech!J94)</f>
        <v>2.1029151874077918</v>
      </c>
      <c r="K121" s="108">
        <f>IF(TrRoad_act!K90=0,"",TrRoad_ene!K66/TrRoad_tech!K94)</f>
        <v>3.4590524680586201</v>
      </c>
      <c r="L121" s="108">
        <f>IF(TrRoad_act!L90=0,"",TrRoad_ene!L66/TrRoad_tech!L94)</f>
        <v>1.0141692249646015</v>
      </c>
      <c r="M121" s="108">
        <f>IF(TrRoad_act!M90=0,"",TrRoad_ene!M66/TrRoad_tech!M94)</f>
        <v>1.421981273108526</v>
      </c>
      <c r="N121" s="108">
        <f>IF(TrRoad_act!N90=0,"",TrRoad_ene!N66/TrRoad_tech!N94)</f>
        <v>1.1311049804667115</v>
      </c>
      <c r="O121" s="108">
        <f>IF(TrRoad_act!O90=0,"",TrRoad_ene!O66/TrRoad_tech!O94)</f>
        <v>1.1321005926936394</v>
      </c>
      <c r="P121" s="108">
        <f>IF(TrRoad_act!P90=0,"",TrRoad_ene!P66/TrRoad_tech!P94)</f>
        <v>1.1348383221059677</v>
      </c>
      <c r="Q121" s="108">
        <f>IF(TrRoad_act!Q90=0,"",TrRoad_ene!Q66/TrRoad_tech!Q94)</f>
        <v>1.0626567099487192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 t="str">
        <f>IF(TrRoad_act!L91=0,"",TrRoad_ene!L67/TrRoad_tech!L95)</f>
        <v/>
      </c>
      <c r="M122" s="108" t="str">
        <f>IF(TrRoad_act!M91=0,"",TrRoad_ene!M67/TrRoad_tech!M95)</f>
        <v/>
      </c>
      <c r="N122" s="108" t="str">
        <f>IF(TrRoad_act!N91=0,"",TrRoad_ene!N67/TrRoad_tech!N95)</f>
        <v/>
      </c>
      <c r="O122" s="108" t="str">
        <f>IF(TrRoad_act!O91=0,"",TrRoad_ene!O67/TrRoad_tech!O95)</f>
        <v/>
      </c>
      <c r="P122" s="108" t="str">
        <f>IF(TrRoad_act!P91=0,"",TrRoad_ene!P67/TrRoad_tech!P95)</f>
        <v/>
      </c>
      <c r="Q122" s="108" t="str">
        <f>IF(TrRoad_act!Q91=0,"",TrRoad_ene!Q67/TrRoad_tech!Q95)</f>
        <v/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>
        <f>IF(TrRoad_act!N92=0,"",TrRoad_ene!N68/TrRoad_tech!N96)</f>
        <v>1.3189554723594676</v>
      </c>
      <c r="O123" s="108">
        <f>IF(TrRoad_act!O92=0,"",TrRoad_ene!O68/TrRoad_tech!O96)</f>
        <v>1.209969162844917</v>
      </c>
      <c r="P123" s="108">
        <f>IF(TrRoad_act!P92=0,"",TrRoad_ene!P68/TrRoad_tech!P96)</f>
        <v>1.1963836457215526</v>
      </c>
      <c r="Q123" s="108">
        <f>IF(TrRoad_act!Q92=0,"",TrRoad_ene!Q68/TrRoad_tech!Q96)</f>
        <v>1.1723646950180184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>
        <f>IF(TrRoad_act!K93=0,"",TrRoad_ene!K69/TrRoad_tech!K97)</f>
        <v>1.1840000000065629</v>
      </c>
      <c r="L124" s="108">
        <f>IF(TrRoad_act!L93=0,"",TrRoad_ene!L69/TrRoad_tech!L97)</f>
        <v>1.1999138248361776</v>
      </c>
      <c r="M124" s="108">
        <f>IF(TrRoad_act!M93=0,"",TrRoad_ene!M69/TrRoad_tech!M97)</f>
        <v>1.2103709589936578</v>
      </c>
      <c r="N124" s="108">
        <f>IF(TrRoad_act!N93=0,"",TrRoad_ene!N69/TrRoad_tech!N97)</f>
        <v>1.2228268211236202</v>
      </c>
      <c r="O124" s="108">
        <f>IF(TrRoad_act!O93=0,"",TrRoad_ene!O69/TrRoad_tech!O97)</f>
        <v>1.2367721778387721</v>
      </c>
      <c r="P124" s="108">
        <f>IF(TrRoad_act!P93=0,"",TrRoad_ene!P69/TrRoad_tech!P97)</f>
        <v>1.2377902383190771</v>
      </c>
      <c r="Q124" s="108">
        <f>IF(TrRoad_act!Q93=0,"",TrRoad_ene!Q69/TrRoad_tech!Q97)</f>
        <v>1.2392824383345464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1.0379190501951188</v>
      </c>
      <c r="C125" s="107">
        <f>IF(TrRoad_act!C94=0,"",TrRoad_ene!C70/TrRoad_tech!C98)</f>
        <v>1.13107631598934</v>
      </c>
      <c r="D125" s="107">
        <f>IF(TrRoad_act!D94=0,"",TrRoad_ene!D70/TrRoad_tech!D98)</f>
        <v>1.1537999249917248</v>
      </c>
      <c r="E125" s="107">
        <f>IF(TrRoad_act!E94=0,"",TrRoad_ene!E70/TrRoad_tech!E98)</f>
        <v>1.1499871330527356</v>
      </c>
      <c r="F125" s="107">
        <f>IF(TrRoad_act!F94=0,"",TrRoad_ene!F70/TrRoad_tech!F98)</f>
        <v>1.0939894246413042</v>
      </c>
      <c r="G125" s="107">
        <f>IF(TrRoad_act!G94=0,"",TrRoad_ene!G70/TrRoad_tech!G98)</f>
        <v>1.0231797831022107</v>
      </c>
      <c r="H125" s="107">
        <f>IF(TrRoad_act!H94=0,"",TrRoad_ene!H70/TrRoad_tech!H98)</f>
        <v>1.0774500944249905</v>
      </c>
      <c r="I125" s="107">
        <f>IF(TrRoad_act!I94=0,"",TrRoad_ene!I70/TrRoad_tech!I98)</f>
        <v>1.0405458253224689</v>
      </c>
      <c r="J125" s="107">
        <f>IF(TrRoad_act!J94=0,"",TrRoad_ene!J70/TrRoad_tech!J98)</f>
        <v>1.0864023099953404</v>
      </c>
      <c r="K125" s="107">
        <f>IF(TrRoad_act!K94=0,"",TrRoad_ene!K70/TrRoad_tech!K98)</f>
        <v>1.1151590746716227</v>
      </c>
      <c r="L125" s="107">
        <f>IF(TrRoad_act!L94=0,"",TrRoad_ene!L70/TrRoad_tech!L98)</f>
        <v>1.1351772621083294</v>
      </c>
      <c r="M125" s="107">
        <f>IF(TrRoad_act!M94=0,"",TrRoad_ene!M70/TrRoad_tech!M98)</f>
        <v>1.1394916894303444</v>
      </c>
      <c r="N125" s="107">
        <f>IF(TrRoad_act!N94=0,"",TrRoad_ene!N70/TrRoad_tech!N98)</f>
        <v>1.1444621380657973</v>
      </c>
      <c r="O125" s="107">
        <f>IF(TrRoad_act!O94=0,"",TrRoad_ene!O70/TrRoad_tech!O98)</f>
        <v>1.1295774245009222</v>
      </c>
      <c r="P125" s="107">
        <f>IF(TrRoad_act!P94=0,"",TrRoad_ene!P70/TrRoad_tech!P98)</f>
        <v>1.1373345626048539</v>
      </c>
      <c r="Q125" s="107">
        <f>IF(TrRoad_act!Q94=0,"",TrRoad_ene!Q70/TrRoad_tech!Q98)</f>
        <v>1.1337817621309005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 t="str">
        <f>IF(TrRoad_act!D95=0,"",TrRoad_ene!D71/TrRoad_tech!D99)</f>
        <v/>
      </c>
      <c r="E126" s="106" t="str">
        <f>IF(TrRoad_act!E95=0,"",TrRoad_ene!E71/TrRoad_tech!E99)</f>
        <v/>
      </c>
      <c r="F126" s="106" t="str">
        <f>IF(TrRoad_act!F95=0,"",TrRoad_ene!F71/TrRoad_tech!F99)</f>
        <v/>
      </c>
      <c r="G126" s="106" t="str">
        <f>IF(TrRoad_act!G95=0,"",TrRoad_ene!G71/TrRoad_tech!G99)</f>
        <v/>
      </c>
      <c r="H126" s="106" t="str">
        <f>IF(TrRoad_act!H95=0,"",TrRoad_ene!H71/TrRoad_tech!H99)</f>
        <v/>
      </c>
      <c r="I126" s="106" t="str">
        <f>IF(TrRoad_act!I95=0,"",TrRoad_ene!I71/TrRoad_tech!I99)</f>
        <v/>
      </c>
      <c r="J126" s="106">
        <f>IF(TrRoad_act!J95=0,"",TrRoad_ene!J71/TrRoad_tech!J99)</f>
        <v>1.1346666666802321</v>
      </c>
      <c r="K126" s="106">
        <f>IF(TrRoad_act!K95=0,"",TrRoad_ene!K71/TrRoad_tech!K99)</f>
        <v>1.1346666666802321</v>
      </c>
      <c r="L126" s="106">
        <f>IF(TrRoad_act!L95=0,"",TrRoad_ene!L71/TrRoad_tech!L99)</f>
        <v>1.1348312615896798</v>
      </c>
      <c r="M126" s="106">
        <f>IF(TrRoad_act!M95=0,"",TrRoad_ene!M71/TrRoad_tech!M99)</f>
        <v>1.1349555364600672</v>
      </c>
      <c r="N126" s="106">
        <f>IF(TrRoad_act!N95=0,"",TrRoad_ene!N71/TrRoad_tech!N99)</f>
        <v>1.1349607990828128</v>
      </c>
      <c r="O126" s="106">
        <f>IF(TrRoad_act!O95=0,"",TrRoad_ene!O71/TrRoad_tech!O99)</f>
        <v>1.1349681216145313</v>
      </c>
      <c r="P126" s="106">
        <f>IF(TrRoad_act!P95=0,"",TrRoad_ene!P71/TrRoad_tech!P99)</f>
        <v>1.1349778039572438</v>
      </c>
      <c r="Q126" s="106">
        <f>IF(TrRoad_act!Q95=0,"",TrRoad_ene!Q71/TrRoad_tech!Q99)</f>
        <v>1.1349924533421232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1.0379190501951188</v>
      </c>
      <c r="C127" s="106">
        <f>IF(TrRoad_act!C96=0,"",TrRoad_ene!C72/TrRoad_tech!C100)</f>
        <v>1.13107631598934</v>
      </c>
      <c r="D127" s="106">
        <f>IF(TrRoad_act!D96=0,"",TrRoad_ene!D72/TrRoad_tech!D100)</f>
        <v>1.1537999249917248</v>
      </c>
      <c r="E127" s="106">
        <f>IF(TrRoad_act!E96=0,"",TrRoad_ene!E72/TrRoad_tech!E100)</f>
        <v>1.1499871330527356</v>
      </c>
      <c r="F127" s="106">
        <f>IF(TrRoad_act!F96=0,"",TrRoad_ene!F72/TrRoad_tech!F100)</f>
        <v>1.0939894246413042</v>
      </c>
      <c r="G127" s="106">
        <f>IF(TrRoad_act!G96=0,"",TrRoad_ene!G72/TrRoad_tech!G100)</f>
        <v>1.0231797831022107</v>
      </c>
      <c r="H127" s="106">
        <f>IF(TrRoad_act!H96=0,"",TrRoad_ene!H72/TrRoad_tech!H100)</f>
        <v>1.0774500944249905</v>
      </c>
      <c r="I127" s="106">
        <f>IF(TrRoad_act!I96=0,"",TrRoad_ene!I72/TrRoad_tech!I100)</f>
        <v>1.040256220446327</v>
      </c>
      <c r="J127" s="106">
        <f>IF(TrRoad_act!J96=0,"",TrRoad_ene!J72/TrRoad_tech!J100)</f>
        <v>1.0855992882203083</v>
      </c>
      <c r="K127" s="106">
        <f>IF(TrRoad_act!K96=0,"",TrRoad_ene!K72/TrRoad_tech!K100)</f>
        <v>1.114333955441474</v>
      </c>
      <c r="L127" s="106">
        <f>IF(TrRoad_act!L96=0,"",TrRoad_ene!L72/TrRoad_tech!L100)</f>
        <v>1.134300513923173</v>
      </c>
      <c r="M127" s="106">
        <f>IF(TrRoad_act!M96=0,"",TrRoad_ene!M72/TrRoad_tech!M100)</f>
        <v>1.1385676873367307</v>
      </c>
      <c r="N127" s="106">
        <f>IF(TrRoad_act!N96=0,"",TrRoad_ene!N72/TrRoad_tech!N100)</f>
        <v>1.1435627778744808</v>
      </c>
      <c r="O127" s="106">
        <f>IF(TrRoad_act!O96=0,"",TrRoad_ene!O72/TrRoad_tech!O100)</f>
        <v>1.1286677049745104</v>
      </c>
      <c r="P127" s="106">
        <f>IF(TrRoad_act!P96=0,"",TrRoad_ene!P72/TrRoad_tech!P100)</f>
        <v>1.1365140792496247</v>
      </c>
      <c r="Q127" s="106">
        <f>IF(TrRoad_act!Q96=0,"",TrRoad_ene!Q72/TrRoad_tech!Q100)</f>
        <v>1.1330159507803874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>
        <f>IF(TrRoad_act!I97=0,"",TrRoad_ene!I73/TrRoad_tech!I101)</f>
        <v>1.1207111486300241</v>
      </c>
      <c r="J128" s="106">
        <f>IF(TrRoad_act!J97=0,"",TrRoad_ene!J73/TrRoad_tech!J101)</f>
        <v>1.1207111486300241</v>
      </c>
      <c r="K128" s="106">
        <f>IF(TrRoad_act!K97=0,"",TrRoad_ene!K73/TrRoad_tech!K101)</f>
        <v>1.1218274216965263</v>
      </c>
      <c r="L128" s="106">
        <f>IF(TrRoad_act!L97=0,"",TrRoad_ene!L73/TrRoad_tech!L101)</f>
        <v>1.1262798842496471</v>
      </c>
      <c r="M128" s="106">
        <f>IF(TrRoad_act!M97=0,"",TrRoad_ene!M73/TrRoad_tech!M101)</f>
        <v>1.1301710626718684</v>
      </c>
      <c r="N128" s="106">
        <f>IF(TrRoad_act!N97=0,"",TrRoad_ene!N73/TrRoad_tech!N101)</f>
        <v>1.1303732349300322</v>
      </c>
      <c r="O128" s="106">
        <f>IF(TrRoad_act!O97=0,"",TrRoad_ene!O73/TrRoad_tech!O101)</f>
        <v>1.1324199204672558</v>
      </c>
      <c r="P128" s="106">
        <f>IF(TrRoad_act!P97=0,"",TrRoad_ene!P73/TrRoad_tech!P101)</f>
        <v>1.1328006064811318</v>
      </c>
      <c r="Q128" s="106">
        <f>IF(TrRoad_act!Q97=0,"",TrRoad_ene!Q73/TrRoad_tech!Q101)</f>
        <v>1.1333484396214581</v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 t="str">
        <f>IF(TrRoad_act!N98=0,"",TrRoad_ene!N74/TrRoad_tech!N102)</f>
        <v/>
      </c>
      <c r="O129" s="106" t="str">
        <f>IF(TrRoad_act!O98=0,"",TrRoad_ene!O74/TrRoad_tech!O102)</f>
        <v/>
      </c>
      <c r="P129" s="106" t="str">
        <f>IF(TrRoad_act!P98=0,"",TrRoad_ene!P74/TrRoad_tech!P102)</f>
        <v/>
      </c>
      <c r="Q129" s="106" t="str">
        <f>IF(TrRoad_act!Q98=0,"",TrRoad_ene!Q74/TrRoad_tech!Q102)</f>
        <v/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 t="str">
        <f>IF(TrRoad_act!L99=0,"",TrRoad_ene!L75/TrRoad_tech!L103)</f>
        <v/>
      </c>
      <c r="M130" s="106" t="str">
        <f>IF(TrRoad_act!M99=0,"",TrRoad_ene!M75/TrRoad_tech!M103)</f>
        <v/>
      </c>
      <c r="N130" s="106" t="str">
        <f>IF(TrRoad_act!N99=0,"",TrRoad_ene!N75/TrRoad_tech!N103)</f>
        <v/>
      </c>
      <c r="O130" s="106">
        <f>IF(TrRoad_act!O99=0,"",TrRoad_ene!O75/TrRoad_tech!O103)</f>
        <v>1.1780000000135258</v>
      </c>
      <c r="P130" s="106">
        <f>IF(TrRoad_act!P99=0,"",TrRoad_ene!P75/TrRoad_tech!P103)</f>
        <v>1.1832998745430743</v>
      </c>
      <c r="Q130" s="106">
        <f>IF(TrRoad_act!Q99=0,"",TrRoad_ene!Q75/TrRoad_tech!Q103)</f>
        <v>1.1915712799138456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1.0356130045774496</v>
      </c>
      <c r="C132" s="109">
        <f>IF(TrRoad_act!C101=0,"",TrRoad_ene!C77/TrRoad_tech!C105)</f>
        <v>1.0656254342061</v>
      </c>
      <c r="D132" s="109">
        <f>IF(TrRoad_act!D101=0,"",TrRoad_ene!D77/TrRoad_tech!D105)</f>
        <v>1.0738454754219291</v>
      </c>
      <c r="E132" s="109">
        <f>IF(TrRoad_act!E101=0,"",TrRoad_ene!E77/TrRoad_tech!E105)</f>
        <v>1.0820266447344109</v>
      </c>
      <c r="F132" s="109">
        <f>IF(TrRoad_act!F101=0,"",TrRoad_ene!F77/TrRoad_tech!F105)</f>
        <v>1.0545438255943089</v>
      </c>
      <c r="G132" s="109">
        <f>IF(TrRoad_act!G101=0,"",TrRoad_ene!G77/TrRoad_tech!G105)</f>
        <v>1.0907253064306828</v>
      </c>
      <c r="H132" s="109">
        <f>IF(TrRoad_act!H101=0,"",TrRoad_ene!H77/TrRoad_tech!H105)</f>
        <v>1.1104778986775943</v>
      </c>
      <c r="I132" s="109">
        <f>IF(TrRoad_act!I101=0,"",TrRoad_ene!I77/TrRoad_tech!I105)</f>
        <v>1.0946545620111057</v>
      </c>
      <c r="J132" s="109">
        <f>IF(TrRoad_act!J101=0,"",TrRoad_ene!J77/TrRoad_tech!J105)</f>
        <v>1.1042832415339128</v>
      </c>
      <c r="K132" s="109">
        <f>IF(TrRoad_act!K101=0,"",TrRoad_ene!K77/TrRoad_tech!K105)</f>
        <v>1.1096805404316643</v>
      </c>
      <c r="L132" s="109">
        <f>IF(TrRoad_act!L101=0,"",TrRoad_ene!L77/TrRoad_tech!L105)</f>
        <v>1.1082482061740853</v>
      </c>
      <c r="M132" s="109">
        <f>IF(TrRoad_act!M101=0,"",TrRoad_ene!M77/TrRoad_tech!M105)</f>
        <v>1.10913307085812</v>
      </c>
      <c r="N132" s="109">
        <f>IF(TrRoad_act!N101=0,"",TrRoad_ene!N77/TrRoad_tech!N105)</f>
        <v>1.1479623081395507</v>
      </c>
      <c r="O132" s="109">
        <f>IF(TrRoad_act!O101=0,"",TrRoad_ene!O77/TrRoad_tech!O105)</f>
        <v>1.12834819738803</v>
      </c>
      <c r="P132" s="109">
        <f>IF(TrRoad_act!P101=0,"",TrRoad_ene!P77/TrRoad_tech!P105)</f>
        <v>1.136934284428357</v>
      </c>
      <c r="Q132" s="109">
        <f>IF(TrRoad_act!Q101=0,"",TrRoad_ene!Q77/TrRoad_tech!Q105)</f>
        <v>1.1395811093647745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1.1000000000067305</v>
      </c>
      <c r="C133" s="108">
        <f>IF(TrRoad_act!C102=0,"",TrRoad_ene!C78/TrRoad_tech!C106)</f>
        <v>1.1000238552006012</v>
      </c>
      <c r="D133" s="108">
        <f>IF(TrRoad_act!D102=0,"",TrRoad_ene!D78/TrRoad_tech!D106)</f>
        <v>1.1000822960049843</v>
      </c>
      <c r="E133" s="108">
        <f>IF(TrRoad_act!E102=0,"",TrRoad_ene!E78/TrRoad_tech!E106)</f>
        <v>1.1002132509944296</v>
      </c>
      <c r="F133" s="108">
        <f>IF(TrRoad_act!F102=0,"",TrRoad_ene!F78/TrRoad_tech!F106)</f>
        <v>1.100436120483564</v>
      </c>
      <c r="G133" s="108">
        <f>IF(TrRoad_act!G102=0,"",TrRoad_ene!G78/TrRoad_tech!G106)</f>
        <v>1.1007048161893422</v>
      </c>
      <c r="H133" s="108">
        <f>IF(TrRoad_act!H102=0,"",TrRoad_ene!H78/TrRoad_tech!H106)</f>
        <v>1.1017798750400498</v>
      </c>
      <c r="I133" s="108">
        <f>IF(TrRoad_act!I102=0,"",TrRoad_ene!I78/TrRoad_tech!I106)</f>
        <v>1.1030647803350677</v>
      </c>
      <c r="J133" s="108">
        <f>IF(TrRoad_act!J102=0,"",TrRoad_ene!J78/TrRoad_tech!J106)</f>
        <v>1.10443893584686</v>
      </c>
      <c r="K133" s="108">
        <f>IF(TrRoad_act!K102=0,"",TrRoad_ene!K78/TrRoad_tech!K106)</f>
        <v>1.1062179033937265</v>
      </c>
      <c r="L133" s="108">
        <f>IF(TrRoad_act!L102=0,"",TrRoad_ene!L78/TrRoad_tech!L106)</f>
        <v>1.1078735100701118</v>
      </c>
      <c r="M133" s="108">
        <f>IF(TrRoad_act!M102=0,"",TrRoad_ene!M78/TrRoad_tech!M106)</f>
        <v>1.1102797357036527</v>
      </c>
      <c r="N133" s="108">
        <f>IF(TrRoad_act!N102=0,"",TrRoad_ene!N78/TrRoad_tech!N106)</f>
        <v>1.1134672301429769</v>
      </c>
      <c r="O133" s="108">
        <f>IF(TrRoad_act!O102=0,"",TrRoad_ene!O78/TrRoad_tech!O106)</f>
        <v>1.1154552227658769</v>
      </c>
      <c r="P133" s="108">
        <f>IF(TrRoad_act!P102=0,"",TrRoad_ene!P78/TrRoad_tech!P106)</f>
        <v>1.1183810296019667</v>
      </c>
      <c r="Q133" s="108">
        <f>IF(TrRoad_act!Q102=0,"",TrRoad_ene!Q78/TrRoad_tech!Q106)</f>
        <v>1.1212828076632255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1.0052409494361685</v>
      </c>
      <c r="C134" s="108">
        <f>IF(TrRoad_act!C103=0,"",TrRoad_ene!C79/TrRoad_tech!C107)</f>
        <v>1.0535504867139178</v>
      </c>
      <c r="D134" s="108">
        <f>IF(TrRoad_act!D103=0,"",TrRoad_ene!D79/TrRoad_tech!D107)</f>
        <v>1.0674109642047092</v>
      </c>
      <c r="E134" s="108">
        <f>IF(TrRoad_act!E103=0,"",TrRoad_ene!E79/TrRoad_tech!E107)</f>
        <v>1.0808165806686632</v>
      </c>
      <c r="F134" s="108">
        <f>IF(TrRoad_act!F103=0,"",TrRoad_ene!F79/TrRoad_tech!F107)</f>
        <v>1.0400132792660324</v>
      </c>
      <c r="G134" s="108">
        <f>IF(TrRoad_act!G103=0,"",TrRoad_ene!G79/TrRoad_tech!G107)</f>
        <v>1.094877555981175</v>
      </c>
      <c r="H134" s="108">
        <f>IF(TrRoad_act!H103=0,"",TrRoad_ene!H79/TrRoad_tech!H107)</f>
        <v>1.1235865668239318</v>
      </c>
      <c r="I134" s="108">
        <f>IF(TrRoad_act!I103=0,"",TrRoad_ene!I79/TrRoad_tech!I107)</f>
        <v>1.0999521606541551</v>
      </c>
      <c r="J134" s="108">
        <f>IF(TrRoad_act!J103=0,"",TrRoad_ene!J79/TrRoad_tech!J107)</f>
        <v>1.1131628045905544</v>
      </c>
      <c r="K134" s="108">
        <f>IF(TrRoad_act!K103=0,"",TrRoad_ene!K79/TrRoad_tech!K107)</f>
        <v>1.1196293717667616</v>
      </c>
      <c r="L134" s="108">
        <f>IF(TrRoad_act!L103=0,"",TrRoad_ene!L79/TrRoad_tech!L107)</f>
        <v>1.1169060715646821</v>
      </c>
      <c r="M134" s="108">
        <f>IF(TrRoad_act!M103=0,"",TrRoad_ene!M79/TrRoad_tech!M107)</f>
        <v>1.1168274879938158</v>
      </c>
      <c r="N134" s="108">
        <f>IF(TrRoad_act!N103=0,"",TrRoad_ene!N79/TrRoad_tech!N107)</f>
        <v>1.1646145786736701</v>
      </c>
      <c r="O134" s="108">
        <f>IF(TrRoad_act!O103=0,"",TrRoad_ene!O79/TrRoad_tech!O107)</f>
        <v>1.1385938373695266</v>
      </c>
      <c r="P134" s="108">
        <f>IF(TrRoad_act!P103=0,"",TrRoad_ene!P79/TrRoad_tech!P107)</f>
        <v>1.1473778353418658</v>
      </c>
      <c r="Q134" s="108">
        <f>IF(TrRoad_act!Q103=0,"",TrRoad_ene!Q79/TrRoad_tech!Q107)</f>
        <v>1.1486154322038598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>
        <f>IF(TrRoad_act!J104=0,"",TrRoad_ene!J80/TrRoad_tech!J108)</f>
        <v>1.1419646704372428</v>
      </c>
      <c r="K135" s="108">
        <f>IF(TrRoad_act!K104=0,"",TrRoad_ene!K80/TrRoad_tech!K108)</f>
        <v>1.1419646704372428</v>
      </c>
      <c r="L135" s="108">
        <f>IF(TrRoad_act!L104=0,"",TrRoad_ene!L80/TrRoad_tech!L108)</f>
        <v>1.1419646704372426</v>
      </c>
      <c r="M135" s="108">
        <f>IF(TrRoad_act!M104=0,"",TrRoad_ene!M80/TrRoad_tech!M108)</f>
        <v>1.1567181382802498</v>
      </c>
      <c r="N135" s="108">
        <f>IF(TrRoad_act!N104=0,"",TrRoad_ene!N80/TrRoad_tech!N108)</f>
        <v>1.1683041107452721</v>
      </c>
      <c r="O135" s="108">
        <f>IF(TrRoad_act!O104=0,"",TrRoad_ene!O80/TrRoad_tech!O108)</f>
        <v>1.1683041107452719</v>
      </c>
      <c r="P135" s="108">
        <f>IF(TrRoad_act!P104=0,"",TrRoad_ene!P80/TrRoad_tech!P108)</f>
        <v>1.1781533352598372</v>
      </c>
      <c r="Q135" s="108">
        <f>IF(TrRoad_act!Q104=0,"",TrRoad_ene!Q80/TrRoad_tech!Q108)</f>
        <v>1.1871569497496197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 t="str">
        <f>IF(TrRoad_act!Q105=0,"",TrRoad_ene!Q81/TrRoad_tech!Q109)</f>
        <v/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>
        <f>IF(TrRoad_act!L106=0,"",TrRoad_ene!L82/TrRoad_tech!L110)</f>
        <v>1.2000000000070941</v>
      </c>
      <c r="M137" s="108">
        <f>IF(TrRoad_act!M106=0,"",TrRoad_ene!M82/TrRoad_tech!M110)</f>
        <v>1.2057295492556563</v>
      </c>
      <c r="N137" s="108">
        <f>IF(TrRoad_act!N106=0,"",TrRoad_ene!N82/TrRoad_tech!N110)</f>
        <v>1.2207063941021674</v>
      </c>
      <c r="O137" s="108">
        <f>IF(TrRoad_act!O106=0,"",TrRoad_ene!O82/TrRoad_tech!O110)</f>
        <v>1.2346289089041385</v>
      </c>
      <c r="P137" s="108">
        <f>IF(TrRoad_act!P106=0,"",TrRoad_ene!P82/TrRoad_tech!P110)</f>
        <v>1.2442846892747514</v>
      </c>
      <c r="Q137" s="108">
        <f>IF(TrRoad_act!Q106=0,"",TrRoad_ene!Q82/TrRoad_tech!Q110)</f>
        <v>1.2480962344722564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0.9280226373032805</v>
      </c>
      <c r="C138" s="107">
        <f>IF(TrRoad_act!C107=0,"",TrRoad_ene!C83/TrRoad_tech!C111)</f>
        <v>1.2482072399713637</v>
      </c>
      <c r="D138" s="107">
        <f>IF(TrRoad_act!D107=0,"",TrRoad_ene!D83/TrRoad_tech!D111)</f>
        <v>1.3303037550210151</v>
      </c>
      <c r="E138" s="107">
        <f>IF(TrRoad_act!E107=0,"",TrRoad_ene!E83/TrRoad_tech!E111)</f>
        <v>1.3530427267252971</v>
      </c>
      <c r="F138" s="107">
        <f>IF(TrRoad_act!F107=0,"",TrRoad_ene!F83/TrRoad_tech!F111)</f>
        <v>1.1288758143479485</v>
      </c>
      <c r="G138" s="107">
        <f>IF(TrRoad_act!G107=0,"",TrRoad_ene!G83/TrRoad_tech!G111)</f>
        <v>0.81977621214302498</v>
      </c>
      <c r="H138" s="107">
        <f>IF(TrRoad_act!H107=0,"",TrRoad_ene!H83/TrRoad_tech!H111)</f>
        <v>0.99633645665483117</v>
      </c>
      <c r="I138" s="107">
        <f>IF(TrRoad_act!I107=0,"",TrRoad_ene!I83/TrRoad_tech!I111)</f>
        <v>0.85268920340241594</v>
      </c>
      <c r="J138" s="107">
        <f>IF(TrRoad_act!J107=0,"",TrRoad_ene!J83/TrRoad_tech!J111)</f>
        <v>0.89346970043766216</v>
      </c>
      <c r="K138" s="107">
        <f>IF(TrRoad_act!K107=0,"",TrRoad_ene!K83/TrRoad_tech!K111)</f>
        <v>0.98516387563441998</v>
      </c>
      <c r="L138" s="107">
        <f>IF(TrRoad_act!L107=0,"",TrRoad_ene!L83/TrRoad_tech!L111)</f>
        <v>1.2204069682650631</v>
      </c>
      <c r="M138" s="107">
        <f>IF(TrRoad_act!M107=0,"",TrRoad_ene!M83/TrRoad_tech!M111)</f>
        <v>1.1533445590644167</v>
      </c>
      <c r="N138" s="107">
        <f>IF(TrRoad_act!N107=0,"",TrRoad_ene!N83/TrRoad_tech!N111)</f>
        <v>1.1014626636529246</v>
      </c>
      <c r="O138" s="107">
        <f>IF(TrRoad_act!O107=0,"",TrRoad_ene!O83/TrRoad_tech!O111)</f>
        <v>1.1332432256209242</v>
      </c>
      <c r="P138" s="107">
        <f>IF(TrRoad_act!P107=0,"",TrRoad_ene!P83/TrRoad_tech!P111)</f>
        <v>1.1774745427674767</v>
      </c>
      <c r="Q138" s="107">
        <f>IF(TrRoad_act!Q107=0,"",TrRoad_ene!Q83/TrRoad_tech!Q111)</f>
        <v>1.1422134447158396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1.0250966184847321</v>
      </c>
      <c r="C139" s="106">
        <f>IF(TrRoad_act!C108=0,"",TrRoad_ene!C84/TrRoad_tech!C112)</f>
        <v>1.1572590952877642</v>
      </c>
      <c r="D139" s="106">
        <f>IF(TrRoad_act!D108=0,"",TrRoad_ene!D84/TrRoad_tech!D112)</f>
        <v>1.1937863327090861</v>
      </c>
      <c r="E139" s="106">
        <f>IF(TrRoad_act!E108=0,"",TrRoad_ene!E84/TrRoad_tech!E112)</f>
        <v>1.2050148030061927</v>
      </c>
      <c r="F139" s="106">
        <f>IF(TrRoad_act!F108=0,"",TrRoad_ene!F84/TrRoad_tech!F112)</f>
        <v>1.1164669434095462</v>
      </c>
      <c r="G139" s="106">
        <f>IF(TrRoad_act!G108=0,"",TrRoad_ene!G84/TrRoad_tech!G112)</f>
        <v>0.993506406002856</v>
      </c>
      <c r="H139" s="106">
        <f>IF(TrRoad_act!H108=0,"",TrRoad_ene!H84/TrRoad_tech!H112)</f>
        <v>1.0652651469238268</v>
      </c>
      <c r="I139" s="106">
        <f>IF(TrRoad_act!I108=0,"",TrRoad_ene!I84/TrRoad_tech!I112)</f>
        <v>1.0081780885585401</v>
      </c>
      <c r="J139" s="106">
        <f>IF(TrRoad_act!J108=0,"",TrRoad_ene!J84/TrRoad_tech!J112)</f>
        <v>1.0255150865035128</v>
      </c>
      <c r="K139" s="106">
        <f>IF(TrRoad_act!K108=0,"",TrRoad_ene!K84/TrRoad_tech!K112)</f>
        <v>1.0630181775638052</v>
      </c>
      <c r="L139" s="106">
        <f>IF(TrRoad_act!L108=0,"",TrRoad_ene!L84/TrRoad_tech!L112)</f>
        <v>1.1582022265699237</v>
      </c>
      <c r="M139" s="106">
        <f>IF(TrRoad_act!M108=0,"",TrRoad_ene!M84/TrRoad_tech!M112)</f>
        <v>1.1321975221803888</v>
      </c>
      <c r="N139" s="106">
        <f>IF(TrRoad_act!N108=0,"",TrRoad_ene!N84/TrRoad_tech!N112)</f>
        <v>1.112950966534225</v>
      </c>
      <c r="O139" s="106">
        <f>IF(TrRoad_act!O108=0,"",TrRoad_ene!O84/TrRoad_tech!O112)</f>
        <v>1.1290806462676519</v>
      </c>
      <c r="P139" s="106">
        <f>IF(TrRoad_act!P108=0,"",TrRoad_ene!P84/TrRoad_tech!P112)</f>
        <v>1.1492538014659162</v>
      </c>
      <c r="Q139" s="106">
        <f>IF(TrRoad_act!Q108=0,"",TrRoad_ene!Q84/TrRoad_tech!Q112)</f>
        <v>1.1377912437589772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0.80543328460130459</v>
      </c>
      <c r="C140" s="105">
        <f>IF(TrRoad_act!C109=0,"",TrRoad_ene!C85/TrRoad_tech!C113)</f>
        <v>1.3288291218213719</v>
      </c>
      <c r="D140" s="105">
        <f>IF(TrRoad_act!D109=0,"",TrRoad_ene!D85/TrRoad_tech!D113)</f>
        <v>1.4751014597338903</v>
      </c>
      <c r="E140" s="105">
        <f>IF(TrRoad_act!E109=0,"",TrRoad_ene!E85/TrRoad_tech!E113)</f>
        <v>1.550882239884749</v>
      </c>
      <c r="F140" s="105">
        <f>IF(TrRoad_act!F109=0,"",TrRoad_ene!F85/TrRoad_tech!F113)</f>
        <v>1.1618957319010459</v>
      </c>
      <c r="G140" s="105">
        <f>IF(TrRoad_act!G109=0,"",TrRoad_ene!G85/TrRoad_tech!G113)</f>
        <v>0.57626396999604979</v>
      </c>
      <c r="H140" s="105">
        <f>IF(TrRoad_act!H109=0,"",TrRoad_ene!H85/TrRoad_tech!H113)</f>
        <v>0.84954375090138368</v>
      </c>
      <c r="I140" s="105">
        <f>IF(TrRoad_act!I109=0,"",TrRoad_ene!I85/TrRoad_tech!I113)</f>
        <v>0.51143302171668292</v>
      </c>
      <c r="J140" s="105">
        <f>IF(TrRoad_act!J109=0,"",TrRoad_ene!J85/TrRoad_tech!J113)</f>
        <v>0.52708190875163996</v>
      </c>
      <c r="K140" s="105">
        <f>IF(TrRoad_act!K109=0,"",TrRoad_ene!K85/TrRoad_tech!K113)</f>
        <v>0.63400150139932299</v>
      </c>
      <c r="L140" s="105">
        <f>IF(TrRoad_act!L109=0,"",TrRoad_ene!L85/TrRoad_tech!L113)</f>
        <v>1.4460721855294494</v>
      </c>
      <c r="M140" s="105">
        <f>IF(TrRoad_act!M109=0,"",TrRoad_ene!M85/TrRoad_tech!M113)</f>
        <v>1.2477330845908914</v>
      </c>
      <c r="N140" s="105">
        <f>IF(TrRoad_act!N109=0,"",TrRoad_ene!N85/TrRoad_tech!N113)</f>
        <v>1.0962055658689569</v>
      </c>
      <c r="O140" s="105">
        <f>IF(TrRoad_act!O109=0,"",TrRoad_ene!O85/TrRoad_tech!O113)</f>
        <v>1.1765250440552832</v>
      </c>
      <c r="P140" s="105">
        <f>IF(TrRoad_act!P109=0,"",TrRoad_ene!P85/TrRoad_tech!P113)</f>
        <v>1.2920528671347054</v>
      </c>
      <c r="Q140" s="105">
        <f>IF(TrRoad_act!Q109=0,"",TrRoad_ene!Q85/TrRoad_tech!Q113)</f>
        <v>1.1901386024425493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0</v>
      </c>
      <c r="C144" s="22">
        <v>3.8437242853237188</v>
      </c>
      <c r="D144" s="22">
        <v>3.820480682155881</v>
      </c>
      <c r="E144" s="22">
        <v>3.7726607004092041</v>
      </c>
      <c r="F144" s="22">
        <v>3.7674362207980847</v>
      </c>
      <c r="G144" s="22">
        <v>3.7166841331472078</v>
      </c>
      <c r="H144" s="22">
        <v>3.6417288440325737</v>
      </c>
      <c r="I144" s="22">
        <v>3.5883112055596977</v>
      </c>
      <c r="J144" s="22">
        <v>3.4140908038337896</v>
      </c>
      <c r="K144" s="22">
        <v>3.226169470882803</v>
      </c>
      <c r="L144" s="22">
        <v>3.1088319236983724</v>
      </c>
      <c r="M144" s="22">
        <v>2.959614442097509</v>
      </c>
      <c r="N144" s="22">
        <v>2.9219281282341076</v>
      </c>
      <c r="O144" s="22">
        <v>2.767496147863663</v>
      </c>
      <c r="P144" s="22">
        <v>2.7149810364121909</v>
      </c>
      <c r="Q144" s="22">
        <v>2.6547160786120219</v>
      </c>
    </row>
    <row r="145" spans="1:17" ht="11.45" customHeight="1" x14ac:dyDescent="0.25">
      <c r="A145" s="19" t="s">
        <v>29</v>
      </c>
      <c r="B145" s="21">
        <v>0</v>
      </c>
      <c r="C145" s="21">
        <v>5.8782803674575614</v>
      </c>
      <c r="D145" s="21">
        <v>5.8855614028201737</v>
      </c>
      <c r="E145" s="21">
        <v>5.8608100689533869</v>
      </c>
      <c r="F145" s="21">
        <v>5.8824400284668528</v>
      </c>
      <c r="G145" s="21">
        <v>5.7872132149220716</v>
      </c>
      <c r="H145" s="21">
        <v>5.7392489962165527</v>
      </c>
      <c r="I145" s="21">
        <v>5.6873373928450563</v>
      </c>
      <c r="J145" s="21">
        <v>5.5029078440095285</v>
      </c>
      <c r="K145" s="21">
        <v>5.2433448615718197</v>
      </c>
      <c r="L145" s="21">
        <v>5.0168437102946601</v>
      </c>
      <c r="M145" s="21">
        <v>4.7248550355374759</v>
      </c>
      <c r="N145" s="21">
        <v>4.6310613386388875</v>
      </c>
      <c r="O145" s="21">
        <v>4.3960746003624172</v>
      </c>
      <c r="P145" s="21">
        <v>4.2653838801246948</v>
      </c>
      <c r="Q145" s="21">
        <v>4.1600741764467379</v>
      </c>
    </row>
    <row r="146" spans="1:17" ht="11.45" customHeight="1" x14ac:dyDescent="0.25">
      <c r="A146" s="62" t="s">
        <v>59</v>
      </c>
      <c r="B146" s="70">
        <v>0</v>
      </c>
      <c r="C146" s="70">
        <v>6.4062071422061981</v>
      </c>
      <c r="D146" s="70">
        <v>6.3674678035931347</v>
      </c>
      <c r="E146" s="70">
        <v>6.28776783401534</v>
      </c>
      <c r="F146" s="70">
        <v>6.2790603679968084</v>
      </c>
      <c r="G146" s="70">
        <v>6.1944735552453469</v>
      </c>
      <c r="H146" s="70">
        <v>6.0695480733876224</v>
      </c>
      <c r="I146" s="70">
        <v>5.9805186759328297</v>
      </c>
      <c r="J146" s="70">
        <v>5.6901513397229833</v>
      </c>
      <c r="K146" s="70">
        <v>5.3769491181380058</v>
      </c>
      <c r="L146" s="70">
        <v>5.1813865394972876</v>
      </c>
      <c r="M146" s="70">
        <v>4.9302894677383637</v>
      </c>
      <c r="N146" s="70">
        <v>4.8662333432004594</v>
      </c>
      <c r="O146" s="70">
        <v>4.6113359484041849</v>
      </c>
      <c r="P146" s="70">
        <v>4.525819834597252</v>
      </c>
      <c r="Q146" s="70">
        <v>4.4263327903864287</v>
      </c>
    </row>
    <row r="147" spans="1:17" ht="11.45" customHeight="1" x14ac:dyDescent="0.25">
      <c r="A147" s="62" t="s">
        <v>58</v>
      </c>
      <c r="B147" s="70">
        <v>0</v>
      </c>
      <c r="C147" s="70">
        <v>5.3090853964072329</v>
      </c>
      <c r="D147" s="70">
        <v>5.3061547805357607</v>
      </c>
      <c r="E147" s="70">
        <v>5.3182435710055778</v>
      </c>
      <c r="F147" s="70">
        <v>5.2831677622939113</v>
      </c>
      <c r="G147" s="70">
        <v>5.2989198226030663</v>
      </c>
      <c r="H147" s="70">
        <v>5.3328966503629305</v>
      </c>
      <c r="I147" s="70">
        <v>5.2838088345157956</v>
      </c>
      <c r="J147" s="70">
        <v>5.0454215497208468</v>
      </c>
      <c r="K147" s="70">
        <v>4.8471470696666525</v>
      </c>
      <c r="L147" s="70">
        <v>4.6609613800823082</v>
      </c>
      <c r="M147" s="70">
        <v>4.4262652658098576</v>
      </c>
      <c r="N147" s="70">
        <v>4.412325672835788</v>
      </c>
      <c r="O147" s="70">
        <v>4.2193889333593519</v>
      </c>
      <c r="P147" s="70">
        <v>4.0668181104648085</v>
      </c>
      <c r="Q147" s="70">
        <v>3.9463558852996572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7.2824840081042943</v>
      </c>
      <c r="E148" s="70">
        <v>7.299075386779621</v>
      </c>
      <c r="F148" s="70">
        <v>7.2509352501686335</v>
      </c>
      <c r="G148" s="70">
        <v>0</v>
      </c>
      <c r="H148" s="70">
        <v>0</v>
      </c>
      <c r="I148" s="70">
        <v>7.2518150960074772</v>
      </c>
      <c r="J148" s="70">
        <v>0</v>
      </c>
      <c r="K148" s="70">
        <v>0</v>
      </c>
      <c r="L148" s="70">
        <v>6.3969820174400649</v>
      </c>
      <c r="M148" s="70">
        <v>5.0237127417434637</v>
      </c>
      <c r="N148" s="70">
        <v>4.9243775956002072</v>
      </c>
      <c r="O148" s="70">
        <v>4.5684740456718007</v>
      </c>
      <c r="P148" s="70">
        <v>4.5513841168742992</v>
      </c>
      <c r="Q148" s="70">
        <v>4.4085823914661146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5.0780443218963258</v>
      </c>
      <c r="O150" s="70">
        <v>2.9232365648610994</v>
      </c>
      <c r="P150" s="70">
        <v>2.6799734606761607</v>
      </c>
      <c r="Q150" s="70">
        <v>2.7232107499092839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2.5701276747291382</v>
      </c>
      <c r="L151" s="70">
        <v>2.5444263979818467</v>
      </c>
      <c r="M151" s="70">
        <v>2.518982134002028</v>
      </c>
      <c r="N151" s="70">
        <v>2.4937923126620078</v>
      </c>
      <c r="O151" s="70">
        <v>2.4688543895353878</v>
      </c>
      <c r="P151" s="70">
        <v>2.4441658456400339</v>
      </c>
      <c r="Q151" s="70">
        <v>2.4197241871836335</v>
      </c>
    </row>
    <row r="152" spans="1:17" ht="11.45" customHeight="1" x14ac:dyDescent="0.25">
      <c r="A152" s="19" t="s">
        <v>28</v>
      </c>
      <c r="B152" s="21">
        <v>47.517670563138573</v>
      </c>
      <c r="C152" s="21">
        <v>47.45271803720432</v>
      </c>
      <c r="D152" s="21">
        <v>0</v>
      </c>
      <c r="E152" s="21">
        <v>47.230984787751844</v>
      </c>
      <c r="F152" s="21">
        <v>47.214616109905933</v>
      </c>
      <c r="G152" s="21">
        <v>47.053983151087301</v>
      </c>
      <c r="H152" s="21">
        <v>46.813102392629524</v>
      </c>
      <c r="I152" s="21">
        <v>46.500789440850014</v>
      </c>
      <c r="J152" s="21">
        <v>45.361114413361861</v>
      </c>
      <c r="K152" s="21">
        <v>45.381475250529888</v>
      </c>
      <c r="L152" s="21">
        <v>44.910353498408973</v>
      </c>
      <c r="M152" s="21">
        <v>44.368252926094947</v>
      </c>
      <c r="N152" s="21">
        <v>44.264272050676674</v>
      </c>
      <c r="O152" s="21">
        <v>43.641576785230484</v>
      </c>
      <c r="P152" s="21">
        <v>43.440260420322147</v>
      </c>
      <c r="Q152" s="21">
        <v>43.19285605325539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14.225378349307457</v>
      </c>
      <c r="K153" s="20">
        <v>0</v>
      </c>
      <c r="L153" s="20">
        <v>12.953466348743218</v>
      </c>
      <c r="M153" s="20">
        <v>12.331726842072955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47.517670563138573</v>
      </c>
      <c r="C154" s="20">
        <v>47.45271803720432</v>
      </c>
      <c r="D154" s="20">
        <v>0</v>
      </c>
      <c r="E154" s="20">
        <v>47.230984787751844</v>
      </c>
      <c r="F154" s="20">
        <v>47.214616109905933</v>
      </c>
      <c r="G154" s="20">
        <v>47.053983151087301</v>
      </c>
      <c r="H154" s="20">
        <v>46.813102392629524</v>
      </c>
      <c r="I154" s="20">
        <v>46.639526771889976</v>
      </c>
      <c r="J154" s="20">
        <v>46.052020321295842</v>
      </c>
      <c r="K154" s="20">
        <v>45.391024219546303</v>
      </c>
      <c r="L154" s="20">
        <v>44.966726164636057</v>
      </c>
      <c r="M154" s="20">
        <v>44.406999487511762</v>
      </c>
      <c r="N154" s="20">
        <v>44.264272050676674</v>
      </c>
      <c r="O154" s="20">
        <v>43.655258731480998</v>
      </c>
      <c r="P154" s="20">
        <v>43.445171809234452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38.866272309908311</v>
      </c>
      <c r="J155" s="20">
        <v>0</v>
      </c>
      <c r="K155" s="20">
        <v>37.825853516288582</v>
      </c>
      <c r="L155" s="20">
        <v>37.472271803863379</v>
      </c>
      <c r="M155" s="20">
        <v>37.005832906259805</v>
      </c>
      <c r="N155" s="20">
        <v>0</v>
      </c>
      <c r="O155" s="20">
        <v>36.379382276234168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23.66794140565489</v>
      </c>
      <c r="P157" s="20">
        <v>23.43126199159834</v>
      </c>
      <c r="Q157" s="20">
        <v>23.196949371682358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7.3406351752478676</v>
      </c>
      <c r="D159" s="22">
        <v>7.332448245155387</v>
      </c>
      <c r="E159" s="22">
        <v>7.3273373274946936</v>
      </c>
      <c r="F159" s="22">
        <v>7.3127252934223783</v>
      </c>
      <c r="G159" s="22">
        <v>7.2964446527139062</v>
      </c>
      <c r="H159" s="22">
        <v>7.2845255935804882</v>
      </c>
      <c r="I159" s="22">
        <v>7.2548435715461812</v>
      </c>
      <c r="J159" s="22">
        <v>7.1302986213307546</v>
      </c>
      <c r="K159" s="22">
        <v>7.0883436702379718</v>
      </c>
      <c r="L159" s="22">
        <v>7.0311112312651396</v>
      </c>
      <c r="M159" s="22">
        <v>6.9930909891788371</v>
      </c>
      <c r="N159" s="22">
        <v>6.8723310279218603</v>
      </c>
      <c r="O159" s="22">
        <v>6.5943434398155105</v>
      </c>
      <c r="P159" s="22">
        <v>6.3813354612796864</v>
      </c>
      <c r="Q159" s="22">
        <v>6.1640736809131251</v>
      </c>
    </row>
    <row r="160" spans="1:17" ht="11.45" customHeight="1" x14ac:dyDescent="0.25">
      <c r="A160" s="62" t="s">
        <v>59</v>
      </c>
      <c r="B160" s="70">
        <v>0</v>
      </c>
      <c r="C160" s="70">
        <v>7.655935716085267</v>
      </c>
      <c r="D160" s="70">
        <v>7.6096390729200349</v>
      </c>
      <c r="E160" s="70">
        <v>7.5143911625548681</v>
      </c>
      <c r="F160" s="70">
        <v>7.5039850363388316</v>
      </c>
      <c r="G160" s="70">
        <v>7.4028969530973159</v>
      </c>
      <c r="H160" s="70">
        <v>7.2536008973855841</v>
      </c>
      <c r="I160" s="70">
        <v>7.1472035660746629</v>
      </c>
      <c r="J160" s="70">
        <v>6.8001911122582035</v>
      </c>
      <c r="K160" s="70">
        <v>6.4258891233649917</v>
      </c>
      <c r="L160" s="70">
        <v>6.1921760233496848</v>
      </c>
      <c r="M160" s="70">
        <v>5.8949644228157165</v>
      </c>
      <c r="N160" s="70">
        <v>5.8199007671274208</v>
      </c>
      <c r="O160" s="70">
        <v>5.7600915937643506</v>
      </c>
      <c r="P160" s="70">
        <v>5.851412327020288</v>
      </c>
      <c r="Q160" s="70">
        <v>5.8428477510337924</v>
      </c>
    </row>
    <row r="161" spans="1:17" ht="11.45" customHeight="1" x14ac:dyDescent="0.25">
      <c r="A161" s="62" t="s">
        <v>58</v>
      </c>
      <c r="B161" s="70">
        <v>0</v>
      </c>
      <c r="C161" s="70">
        <v>7.1317725806072332</v>
      </c>
      <c r="D161" s="70">
        <v>7.1278358411585518</v>
      </c>
      <c r="E161" s="70">
        <v>7.1440748913843573</v>
      </c>
      <c r="F161" s="70">
        <v>7.0969570411079657</v>
      </c>
      <c r="G161" s="70">
        <v>7.1181170156446214</v>
      </c>
      <c r="H161" s="70">
        <v>7.1637585886277559</v>
      </c>
      <c r="I161" s="70">
        <v>7.0978182028623653</v>
      </c>
      <c r="J161" s="70">
        <v>6.7775890533337977</v>
      </c>
      <c r="K161" s="70">
        <v>6.5112440250090371</v>
      </c>
      <c r="L161" s="70">
        <v>6.2611380469100828</v>
      </c>
      <c r="M161" s="70">
        <v>5.9458673010908445</v>
      </c>
      <c r="N161" s="70">
        <v>5.9267316600212068</v>
      </c>
      <c r="O161" s="70">
        <v>5.5518745355284072</v>
      </c>
      <c r="P161" s="70">
        <v>5.5299866290923392</v>
      </c>
      <c r="Q161" s="70">
        <v>5.4902393846543855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13.732634703246958</v>
      </c>
      <c r="K162" s="70">
        <v>0</v>
      </c>
      <c r="L162" s="70">
        <v>0</v>
      </c>
      <c r="M162" s="70">
        <v>9.9628039154208068</v>
      </c>
      <c r="N162" s="70">
        <v>9.7658068668611637</v>
      </c>
      <c r="O162" s="70">
        <v>0</v>
      </c>
      <c r="P162" s="70">
        <v>6.4916119289406566</v>
      </c>
      <c r="Q162" s="70">
        <v>0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3.434975637275492</v>
      </c>
      <c r="M164" s="70">
        <v>3.4006258809027368</v>
      </c>
      <c r="N164" s="70">
        <v>3.3666196220937099</v>
      </c>
      <c r="O164" s="70">
        <v>3.3329534258727724</v>
      </c>
      <c r="P164" s="70">
        <v>3.2996238916140452</v>
      </c>
      <c r="Q164" s="70">
        <v>0</v>
      </c>
    </row>
    <row r="165" spans="1:17" ht="11.45" customHeight="1" x14ac:dyDescent="0.25">
      <c r="A165" s="19" t="s">
        <v>24</v>
      </c>
      <c r="B165" s="21">
        <v>41.792725540573521</v>
      </c>
      <c r="C165" s="21">
        <v>41.728202931868275</v>
      </c>
      <c r="D165" s="21">
        <v>41.657566911958227</v>
      </c>
      <c r="E165" s="21">
        <v>41.561905110940828</v>
      </c>
      <c r="F165" s="21">
        <v>41.462759990764162</v>
      </c>
      <c r="G165" s="21">
        <v>41.330613035239146</v>
      </c>
      <c r="H165" s="21">
        <v>41.187022900682862</v>
      </c>
      <c r="I165" s="21">
        <v>41.042164429004202</v>
      </c>
      <c r="J165" s="21">
        <v>40.858596638760275</v>
      </c>
      <c r="K165" s="21">
        <v>40.66959798986592</v>
      </c>
      <c r="L165" s="21">
        <v>40.473733145977704</v>
      </c>
      <c r="M165" s="21">
        <v>40.261482659388271</v>
      </c>
      <c r="N165" s="21">
        <v>40.027546045698799</v>
      </c>
      <c r="O165" s="21">
        <v>39.774409667375352</v>
      </c>
      <c r="P165" s="21">
        <v>39.516055257853701</v>
      </c>
      <c r="Q165" s="21">
        <v>39.248148782493494</v>
      </c>
    </row>
    <row r="166" spans="1:17" ht="11.45" customHeight="1" x14ac:dyDescent="0.25">
      <c r="A166" s="17" t="s">
        <v>23</v>
      </c>
      <c r="B166" s="20">
        <v>0</v>
      </c>
      <c r="C166" s="20">
        <v>41.717783505071573</v>
      </c>
      <c r="D166" s="20">
        <v>41.646226415003092</v>
      </c>
      <c r="E166" s="20">
        <v>41.557124518534962</v>
      </c>
      <c r="F166" s="20">
        <v>41.45070422526431</v>
      </c>
      <c r="G166" s="20">
        <v>41.327234042464823</v>
      </c>
      <c r="H166" s="20">
        <v>41.187022900682869</v>
      </c>
      <c r="I166" s="20">
        <v>41.03041825086256</v>
      </c>
      <c r="J166" s="20">
        <v>40.857803954483323</v>
      </c>
      <c r="K166" s="20">
        <v>40.66959798986592</v>
      </c>
      <c r="L166" s="20">
        <v>40.466249999910303</v>
      </c>
      <c r="M166" s="20">
        <v>40.24823870692201</v>
      </c>
      <c r="N166" s="20">
        <v>40.016069221178</v>
      </c>
      <c r="O166" s="20">
        <v>39.770270270194239</v>
      </c>
      <c r="P166" s="20">
        <v>39.511391375023614</v>
      </c>
      <c r="Q166" s="20">
        <v>39.239999999916726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0</v>
      </c>
      <c r="I167" s="69">
        <v>41.064638783181884</v>
      </c>
      <c r="J167" s="69">
        <v>40.891880521584632</v>
      </c>
      <c r="K167" s="69">
        <v>0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125.78062866678574</v>
      </c>
      <c r="C171" s="78">
        <v>125.90269527711365</v>
      </c>
      <c r="D171" s="78">
        <v>126.01103122361134</v>
      </c>
      <c r="E171" s="78">
        <v>125.8017945560145</v>
      </c>
      <c r="F171" s="78">
        <v>125.48315982343766</v>
      </c>
      <c r="G171" s="78">
        <v>125.11521556281848</v>
      </c>
      <c r="H171" s="78">
        <v>122.55863795800073</v>
      </c>
      <c r="I171" s="78">
        <v>120.34402808314469</v>
      </c>
      <c r="J171" s="78">
        <v>113.65449667491184</v>
      </c>
      <c r="K171" s="78">
        <v>110.15221684797943</v>
      </c>
      <c r="L171" s="78">
        <v>107.76476696856479</v>
      </c>
      <c r="M171" s="78">
        <v>105.30094252053715</v>
      </c>
      <c r="N171" s="78">
        <v>102.79935032789021</v>
      </c>
      <c r="O171" s="78">
        <v>99.855908613498613</v>
      </c>
      <c r="P171" s="78">
        <v>97.213471160286034</v>
      </c>
      <c r="Q171" s="78">
        <v>94.720290559393064</v>
      </c>
    </row>
    <row r="172" spans="1:17" ht="11.45" customHeight="1" x14ac:dyDescent="0.25">
      <c r="A172" s="19" t="s">
        <v>29</v>
      </c>
      <c r="B172" s="76">
        <v>200.50084298538684</v>
      </c>
      <c r="C172" s="76">
        <v>198.99481907805841</v>
      </c>
      <c r="D172" s="76">
        <v>196.88051374302734</v>
      </c>
      <c r="E172" s="76">
        <v>195.22620231929031</v>
      </c>
      <c r="F172" s="76">
        <v>193.01222082268342</v>
      </c>
      <c r="G172" s="76">
        <v>192.78088814563674</v>
      </c>
      <c r="H172" s="76">
        <v>189.64476630118088</v>
      </c>
      <c r="I172" s="76">
        <v>186.62598879160399</v>
      </c>
      <c r="J172" s="76">
        <v>182.07962402876504</v>
      </c>
      <c r="K172" s="76">
        <v>179.75126485127174</v>
      </c>
      <c r="L172" s="76">
        <v>177.83923282159884</v>
      </c>
      <c r="M172" s="76">
        <v>177.57234211485809</v>
      </c>
      <c r="N172" s="76">
        <v>176.88929925322179</v>
      </c>
      <c r="O172" s="76">
        <v>174.90583156312456</v>
      </c>
      <c r="P172" s="76">
        <v>171.5735220969739</v>
      </c>
      <c r="Q172" s="76">
        <v>169.06720765226837</v>
      </c>
    </row>
    <row r="173" spans="1:17" ht="11.45" customHeight="1" x14ac:dyDescent="0.25">
      <c r="A173" s="62" t="s">
        <v>59</v>
      </c>
      <c r="B173" s="77">
        <v>196.23502461024151</v>
      </c>
      <c r="C173" s="77">
        <v>196.44208165302371</v>
      </c>
      <c r="D173" s="77">
        <v>196.56575474100569</v>
      </c>
      <c r="E173" s="77">
        <v>196.59996226921663</v>
      </c>
      <c r="F173" s="77">
        <v>196.65941597926854</v>
      </c>
      <c r="G173" s="77">
        <v>196.47684951528717</v>
      </c>
      <c r="H173" s="77">
        <v>195.21604963145884</v>
      </c>
      <c r="I173" s="77">
        <v>193.57194042403398</v>
      </c>
      <c r="J173" s="77">
        <v>190.26960186791496</v>
      </c>
      <c r="K173" s="77">
        <v>188.33744146815044</v>
      </c>
      <c r="L173" s="77">
        <v>185.59885652239913</v>
      </c>
      <c r="M173" s="77">
        <v>183.88476061770476</v>
      </c>
      <c r="N173" s="77">
        <v>182.06420833308397</v>
      </c>
      <c r="O173" s="77">
        <v>179.65025309133568</v>
      </c>
      <c r="P173" s="77">
        <v>177.13172917550392</v>
      </c>
      <c r="Q173" s="77">
        <v>174.91597053290104</v>
      </c>
    </row>
    <row r="174" spans="1:17" ht="11.45" customHeight="1" x14ac:dyDescent="0.25">
      <c r="A174" s="62" t="s">
        <v>58</v>
      </c>
      <c r="B174" s="77">
        <v>185.76599485789231</v>
      </c>
      <c r="C174" s="77">
        <v>179.10359143796387</v>
      </c>
      <c r="D174" s="77">
        <v>174.61044310925277</v>
      </c>
      <c r="E174" s="77">
        <v>172.03702453882772</v>
      </c>
      <c r="F174" s="77">
        <v>170.70337607462406</v>
      </c>
      <c r="G174" s="77">
        <v>169.42627471138221</v>
      </c>
      <c r="H174" s="77">
        <v>165.67389326129936</v>
      </c>
      <c r="I174" s="77">
        <v>165.450286773702</v>
      </c>
      <c r="J174" s="77">
        <v>165.05057607349283</v>
      </c>
      <c r="K174" s="77">
        <v>164.90398203287671</v>
      </c>
      <c r="L174" s="77">
        <v>164.75268919656133</v>
      </c>
      <c r="M174" s="77">
        <v>164.42285602142758</v>
      </c>
      <c r="N174" s="77">
        <v>164.08494872042706</v>
      </c>
      <c r="O174" s="77">
        <v>163.27425880212047</v>
      </c>
      <c r="P174" s="77">
        <v>161.77009965025539</v>
      </c>
      <c r="Q174" s="77">
        <v>159.87091381623654</v>
      </c>
    </row>
    <row r="175" spans="1:17" ht="11.45" customHeight="1" x14ac:dyDescent="0.25">
      <c r="A175" s="62" t="s">
        <v>57</v>
      </c>
      <c r="B175" s="77" t="s">
        <v>183</v>
      </c>
      <c r="C175" s="77" t="s">
        <v>183</v>
      </c>
      <c r="D175" s="77">
        <v>192.81277531314109</v>
      </c>
      <c r="E175" s="77">
        <v>192.99306011432057</v>
      </c>
      <c r="F175" s="77">
        <v>193.00027482397564</v>
      </c>
      <c r="G175" s="77">
        <v>193.44632514819358</v>
      </c>
      <c r="H175" s="77">
        <v>193.92466547565803</v>
      </c>
      <c r="I175" s="77">
        <v>193.91260227841261</v>
      </c>
      <c r="J175" s="77">
        <v>194.36341474883585</v>
      </c>
      <c r="K175" s="77">
        <v>194.83164382426787</v>
      </c>
      <c r="L175" s="77">
        <v>195.29413166440114</v>
      </c>
      <c r="M175" s="77">
        <v>194.07947901669024</v>
      </c>
      <c r="N175" s="77">
        <v>194.23077299791615</v>
      </c>
      <c r="O175" s="77">
        <v>194.30192165041399</v>
      </c>
      <c r="P175" s="77">
        <v>193.29131008986334</v>
      </c>
      <c r="Q175" s="77">
        <v>191.16553198277879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 t="s">
        <v>183</v>
      </c>
      <c r="H176" s="77" t="s">
        <v>183</v>
      </c>
      <c r="I176" s="77" t="s">
        <v>183</v>
      </c>
      <c r="J176" s="77" t="s">
        <v>183</v>
      </c>
      <c r="K176" s="77" t="s">
        <v>183</v>
      </c>
      <c r="L176" s="77" t="s">
        <v>183</v>
      </c>
      <c r="M176" s="77" t="s">
        <v>183</v>
      </c>
      <c r="N176" s="77" t="s">
        <v>183</v>
      </c>
      <c r="O176" s="77" t="s">
        <v>183</v>
      </c>
      <c r="P176" s="77" t="s">
        <v>183</v>
      </c>
      <c r="Q176" s="77" t="s">
        <v>183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>
        <v>97.414933679303999</v>
      </c>
      <c r="O177" s="77">
        <v>97.359624583425216</v>
      </c>
      <c r="P177" s="77">
        <v>94.47157988538082</v>
      </c>
      <c r="Q177" s="77">
        <v>89.022404159711996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1744.8497676520717</v>
      </c>
      <c r="C179" s="76">
        <v>1726.887510390462</v>
      </c>
      <c r="D179" s="76">
        <v>1727.3816315653705</v>
      </c>
      <c r="E179" s="76">
        <v>1714.9513623001412</v>
      </c>
      <c r="F179" s="76">
        <v>1683.0767737023091</v>
      </c>
      <c r="G179" s="76">
        <v>1677.6494595633326</v>
      </c>
      <c r="H179" s="76">
        <v>1640.9971214025793</v>
      </c>
      <c r="I179" s="76">
        <v>1610.6934999847845</v>
      </c>
      <c r="J179" s="76">
        <v>1579.3453218137063</v>
      </c>
      <c r="K179" s="76">
        <v>1553.6742908776616</v>
      </c>
      <c r="L179" s="76">
        <v>1526.9724893774212</v>
      </c>
      <c r="M179" s="76">
        <v>1500.3560406067224</v>
      </c>
      <c r="N179" s="76">
        <v>1473.2783808435156</v>
      </c>
      <c r="O179" s="76">
        <v>1447.2298977373421</v>
      </c>
      <c r="P179" s="76">
        <v>1429.5880308355113</v>
      </c>
      <c r="Q179" s="76">
        <v>1418.6139410290687</v>
      </c>
    </row>
    <row r="180" spans="1:17" ht="11.45" customHeight="1" x14ac:dyDescent="0.25">
      <c r="A180" s="62" t="s">
        <v>59</v>
      </c>
      <c r="B180" s="75" t="s">
        <v>183</v>
      </c>
      <c r="C180" s="75" t="s">
        <v>183</v>
      </c>
      <c r="D180" s="75" t="s">
        <v>183</v>
      </c>
      <c r="E180" s="75" t="s">
        <v>183</v>
      </c>
      <c r="F180" s="75" t="s">
        <v>183</v>
      </c>
      <c r="G180" s="75" t="s">
        <v>183</v>
      </c>
      <c r="H180" s="75" t="s">
        <v>183</v>
      </c>
      <c r="I180" s="75" t="s">
        <v>183</v>
      </c>
      <c r="J180" s="75">
        <v>412.74258152506167</v>
      </c>
      <c r="K180" s="75">
        <v>413.77443797887423</v>
      </c>
      <c r="L180" s="75">
        <v>414.34768811151338</v>
      </c>
      <c r="M180" s="75">
        <v>415.03528917247405</v>
      </c>
      <c r="N180" s="75">
        <v>416.05810223896435</v>
      </c>
      <c r="O180" s="75">
        <v>417.07763936331742</v>
      </c>
      <c r="P180" s="75">
        <v>418.0930190185407</v>
      </c>
      <c r="Q180" s="75">
        <v>419.09682829640508</v>
      </c>
    </row>
    <row r="181" spans="1:17" ht="11.45" customHeight="1" x14ac:dyDescent="0.25">
      <c r="A181" s="62" t="s">
        <v>58</v>
      </c>
      <c r="B181" s="75">
        <v>1744.8497676520717</v>
      </c>
      <c r="C181" s="75">
        <v>1726.887510390462</v>
      </c>
      <c r="D181" s="75">
        <v>1727.3816315653705</v>
      </c>
      <c r="E181" s="75">
        <v>1714.9513623001412</v>
      </c>
      <c r="F181" s="75">
        <v>1683.0767737023091</v>
      </c>
      <c r="G181" s="75">
        <v>1677.6494595633326</v>
      </c>
      <c r="H181" s="75">
        <v>1640.9971214025793</v>
      </c>
      <c r="I181" s="75">
        <v>1615.1060351096346</v>
      </c>
      <c r="J181" s="75">
        <v>1585.3292706008647</v>
      </c>
      <c r="K181" s="75">
        <v>1559.1233018957575</v>
      </c>
      <c r="L181" s="75">
        <v>1533.0700820285306</v>
      </c>
      <c r="M181" s="75">
        <v>1506.1673720470033</v>
      </c>
      <c r="N181" s="75">
        <v>1477.9552138851182</v>
      </c>
      <c r="O181" s="75">
        <v>1452.0090829339608</v>
      </c>
      <c r="P181" s="75">
        <v>1433.7698168812494</v>
      </c>
      <c r="Q181" s="75">
        <v>1422.4214249711906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 t="s">
        <v>183</v>
      </c>
      <c r="G182" s="75" t="s">
        <v>183</v>
      </c>
      <c r="H182" s="75" t="s">
        <v>183</v>
      </c>
      <c r="I182" s="75">
        <v>1026.7966992039533</v>
      </c>
      <c r="J182" s="75">
        <v>1029.3636909519632</v>
      </c>
      <c r="K182" s="75">
        <v>1030.1734828127624</v>
      </c>
      <c r="L182" s="75">
        <v>1025.7436282902997</v>
      </c>
      <c r="M182" s="75">
        <v>1021.9498887002919</v>
      </c>
      <c r="N182" s="75">
        <v>1024.184948054605</v>
      </c>
      <c r="O182" s="75">
        <v>1023.7176147828631</v>
      </c>
      <c r="P182" s="75">
        <v>1025.6825238425113</v>
      </c>
      <c r="Q182" s="75">
        <v>1027.3904415423995</v>
      </c>
    </row>
    <row r="183" spans="1:17" ht="11.45" customHeight="1" x14ac:dyDescent="0.25">
      <c r="A183" s="62" t="s">
        <v>56</v>
      </c>
      <c r="B183" s="75" t="s">
        <v>183</v>
      </c>
      <c r="C183" s="75" t="s">
        <v>183</v>
      </c>
      <c r="D183" s="75" t="s">
        <v>183</v>
      </c>
      <c r="E183" s="75" t="s">
        <v>183</v>
      </c>
      <c r="F183" s="75" t="s">
        <v>183</v>
      </c>
      <c r="G183" s="75" t="s">
        <v>183</v>
      </c>
      <c r="H183" s="75" t="s">
        <v>183</v>
      </c>
      <c r="I183" s="75" t="s">
        <v>183</v>
      </c>
      <c r="J183" s="75" t="s">
        <v>183</v>
      </c>
      <c r="K183" s="75" t="s">
        <v>183</v>
      </c>
      <c r="L183" s="75" t="s">
        <v>183</v>
      </c>
      <c r="M183" s="75" t="s">
        <v>183</v>
      </c>
      <c r="N183" s="75" t="s">
        <v>183</v>
      </c>
      <c r="O183" s="75" t="s">
        <v>183</v>
      </c>
      <c r="P183" s="75" t="s">
        <v>183</v>
      </c>
      <c r="Q183" s="75" t="s">
        <v>183</v>
      </c>
    </row>
    <row r="184" spans="1:17" ht="11.45" customHeight="1" x14ac:dyDescent="0.25">
      <c r="A184" s="62" t="s">
        <v>55</v>
      </c>
      <c r="B184" s="75" t="s">
        <v>183</v>
      </c>
      <c r="C184" s="75" t="s">
        <v>183</v>
      </c>
      <c r="D184" s="75" t="s">
        <v>183</v>
      </c>
      <c r="E184" s="75" t="s">
        <v>183</v>
      </c>
      <c r="F184" s="75" t="s">
        <v>183</v>
      </c>
      <c r="G184" s="75" t="s">
        <v>183</v>
      </c>
      <c r="H184" s="75" t="s">
        <v>183</v>
      </c>
      <c r="I184" s="75" t="s">
        <v>183</v>
      </c>
      <c r="J184" s="75" t="s">
        <v>183</v>
      </c>
      <c r="K184" s="75" t="s">
        <v>183</v>
      </c>
      <c r="L184" s="75" t="s">
        <v>183</v>
      </c>
      <c r="M184" s="75" t="s">
        <v>183</v>
      </c>
      <c r="N184" s="75" t="s">
        <v>183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257.68332203579973</v>
      </c>
      <c r="C186" s="78">
        <v>248.63325375773925</v>
      </c>
      <c r="D186" s="78">
        <v>246.96099903521426</v>
      </c>
      <c r="E186" s="78">
        <v>244.6635842147478</v>
      </c>
      <c r="F186" s="78">
        <v>241.80173077426727</v>
      </c>
      <c r="G186" s="78">
        <v>240.03455645134451</v>
      </c>
      <c r="H186" s="78">
        <v>236.57779681093331</v>
      </c>
      <c r="I186" s="78">
        <v>232.76559445276132</v>
      </c>
      <c r="J186" s="78">
        <v>224.8533405081281</v>
      </c>
      <c r="K186" s="78">
        <v>213.27355860276376</v>
      </c>
      <c r="L186" s="78">
        <v>206.01987488063457</v>
      </c>
      <c r="M186" s="78">
        <v>195.17693798647494</v>
      </c>
      <c r="N186" s="78">
        <v>151.85338216935889</v>
      </c>
      <c r="O186" s="78">
        <v>131.87288331697533</v>
      </c>
      <c r="P186" s="78">
        <v>152.51924856653244</v>
      </c>
      <c r="Q186" s="78">
        <v>193.43532597992049</v>
      </c>
    </row>
    <row r="187" spans="1:17" ht="11.45" customHeight="1" x14ac:dyDescent="0.25">
      <c r="A187" s="62" t="s">
        <v>59</v>
      </c>
      <c r="B187" s="77">
        <v>250.53004219853977</v>
      </c>
      <c r="C187" s="77">
        <v>249.91195203511569</v>
      </c>
      <c r="D187" s="77">
        <v>249.15287835571894</v>
      </c>
      <c r="E187" s="77">
        <v>247.85792923904384</v>
      </c>
      <c r="F187" s="77">
        <v>246.23511708442749</v>
      </c>
      <c r="G187" s="77">
        <v>244.75479830469499</v>
      </c>
      <c r="H187" s="77">
        <v>241.51545735037124</v>
      </c>
      <c r="I187" s="77">
        <v>239.17036872931268</v>
      </c>
      <c r="J187" s="77">
        <v>237.1824001891797</v>
      </c>
      <c r="K187" s="77">
        <v>235.13098852338899</v>
      </c>
      <c r="L187" s="77">
        <v>233.3293338346208</v>
      </c>
      <c r="M187" s="77">
        <v>230.93964578121344</v>
      </c>
      <c r="N187" s="77">
        <v>228.23787838956457</v>
      </c>
      <c r="O187" s="77">
        <v>226.12397306888161</v>
      </c>
      <c r="P187" s="77">
        <v>223.36026936683479</v>
      </c>
      <c r="Q187" s="77">
        <v>220.72920005715739</v>
      </c>
    </row>
    <row r="188" spans="1:17" ht="11.45" customHeight="1" x14ac:dyDescent="0.25">
      <c r="A188" s="62" t="s">
        <v>58</v>
      </c>
      <c r="B188" s="77">
        <v>249.54219599354872</v>
      </c>
      <c r="C188" s="77">
        <v>247.90186284695378</v>
      </c>
      <c r="D188" s="77">
        <v>246.27553650067216</v>
      </c>
      <c r="E188" s="77">
        <v>244.22711343675545</v>
      </c>
      <c r="F188" s="77">
        <v>242.01484592549218</v>
      </c>
      <c r="G188" s="77">
        <v>240.20771036080231</v>
      </c>
      <c r="H188" s="77">
        <v>237.05357393774943</v>
      </c>
      <c r="I188" s="77">
        <v>234.951119825832</v>
      </c>
      <c r="J188" s="77">
        <v>231.42761901695926</v>
      </c>
      <c r="K188" s="77">
        <v>229.71304503024132</v>
      </c>
      <c r="L188" s="77">
        <v>228.05630764492625</v>
      </c>
      <c r="M188" s="77">
        <v>225.95125356518759</v>
      </c>
      <c r="N188" s="77">
        <v>223.73819990080216</v>
      </c>
      <c r="O188" s="77">
        <v>220.38762859545929</v>
      </c>
      <c r="P188" s="77">
        <v>216.56209654276913</v>
      </c>
      <c r="Q188" s="77">
        <v>213.51733141557006</v>
      </c>
    </row>
    <row r="189" spans="1:17" ht="11.45" customHeight="1" x14ac:dyDescent="0.25">
      <c r="A189" s="62" t="s">
        <v>57</v>
      </c>
      <c r="B189" s="77" t="s">
        <v>183</v>
      </c>
      <c r="C189" s="77" t="s">
        <v>183</v>
      </c>
      <c r="D189" s="77" t="s">
        <v>183</v>
      </c>
      <c r="E189" s="77" t="s">
        <v>183</v>
      </c>
      <c r="F189" s="77" t="s">
        <v>183</v>
      </c>
      <c r="G189" s="77" t="s">
        <v>183</v>
      </c>
      <c r="H189" s="77" t="s">
        <v>183</v>
      </c>
      <c r="I189" s="77" t="s">
        <v>183</v>
      </c>
      <c r="J189" s="77">
        <v>372.60730089147012</v>
      </c>
      <c r="K189" s="77">
        <v>373.53881914369879</v>
      </c>
      <c r="L189" s="77">
        <v>374.47266619155806</v>
      </c>
      <c r="M189" s="77">
        <v>349.37297248824444</v>
      </c>
      <c r="N189" s="77">
        <v>343.67458398864699</v>
      </c>
      <c r="O189" s="77">
        <v>344.53377044861861</v>
      </c>
      <c r="P189" s="77">
        <v>316.41258739561675</v>
      </c>
      <c r="Q189" s="77">
        <v>304.8089351079031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 t="s">
        <v>183</v>
      </c>
      <c r="I190" s="77" t="s">
        <v>183</v>
      </c>
      <c r="J190" s="77" t="s">
        <v>183</v>
      </c>
      <c r="K190" s="77" t="s">
        <v>183</v>
      </c>
      <c r="L190" s="77" t="s">
        <v>183</v>
      </c>
      <c r="M190" s="77" t="s">
        <v>183</v>
      </c>
      <c r="N190" s="77" t="s">
        <v>183</v>
      </c>
      <c r="O190" s="77" t="s">
        <v>183</v>
      </c>
      <c r="P190" s="77" t="s">
        <v>183</v>
      </c>
      <c r="Q190" s="77" t="s">
        <v>183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 t="s">
        <v>183</v>
      </c>
      <c r="G191" s="77" t="s">
        <v>183</v>
      </c>
      <c r="H191" s="77" t="s">
        <v>183</v>
      </c>
      <c r="I191" s="77" t="s">
        <v>183</v>
      </c>
      <c r="J191" s="77" t="s">
        <v>183</v>
      </c>
      <c r="K191" s="77" t="s">
        <v>183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1370.0394764036148</v>
      </c>
      <c r="C192" s="76">
        <v>1357.4250995897146</v>
      </c>
      <c r="D192" s="76">
        <v>1348.7761736895095</v>
      </c>
      <c r="E192" s="76">
        <v>1336.4624514998957</v>
      </c>
      <c r="F192" s="76">
        <v>1329.9926208553647</v>
      </c>
      <c r="G192" s="76">
        <v>1318.5094623457635</v>
      </c>
      <c r="H192" s="76">
        <v>1314.9882783167257</v>
      </c>
      <c r="I192" s="76">
        <v>1313.3536656718584</v>
      </c>
      <c r="J192" s="76">
        <v>1312.3986211039273</v>
      </c>
      <c r="K192" s="76">
        <v>1313.006154110047</v>
      </c>
      <c r="L192" s="76">
        <v>1311.0142783457411</v>
      </c>
      <c r="M192" s="76">
        <v>1307.0808150643466</v>
      </c>
      <c r="N192" s="76">
        <v>1299.7871658972203</v>
      </c>
      <c r="O192" s="76">
        <v>1293.3236733697715</v>
      </c>
      <c r="P192" s="76">
        <v>1290.8775377063498</v>
      </c>
      <c r="Q192" s="76">
        <v>1287.7715338970613</v>
      </c>
    </row>
    <row r="193" spans="1:17" ht="11.45" customHeight="1" x14ac:dyDescent="0.25">
      <c r="A193" s="17" t="s">
        <v>23</v>
      </c>
      <c r="B193" s="75">
        <v>1361.0747011181923</v>
      </c>
      <c r="C193" s="75">
        <v>1355.179465807013</v>
      </c>
      <c r="D193" s="75">
        <v>1350.3743497849021</v>
      </c>
      <c r="E193" s="75">
        <v>1339.0425036170359</v>
      </c>
      <c r="F193" s="75">
        <v>1334.380516889463</v>
      </c>
      <c r="G193" s="75">
        <v>1321.3649334809122</v>
      </c>
      <c r="H193" s="75">
        <v>1316.64309232039</v>
      </c>
      <c r="I193" s="75">
        <v>1315.2271509943894</v>
      </c>
      <c r="J193" s="75">
        <v>1313.6830857186617</v>
      </c>
      <c r="K193" s="75">
        <v>1313.8144824150936</v>
      </c>
      <c r="L193" s="75">
        <v>1311.6986126330175</v>
      </c>
      <c r="M193" s="75">
        <v>1308.1130434652946</v>
      </c>
      <c r="N193" s="75">
        <v>1301.3756264097956</v>
      </c>
      <c r="O193" s="75">
        <v>1295.1750685720126</v>
      </c>
      <c r="P193" s="75">
        <v>1292.8992693349951</v>
      </c>
      <c r="Q193" s="75">
        <v>1290.1853944016229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1371.1582723451352</v>
      </c>
      <c r="D194" s="74">
        <v>1339.5172679727382</v>
      </c>
      <c r="E194" s="74">
        <v>1318.4602872937128</v>
      </c>
      <c r="F194" s="74">
        <v>1303.3762161531386</v>
      </c>
      <c r="G194" s="74">
        <v>1297.528127974156</v>
      </c>
      <c r="H194" s="74">
        <v>1296.5254473844075</v>
      </c>
      <c r="I194" s="74">
        <v>1292.877617668076</v>
      </c>
      <c r="J194" s="74">
        <v>1293.4248824862148</v>
      </c>
      <c r="K194" s="74">
        <v>1290.2425380620953</v>
      </c>
      <c r="L194" s="74">
        <v>1288.3134230822043</v>
      </c>
      <c r="M194" s="74">
        <v>1275.7931707083458</v>
      </c>
      <c r="N194" s="74">
        <v>1261.898874917322</v>
      </c>
      <c r="O194" s="74">
        <v>1253.4089873850007</v>
      </c>
      <c r="P194" s="74">
        <v>1248.3988683033176</v>
      </c>
      <c r="Q194" s="74">
        <v>1242.6176536980602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1.1275656626630417</v>
      </c>
      <c r="C198" s="111">
        <f>IF(TrRoad_act!C86=0,"",TrRoad_emi!C56/TrRoad_tech!C171)</f>
        <v>1.1275729321049066</v>
      </c>
      <c r="D198" s="111">
        <f>IF(TrRoad_act!D86=0,"",TrRoad_emi!D56/TrRoad_tech!D171)</f>
        <v>1.1277649470071476</v>
      </c>
      <c r="E198" s="111">
        <f>IF(TrRoad_act!E86=0,"",TrRoad_emi!E56/TrRoad_tech!E171)</f>
        <v>1.1282509023549285</v>
      </c>
      <c r="F198" s="111">
        <f>IF(TrRoad_act!F86=0,"",TrRoad_emi!F56/TrRoad_tech!F171)</f>
        <v>1.1289709446891785</v>
      </c>
      <c r="G198" s="111">
        <f>IF(TrRoad_act!G86=0,"",TrRoad_emi!G56/TrRoad_tech!G171)</f>
        <v>1.0748533377700722</v>
      </c>
      <c r="H198" s="111">
        <f>IF(TrRoad_act!H86=0,"",TrRoad_emi!H56/TrRoad_tech!H171)</f>
        <v>1.0799248261914813</v>
      </c>
      <c r="I198" s="111">
        <f>IF(TrRoad_act!I86=0,"",TrRoad_emi!I56/TrRoad_tech!I171)</f>
        <v>1.0853094716373692</v>
      </c>
      <c r="J198" s="111">
        <f>IF(TrRoad_act!J86=0,"",TrRoad_emi!J56/TrRoad_tech!J171)</f>
        <v>1.1005799791611468</v>
      </c>
      <c r="K198" s="111">
        <f>IF(TrRoad_act!K86=0,"",TrRoad_emi!K56/TrRoad_tech!K171)</f>
        <v>1.1071271102727334</v>
      </c>
      <c r="L198" s="111">
        <f>IF(TrRoad_act!L86=0,"",TrRoad_emi!L56/TrRoad_tech!L171)</f>
        <v>1.0798668731865264</v>
      </c>
      <c r="M198" s="111">
        <f>IF(TrRoad_act!M86=0,"",TrRoad_emi!M56/TrRoad_tech!M171)</f>
        <v>1.0845222017159466</v>
      </c>
      <c r="N198" s="111">
        <f>IF(TrRoad_act!N86=0,"",TrRoad_emi!N56/TrRoad_tech!N171)</f>
        <v>1.0829405813174762</v>
      </c>
      <c r="O198" s="111">
        <f>IF(TrRoad_act!O86=0,"",TrRoad_emi!O56/TrRoad_tech!O171)</f>
        <v>1.0933043010095738</v>
      </c>
      <c r="P198" s="111">
        <f>IF(TrRoad_act!P86=0,"",TrRoad_emi!P56/TrRoad_tech!P171)</f>
        <v>1.1175480471608266</v>
      </c>
      <c r="Q198" s="111">
        <f>IF(TrRoad_act!Q86=0,"",TrRoad_emi!Q56/TrRoad_tech!Q171)</f>
        <v>1.1094211019198006</v>
      </c>
    </row>
    <row r="199" spans="1:17" ht="11.45" customHeight="1" x14ac:dyDescent="0.25">
      <c r="A199" s="19" t="s">
        <v>29</v>
      </c>
      <c r="B199" s="107">
        <f>IF(TrRoad_act!B87=0,"",TrRoad_emi!B57/TrRoad_tech!B172)</f>
        <v>0.98455442126851433</v>
      </c>
      <c r="C199" s="107">
        <f>IF(TrRoad_act!C87=0,"",TrRoad_emi!C57/TrRoad_tech!C172)</f>
        <v>1.022767844075283</v>
      </c>
      <c r="D199" s="107">
        <f>IF(TrRoad_act!D87=0,"",TrRoad_emi!D57/TrRoad_tech!D172)</f>
        <v>1.0163972866049906</v>
      </c>
      <c r="E199" s="107">
        <f>IF(TrRoad_act!E87=0,"",TrRoad_emi!E57/TrRoad_tech!E172)</f>
        <v>0.9923903446525989</v>
      </c>
      <c r="F199" s="107">
        <f>IF(TrRoad_act!F87=0,"",TrRoad_emi!F57/TrRoad_tech!F172)</f>
        <v>1.0406174983311276</v>
      </c>
      <c r="G199" s="107">
        <f>IF(TrRoad_act!G87=0,"",TrRoad_emi!G57/TrRoad_tech!G172)</f>
        <v>1.0247932823595993</v>
      </c>
      <c r="H199" s="107">
        <f>IF(TrRoad_act!H87=0,"",TrRoad_emi!H57/TrRoad_tech!H172)</f>
        <v>1.0158595081091022</v>
      </c>
      <c r="I199" s="107">
        <f>IF(TrRoad_act!I87=0,"",TrRoad_emi!I57/TrRoad_tech!I172)</f>
        <v>1.0179868734870712</v>
      </c>
      <c r="J199" s="107">
        <f>IF(TrRoad_act!J87=0,"",TrRoad_emi!J57/TrRoad_tech!J172)</f>
        <v>1.1724339678867333</v>
      </c>
      <c r="K199" s="107">
        <f>IF(TrRoad_act!K87=0,"",TrRoad_emi!K57/TrRoad_tech!K172)</f>
        <v>1.1850217793854805</v>
      </c>
      <c r="L199" s="107">
        <f>IF(TrRoad_act!L87=0,"",TrRoad_emi!L57/TrRoad_tech!L172)</f>
        <v>1.10310955525957</v>
      </c>
      <c r="M199" s="107">
        <f>IF(TrRoad_act!M87=0,"",TrRoad_emi!M57/TrRoad_tech!M172)</f>
        <v>1.1307825343693163</v>
      </c>
      <c r="N199" s="107">
        <f>IF(TrRoad_act!N87=0,"",TrRoad_emi!N57/TrRoad_tech!N172)</f>
        <v>1.1320536156357304</v>
      </c>
      <c r="O199" s="107">
        <f>IF(TrRoad_act!O87=0,"",TrRoad_emi!O57/TrRoad_tech!O172)</f>
        <v>1.0330300645791433</v>
      </c>
      <c r="P199" s="107">
        <f>IF(TrRoad_act!P87=0,"",TrRoad_emi!P57/TrRoad_tech!P172)</f>
        <v>1.0452547598725614</v>
      </c>
      <c r="Q199" s="107">
        <f>IF(TrRoad_act!Q87=0,"",TrRoad_emi!Q57/TrRoad_tech!Q172)</f>
        <v>1.0117482835554501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1.0138934424945476</v>
      </c>
      <c r="C200" s="108">
        <f>IF(TrRoad_act!C88=0,"",TrRoad_emi!C58/TrRoad_tech!C173)</f>
        <v>1.0422573231531869</v>
      </c>
      <c r="D200" s="108">
        <f>IF(TrRoad_act!D88=0,"",TrRoad_emi!D58/TrRoad_tech!D173)</f>
        <v>1.0266836342221513</v>
      </c>
      <c r="E200" s="108">
        <f>IF(TrRoad_act!E88=0,"",TrRoad_emi!E58/TrRoad_tech!E173)</f>
        <v>1.0139545265697645</v>
      </c>
      <c r="F200" s="108">
        <f>IF(TrRoad_act!F88=0,"",TrRoad_emi!F58/TrRoad_tech!F173)</f>
        <v>1.0250364159838334</v>
      </c>
      <c r="G200" s="108">
        <f>IF(TrRoad_act!G88=0,"",TrRoad_emi!G58/TrRoad_tech!G173)</f>
        <v>1.0329650534167822</v>
      </c>
      <c r="H200" s="108">
        <f>IF(TrRoad_act!H88=0,"",TrRoad_emi!H58/TrRoad_tech!H173)</f>
        <v>1.0164100042594411</v>
      </c>
      <c r="I200" s="108">
        <f>IF(TrRoad_act!I88=0,"",TrRoad_emi!I58/TrRoad_tech!I173)</f>
        <v>1.0432622566362557</v>
      </c>
      <c r="J200" s="108">
        <f>IF(TrRoad_act!J88=0,"",TrRoad_emi!J58/TrRoad_tech!J173)</f>
        <v>1.2126055629692061</v>
      </c>
      <c r="K200" s="108">
        <f>IF(TrRoad_act!K88=0,"",TrRoad_emi!K58/TrRoad_tech!K173)</f>
        <v>1.2109367787409666</v>
      </c>
      <c r="L200" s="108">
        <f>IF(TrRoad_act!L88=0,"",TrRoad_emi!L58/TrRoad_tech!L173)</f>
        <v>1.1171755566945991</v>
      </c>
      <c r="M200" s="108">
        <f>IF(TrRoad_act!M88=0,"",TrRoad_emi!M58/TrRoad_tech!M173)</f>
        <v>1.1776371164514174</v>
      </c>
      <c r="N200" s="108">
        <f>IF(TrRoad_act!N88=0,"",TrRoad_emi!N58/TrRoad_tech!N173)</f>
        <v>1.1866251330023172</v>
      </c>
      <c r="O200" s="108">
        <f>IF(TrRoad_act!O88=0,"",TrRoad_emi!O58/TrRoad_tech!O173)</f>
        <v>1.0489939437181612</v>
      </c>
      <c r="P200" s="108">
        <f>IF(TrRoad_act!P88=0,"",TrRoad_emi!P58/TrRoad_tech!P173)</f>
        <v>1.0479225682359237</v>
      </c>
      <c r="Q200" s="108">
        <f>IF(TrRoad_act!Q88=0,"",TrRoad_emi!Q58/TrRoad_tech!Q173)</f>
        <v>0.99730117871099777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1.0060424743754137</v>
      </c>
      <c r="C201" s="108">
        <f>IF(TrRoad_act!C89=0,"",TrRoad_emi!C59/TrRoad_tech!C174)</f>
        <v>1.0929477225959041</v>
      </c>
      <c r="D201" s="108">
        <f>IF(TrRoad_act!D89=0,"",TrRoad_emi!D59/TrRoad_tech!D174)</f>
        <v>1.0979633934406527</v>
      </c>
      <c r="E201" s="108">
        <f>IF(TrRoad_act!E89=0,"",TrRoad_emi!E59/TrRoad_tech!E174)</f>
        <v>0.99985113392511227</v>
      </c>
      <c r="F201" s="108">
        <f>IF(TrRoad_act!F89=0,"",TrRoad_emi!F59/TrRoad_tech!F174)</f>
        <v>1.0006734025902195</v>
      </c>
      <c r="G201" s="108">
        <f>IF(TrRoad_act!G89=0,"",TrRoad_emi!G59/TrRoad_tech!G174)</f>
        <v>1.0271622564721397</v>
      </c>
      <c r="H201" s="108">
        <f>IF(TrRoad_act!H89=0,"",TrRoad_emi!H59/TrRoad_tech!H174)</f>
        <v>1.0991592357596647</v>
      </c>
      <c r="I201" s="108">
        <f>IF(TrRoad_act!I89=0,"",TrRoad_emi!I59/TrRoad_tech!I174)</f>
        <v>1.030628935744403</v>
      </c>
      <c r="J201" s="108">
        <f>IF(TrRoad_act!J89=0,"",TrRoad_emi!J59/TrRoad_tech!J174)</f>
        <v>1.160030504473694</v>
      </c>
      <c r="K201" s="108">
        <f>IF(TrRoad_act!K89=0,"",TrRoad_emi!K59/TrRoad_tech!K174)</f>
        <v>1.1611424942650255</v>
      </c>
      <c r="L201" s="108">
        <f>IF(TrRoad_act!L89=0,"",TrRoad_emi!L59/TrRoad_tech!L174)</f>
        <v>1.1257282358147858</v>
      </c>
      <c r="M201" s="108">
        <f>IF(TrRoad_act!M89=0,"",TrRoad_emi!M59/TrRoad_tech!M174)</f>
        <v>1.1318983286407585</v>
      </c>
      <c r="N201" s="108">
        <f>IF(TrRoad_act!N89=0,"",TrRoad_emi!N59/TrRoad_tech!N174)</f>
        <v>1.1508559186403222</v>
      </c>
      <c r="O201" s="108">
        <f>IF(TrRoad_act!O89=0,"",TrRoad_emi!O59/TrRoad_tech!O174)</f>
        <v>1.0656677153425433</v>
      </c>
      <c r="P201" s="108">
        <f>IF(TrRoad_act!P89=0,"",TrRoad_emi!P59/TrRoad_tech!P174)</f>
        <v>1.0706892285146667</v>
      </c>
      <c r="Q201" s="108">
        <f>IF(TrRoad_act!Q89=0,"",TrRoad_emi!Q59/TrRoad_tech!Q174)</f>
        <v>1.0483701407832606</v>
      </c>
    </row>
    <row r="202" spans="1:17" ht="11.45" customHeight="1" x14ac:dyDescent="0.25">
      <c r="A202" s="62" t="s">
        <v>57</v>
      </c>
      <c r="B202" s="108" t="str">
        <f>IF(TrRoad_act!B90=0,"",TrRoad_emi!B60/TrRoad_tech!B175)</f>
        <v/>
      </c>
      <c r="C202" s="108" t="str">
        <f>IF(TrRoad_act!C90=0,"",TrRoad_emi!C60/TrRoad_tech!C175)</f>
        <v/>
      </c>
      <c r="D202" s="108">
        <f>IF(TrRoad_act!D90=0,"",TrRoad_emi!D60/TrRoad_tech!D175)</f>
        <v>1.0408155330111097</v>
      </c>
      <c r="E202" s="108">
        <f>IF(TrRoad_act!E90=0,"",TrRoad_emi!E60/TrRoad_tech!E175)</f>
        <v>0.94753191255506319</v>
      </c>
      <c r="F202" s="108">
        <f>IF(TrRoad_act!F90=0,"",TrRoad_emi!F60/TrRoad_tech!F175)</f>
        <v>4.5865836419043697</v>
      </c>
      <c r="G202" s="108">
        <f>IF(TrRoad_act!G90=0,"",TrRoad_emi!G60/TrRoad_tech!G175)</f>
        <v>2.8183589993799267</v>
      </c>
      <c r="H202" s="108">
        <f>IF(TrRoad_act!H90=0,"",TrRoad_emi!H60/TrRoad_tech!H175)</f>
        <v>0.94088766601628682</v>
      </c>
      <c r="I202" s="108">
        <f>IF(TrRoad_act!I90=0,"",TrRoad_emi!I60/TrRoad_tech!I175)</f>
        <v>1.314268435863442</v>
      </c>
      <c r="J202" s="108">
        <f>IF(TrRoad_act!J90=0,"",TrRoad_emi!J60/TrRoad_tech!J175)</f>
        <v>2.1029151874077918</v>
      </c>
      <c r="K202" s="108">
        <f>IF(TrRoad_act!K90=0,"",TrRoad_emi!K60/TrRoad_tech!K175)</f>
        <v>3.4590524680586192</v>
      </c>
      <c r="L202" s="108">
        <f>IF(TrRoad_act!L90=0,"",TrRoad_emi!L60/TrRoad_tech!L175)</f>
        <v>1.0141692249646015</v>
      </c>
      <c r="M202" s="108">
        <f>IF(TrRoad_act!M90=0,"",TrRoad_emi!M60/TrRoad_tech!M175)</f>
        <v>1.4219812731085262</v>
      </c>
      <c r="N202" s="108">
        <f>IF(TrRoad_act!N90=0,"",TrRoad_emi!N60/TrRoad_tech!N175)</f>
        <v>1.1311049804667113</v>
      </c>
      <c r="O202" s="108">
        <f>IF(TrRoad_act!O90=0,"",TrRoad_emi!O60/TrRoad_tech!O175)</f>
        <v>1.1321005926936396</v>
      </c>
      <c r="P202" s="108">
        <f>IF(TrRoad_act!P90=0,"",TrRoad_emi!P60/TrRoad_tech!P175)</f>
        <v>1.1348383221059675</v>
      </c>
      <c r="Q202" s="108">
        <f>IF(TrRoad_act!Q90=0,"",TrRoad_emi!Q60/TrRoad_tech!Q175)</f>
        <v>1.062656709948719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 t="str">
        <f>IF(TrRoad_act!L91=0,"",TrRoad_emi!L61/TrRoad_tech!L176)</f>
        <v/>
      </c>
      <c r="M203" s="108" t="str">
        <f>IF(TrRoad_act!M91=0,"",TrRoad_emi!M61/TrRoad_tech!M176)</f>
        <v/>
      </c>
      <c r="N203" s="108" t="str">
        <f>IF(TrRoad_act!N91=0,"",TrRoad_emi!N61/TrRoad_tech!N176)</f>
        <v/>
      </c>
      <c r="O203" s="108" t="str">
        <f>IF(TrRoad_act!O91=0,"",TrRoad_emi!O61/TrRoad_tech!O176)</f>
        <v/>
      </c>
      <c r="P203" s="108" t="str">
        <f>IF(TrRoad_act!P91=0,"",TrRoad_emi!P61/TrRoad_tech!P176)</f>
        <v/>
      </c>
      <c r="Q203" s="108" t="str">
        <f>IF(TrRoad_act!Q91=0,"",TrRoad_emi!Q61/TrRoad_tech!Q176)</f>
        <v/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>
        <f>IF(TrRoad_act!N92=0,"",TrRoad_emi!N62/TrRoad_tech!N177)</f>
        <v>1.3033797137750687</v>
      </c>
      <c r="O204" s="108">
        <f>IF(TrRoad_act!O92=0,"",TrRoad_emi!O62/TrRoad_tech!O177)</f>
        <v>1.1462280103519262</v>
      </c>
      <c r="P204" s="108">
        <f>IF(TrRoad_act!P92=0,"",TrRoad_emi!P62/TrRoad_tech!P177)</f>
        <v>1.14017600899436</v>
      </c>
      <c r="Q204" s="108">
        <f>IF(TrRoad_act!Q92=0,"",TrRoad_emi!Q62/TrRoad_tech!Q177)</f>
        <v>1.0836704342769568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1.0379503959133936</v>
      </c>
      <c r="C206" s="107">
        <f>IF(TrRoad_act!C94=0,"",TrRoad_emi!C64/TrRoad_tech!C179)</f>
        <v>1.13107631598934</v>
      </c>
      <c r="D206" s="107">
        <f>IF(TrRoad_act!D94=0,"",TrRoad_emi!D64/TrRoad_tech!D179)</f>
        <v>1.153799924991725</v>
      </c>
      <c r="E206" s="107">
        <f>IF(TrRoad_act!E94=0,"",TrRoad_emi!E64/TrRoad_tech!E179)</f>
        <v>1.1499871330527354</v>
      </c>
      <c r="F206" s="107">
        <f>IF(TrRoad_act!F94=0,"",TrRoad_emi!F64/TrRoad_tech!F179)</f>
        <v>1.0939894246413044</v>
      </c>
      <c r="G206" s="107">
        <f>IF(TrRoad_act!G94=0,"",TrRoad_emi!G64/TrRoad_tech!G179)</f>
        <v>1.0233783864647503</v>
      </c>
      <c r="H206" s="107">
        <f>IF(TrRoad_act!H94=0,"",TrRoad_emi!H64/TrRoad_tech!H179)</f>
        <v>1.0774868452113271</v>
      </c>
      <c r="I206" s="107">
        <f>IF(TrRoad_act!I94=0,"",TrRoad_emi!I64/TrRoad_tech!I179)</f>
        <v>1.0261699272695683</v>
      </c>
      <c r="J206" s="107">
        <f>IF(TrRoad_act!J94=0,"",TrRoad_emi!J64/TrRoad_tech!J179)</f>
        <v>1.0496619830651517</v>
      </c>
      <c r="K206" s="107">
        <f>IF(TrRoad_act!K94=0,"",TrRoad_emi!K64/TrRoad_tech!K179)</f>
        <v>1.0601326484749987</v>
      </c>
      <c r="L206" s="107">
        <f>IF(TrRoad_act!L94=0,"",TrRoad_emi!L64/TrRoad_tech!L179)</f>
        <v>1.1099381383702684</v>
      </c>
      <c r="M206" s="107">
        <f>IF(TrRoad_act!M94=0,"",TrRoad_emi!M64/TrRoad_tech!M179)</f>
        <v>1.0883357435381977</v>
      </c>
      <c r="N206" s="107">
        <f>IF(TrRoad_act!N94=0,"",TrRoad_emi!N64/TrRoad_tech!N179)</f>
        <v>1.1021200137439093</v>
      </c>
      <c r="O206" s="107">
        <f>IF(TrRoad_act!O94=0,"",TrRoad_emi!O64/TrRoad_tech!O179)</f>
        <v>1.0814703687196141</v>
      </c>
      <c r="P206" s="107">
        <f>IF(TrRoad_act!P94=0,"",TrRoad_emi!P64/TrRoad_tech!P179)</f>
        <v>1.0971616390930954</v>
      </c>
      <c r="Q206" s="107">
        <f>IF(TrRoad_act!Q94=0,"",TrRoad_emi!Q64/TrRoad_tech!Q179)</f>
        <v>1.0900779492649355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 t="str">
        <f>IF(TrRoad_act!D95=0,"",TrRoad_emi!D65/TrRoad_tech!D180)</f>
        <v/>
      </c>
      <c r="E207" s="106" t="str">
        <f>IF(TrRoad_act!E95=0,"",TrRoad_emi!E65/TrRoad_tech!E180)</f>
        <v/>
      </c>
      <c r="F207" s="106" t="str">
        <f>IF(TrRoad_act!F95=0,"",TrRoad_emi!F65/TrRoad_tech!F180)</f>
        <v/>
      </c>
      <c r="G207" s="106" t="str">
        <f>IF(TrRoad_act!G95=0,"",TrRoad_emi!G65/TrRoad_tech!G180)</f>
        <v/>
      </c>
      <c r="H207" s="106" t="str">
        <f>IF(TrRoad_act!H95=0,"",TrRoad_emi!H65/TrRoad_tech!H180)</f>
        <v/>
      </c>
      <c r="I207" s="106" t="str">
        <f>IF(TrRoad_act!I95=0,"",TrRoad_emi!I65/TrRoad_tech!I180)</f>
        <v/>
      </c>
      <c r="J207" s="106">
        <f>IF(TrRoad_act!J95=0,"",TrRoad_emi!J65/TrRoad_tech!J180)</f>
        <v>1.1347819855454282</v>
      </c>
      <c r="K207" s="106">
        <f>IF(TrRoad_act!K95=0,"",TrRoad_emi!K65/TrRoad_tech!K180)</f>
        <v>1.1327593847016812</v>
      </c>
      <c r="L207" s="106">
        <f>IF(TrRoad_act!L95=0,"",TrRoad_emi!L65/TrRoad_tech!L180)</f>
        <v>1.0984758308057847</v>
      </c>
      <c r="M207" s="106">
        <f>IF(TrRoad_act!M95=0,"",TrRoad_emi!M65/TrRoad_tech!M180)</f>
        <v>1.0963705892310307</v>
      </c>
      <c r="N207" s="106">
        <f>IF(TrRoad_act!N95=0,"",TrRoad_emi!N65/TrRoad_tech!N180)</f>
        <v>1.0865370054967385</v>
      </c>
      <c r="O207" s="106">
        <f>IF(TrRoad_act!O95=0,"",TrRoad_emi!O65/TrRoad_tech!O180)</f>
        <v>1.0872050417173129</v>
      </c>
      <c r="P207" s="106">
        <f>IF(TrRoad_act!P95=0,"",TrRoad_emi!P65/TrRoad_tech!P180)</f>
        <v>1.1011429968415036</v>
      </c>
      <c r="Q207" s="106">
        <f>IF(TrRoad_act!Q95=0,"",TrRoad_emi!Q65/TrRoad_tech!Q180)</f>
        <v>1.0825615102125896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1.0379503959133936</v>
      </c>
      <c r="C208" s="106">
        <f>IF(TrRoad_act!C96=0,"",TrRoad_emi!C66/TrRoad_tech!C181)</f>
        <v>1.13107631598934</v>
      </c>
      <c r="D208" s="106">
        <f>IF(TrRoad_act!D96=0,"",TrRoad_emi!D66/TrRoad_tech!D181)</f>
        <v>1.153799924991725</v>
      </c>
      <c r="E208" s="106">
        <f>IF(TrRoad_act!E96=0,"",TrRoad_emi!E66/TrRoad_tech!E181)</f>
        <v>1.1499871330527354</v>
      </c>
      <c r="F208" s="106">
        <f>IF(TrRoad_act!F96=0,"",TrRoad_emi!F66/TrRoad_tech!F181)</f>
        <v>1.0939894246413044</v>
      </c>
      <c r="G208" s="106">
        <f>IF(TrRoad_act!G96=0,"",TrRoad_emi!G66/TrRoad_tech!G181)</f>
        <v>1.0233783864647503</v>
      </c>
      <c r="H208" s="106">
        <f>IF(TrRoad_act!H96=0,"",TrRoad_emi!H66/TrRoad_tech!H181)</f>
        <v>1.0774868452113271</v>
      </c>
      <c r="I208" s="106">
        <f>IF(TrRoad_act!I96=0,"",TrRoad_emi!I66/TrRoad_tech!I181)</f>
        <v>1.0237488163509314</v>
      </c>
      <c r="J208" s="106">
        <f>IF(TrRoad_act!J96=0,"",TrRoad_emi!J66/TrRoad_tech!J181)</f>
        <v>1.0485562596292612</v>
      </c>
      <c r="K208" s="106">
        <f>IF(TrRoad_act!K96=0,"",TrRoad_emi!K66/TrRoad_tech!K181)</f>
        <v>1.0592954668495911</v>
      </c>
      <c r="L208" s="106">
        <f>IF(TrRoad_act!L96=0,"",TrRoad_emi!L66/TrRoad_tech!L181)</f>
        <v>1.1086465316842045</v>
      </c>
      <c r="M208" s="106">
        <f>IF(TrRoad_act!M96=0,"",TrRoad_emi!M66/TrRoad_tech!M181)</f>
        <v>1.087119764267183</v>
      </c>
      <c r="N208" s="106">
        <f>IF(TrRoad_act!N96=0,"",TrRoad_emi!N66/TrRoad_tech!N181)</f>
        <v>1.1014665241286257</v>
      </c>
      <c r="O208" s="106">
        <f>IF(TrRoad_act!O96=0,"",TrRoad_emi!O66/TrRoad_tech!O181)</f>
        <v>1.0805002966146862</v>
      </c>
      <c r="P208" s="106">
        <f>IF(TrRoad_act!P96=0,"",TrRoad_emi!P66/TrRoad_tech!P181)</f>
        <v>1.0964483132242246</v>
      </c>
      <c r="Q208" s="106">
        <f>IF(TrRoad_act!Q96=0,"",TrRoad_emi!Q66/TrRoad_tech!Q181)</f>
        <v>1.0893688576919394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>
        <f>IF(TrRoad_act!I97=0,"",TrRoad_emi!I67/TrRoad_tech!I182)</f>
        <v>1.1207111486300243</v>
      </c>
      <c r="J209" s="106">
        <f>IF(TrRoad_act!J97=0,"",TrRoad_emi!J67/TrRoad_tech!J182)</f>
        <v>1.1207111486300243</v>
      </c>
      <c r="K209" s="106">
        <f>IF(TrRoad_act!K97=0,"",TrRoad_emi!K67/TrRoad_tech!K182)</f>
        <v>1.1218274216965265</v>
      </c>
      <c r="L209" s="106">
        <f>IF(TrRoad_act!L97=0,"",TrRoad_emi!L67/TrRoad_tech!L182)</f>
        <v>1.1262798842496466</v>
      </c>
      <c r="M209" s="106">
        <f>IF(TrRoad_act!M97=0,"",TrRoad_emi!M67/TrRoad_tech!M182)</f>
        <v>1.1301710626718682</v>
      </c>
      <c r="N209" s="106">
        <f>IF(TrRoad_act!N97=0,"",TrRoad_emi!N67/TrRoad_tech!N182)</f>
        <v>1.1303732349300319</v>
      </c>
      <c r="O209" s="106">
        <f>IF(TrRoad_act!O97=0,"",TrRoad_emi!O67/TrRoad_tech!O182)</f>
        <v>1.1324199204672563</v>
      </c>
      <c r="P209" s="106">
        <f>IF(TrRoad_act!P97=0,"",TrRoad_emi!P67/TrRoad_tech!P182)</f>
        <v>1.1328006064811318</v>
      </c>
      <c r="Q209" s="106">
        <f>IF(TrRoad_act!Q97=0,"",TrRoad_emi!Q67/TrRoad_tech!Q182)</f>
        <v>1.1333484396214579</v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 t="str">
        <f>IF(TrRoad_act!N98=0,"",TrRoad_emi!N68/TrRoad_tech!N183)</f>
        <v/>
      </c>
      <c r="O210" s="106" t="str">
        <f>IF(TrRoad_act!O98=0,"",TrRoad_emi!O68/TrRoad_tech!O183)</f>
        <v/>
      </c>
      <c r="P210" s="106" t="str">
        <f>IF(TrRoad_act!P98=0,"",TrRoad_emi!P68/TrRoad_tech!P183)</f>
        <v/>
      </c>
      <c r="Q210" s="106" t="str">
        <f>IF(TrRoad_act!Q98=0,"",TrRoad_emi!Q68/TrRoad_tech!Q183)</f>
        <v/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1.0070406584578664</v>
      </c>
      <c r="C213" s="109">
        <f>IF(TrRoad_act!C101=0,"",TrRoad_emi!C71/TrRoad_tech!C186)</f>
        <v>1.0693543133136916</v>
      </c>
      <c r="D213" s="109">
        <f>IF(TrRoad_act!D101=0,"",TrRoad_emi!D71/TrRoad_tech!D186)</f>
        <v>1.0796102356576234</v>
      </c>
      <c r="E213" s="109">
        <f>IF(TrRoad_act!E101=0,"",TrRoad_emi!E71/TrRoad_tech!E186)</f>
        <v>1.0905003101626634</v>
      </c>
      <c r="F213" s="109">
        <f>IF(TrRoad_act!F101=0,"",TrRoad_emi!F71/TrRoad_tech!F186)</f>
        <v>1.0660373042649529</v>
      </c>
      <c r="G213" s="109">
        <f>IF(TrRoad_act!G101=0,"",TrRoad_emi!G71/TrRoad_tech!G186)</f>
        <v>1.1040052516663994</v>
      </c>
      <c r="H213" s="109">
        <f>IF(TrRoad_act!H101=0,"",TrRoad_emi!H71/TrRoad_tech!H186)</f>
        <v>1.1255910938968612</v>
      </c>
      <c r="I213" s="109">
        <f>IF(TrRoad_act!I101=0,"",TrRoad_emi!I71/TrRoad_tech!I186)</f>
        <v>1.1043880344208694</v>
      </c>
      <c r="J213" s="109">
        <f>IF(TrRoad_act!J101=0,"",TrRoad_emi!J71/TrRoad_tech!J186)</f>
        <v>1.1211976807145063</v>
      </c>
      <c r="K213" s="109">
        <f>IF(TrRoad_act!K101=0,"",TrRoad_emi!K71/TrRoad_tech!K186)</f>
        <v>1.1632983069648295</v>
      </c>
      <c r="L213" s="109">
        <f>IF(TrRoad_act!L101=0,"",TrRoad_emi!L71/TrRoad_tech!L186)</f>
        <v>1.2101100586953932</v>
      </c>
      <c r="M213" s="109">
        <f>IF(TrRoad_act!M101=0,"",TrRoad_emi!M71/TrRoad_tech!M186)</f>
        <v>1.241924866112152</v>
      </c>
      <c r="N213" s="109">
        <f>IF(TrRoad_act!N101=0,"",TrRoad_emi!N71/TrRoad_tech!N186)</f>
        <v>1.6436685567361542</v>
      </c>
      <c r="O213" s="109">
        <f>IF(TrRoad_act!O101=0,"",TrRoad_emi!O71/TrRoad_tech!O186)</f>
        <v>1.8239424753919413</v>
      </c>
      <c r="P213" s="109">
        <f>IF(TrRoad_act!P101=0,"",TrRoad_emi!P71/TrRoad_tech!P186)</f>
        <v>1.574399672020939</v>
      </c>
      <c r="Q213" s="109">
        <f>IF(TrRoad_act!Q101=0,"",TrRoad_emi!Q71/TrRoad_tech!Q186)</f>
        <v>1.2195586112763652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1.100064061134675</v>
      </c>
      <c r="C214" s="108">
        <f>IF(TrRoad_act!C102=0,"",TrRoad_emi!C72/TrRoad_tech!C187)</f>
        <v>1.1000482272326177</v>
      </c>
      <c r="D214" s="108">
        <f>IF(TrRoad_act!D102=0,"",TrRoad_emi!D72/TrRoad_tech!D187)</f>
        <v>1.1001852784374222</v>
      </c>
      <c r="E214" s="108">
        <f>IF(TrRoad_act!E102=0,"",TrRoad_emi!E72/TrRoad_tech!E187)</f>
        <v>1.1003652876283836</v>
      </c>
      <c r="F214" s="108">
        <f>IF(TrRoad_act!F102=0,"",TrRoad_emi!F72/TrRoad_tech!F187)</f>
        <v>1.1005340869716753</v>
      </c>
      <c r="G214" s="108">
        <f>IF(TrRoad_act!G102=0,"",TrRoad_emi!G72/TrRoad_tech!G187)</f>
        <v>1.1007577717549881</v>
      </c>
      <c r="H214" s="108">
        <f>IF(TrRoad_act!H102=0,"",TrRoad_emi!H72/TrRoad_tech!H187)</f>
        <v>1.1018935800416905</v>
      </c>
      <c r="I214" s="108">
        <f>IF(TrRoad_act!I102=0,"",TrRoad_emi!I72/TrRoad_tech!I187)</f>
        <v>1.103203919460594</v>
      </c>
      <c r="J214" s="108">
        <f>IF(TrRoad_act!J102=0,"",TrRoad_emi!J72/TrRoad_tech!J187)</f>
        <v>1.1045511825960599</v>
      </c>
      <c r="K214" s="108">
        <f>IF(TrRoad_act!K102=0,"",TrRoad_emi!K72/TrRoad_tech!K187)</f>
        <v>1.1043584414623506</v>
      </c>
      <c r="L214" s="108">
        <f>IF(TrRoad_act!L102=0,"",TrRoad_emi!L72/TrRoad_tech!L187)</f>
        <v>1.0723816972553641</v>
      </c>
      <c r="M214" s="108">
        <f>IF(TrRoad_act!M102=0,"",TrRoad_emi!M72/TrRoad_tech!M187)</f>
        <v>1.0725336887129373</v>
      </c>
      <c r="N214" s="108">
        <f>IF(TrRoad_act!N102=0,"",TrRoad_emi!N72/TrRoad_tech!N187)</f>
        <v>1.0659604727634497</v>
      </c>
      <c r="O214" s="108">
        <f>IF(TrRoad_act!O102=0,"",TrRoad_emi!O72/TrRoad_tech!O187)</f>
        <v>1.0685133079119631</v>
      </c>
      <c r="P214" s="108">
        <f>IF(TrRoad_act!P102=0,"",TrRoad_emi!P72/TrRoad_tech!P187)</f>
        <v>1.0850409886896684</v>
      </c>
      <c r="Q214" s="108">
        <f>IF(TrRoad_act!Q102=0,"",TrRoad_emi!Q72/TrRoad_tech!Q187)</f>
        <v>1.0694851812141686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1.0052713082580758</v>
      </c>
      <c r="C215" s="108">
        <f>IF(TrRoad_act!C103=0,"",TrRoad_emi!C73/TrRoad_tech!C188)</f>
        <v>1.0535504867139178</v>
      </c>
      <c r="D215" s="108">
        <f>IF(TrRoad_act!D103=0,"",TrRoad_emi!D73/TrRoad_tech!D188)</f>
        <v>1.0674109642047089</v>
      </c>
      <c r="E215" s="108">
        <f>IF(TrRoad_act!E103=0,"",TrRoad_emi!E73/TrRoad_tech!E188)</f>
        <v>1.0808165806686634</v>
      </c>
      <c r="F215" s="108">
        <f>IF(TrRoad_act!F103=0,"",TrRoad_emi!F73/TrRoad_tech!F188)</f>
        <v>1.0400132792660324</v>
      </c>
      <c r="G215" s="108">
        <f>IF(TrRoad_act!G103=0,"",TrRoad_emi!G73/TrRoad_tech!G188)</f>
        <v>1.0950900761734015</v>
      </c>
      <c r="H215" s="108">
        <f>IF(TrRoad_act!H103=0,"",TrRoad_emi!H73/TrRoad_tech!H188)</f>
        <v>1.1236248912809634</v>
      </c>
      <c r="I215" s="108">
        <f>IF(TrRoad_act!I103=0,"",TrRoad_emi!I73/TrRoad_tech!I188)</f>
        <v>1.0824974658927715</v>
      </c>
      <c r="J215" s="108">
        <f>IF(TrRoad_act!J103=0,"",TrRoad_emi!J73/TrRoad_tech!J188)</f>
        <v>1.0751792483701577</v>
      </c>
      <c r="K215" s="108">
        <f>IF(TrRoad_act!K103=0,"",TrRoad_emi!K73/TrRoad_tech!K188)</f>
        <v>1.0643315289890574</v>
      </c>
      <c r="L215" s="108">
        <f>IF(TrRoad_act!L103=0,"",TrRoad_emi!L73/TrRoad_tech!L188)</f>
        <v>1.0920237432144753</v>
      </c>
      <c r="M215" s="108">
        <f>IF(TrRoad_act!M103=0,"",TrRoad_emi!M73/TrRoad_tech!M188)</f>
        <v>1.0667278613722577</v>
      </c>
      <c r="N215" s="108">
        <f>IF(TrRoad_act!N103=0,"",TrRoad_emi!N73/TrRoad_tech!N188)</f>
        <v>1.122196822037592</v>
      </c>
      <c r="O215" s="108">
        <f>IF(TrRoad_act!O103=0,"",TrRoad_emi!O73/TrRoad_tech!O188)</f>
        <v>1.0904142777844343</v>
      </c>
      <c r="P215" s="108">
        <f>IF(TrRoad_act!P103=0,"",TrRoad_emi!P73/TrRoad_tech!P188)</f>
        <v>1.1071211789916262</v>
      </c>
      <c r="Q215" s="108">
        <f>IF(TrRoad_act!Q103=0,"",TrRoad_emi!Q73/TrRoad_tech!Q188)</f>
        <v>1.1047630730172062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>
        <f>IF(TrRoad_act!J104=0,"",TrRoad_emi!J74/TrRoad_tech!J189)</f>
        <v>1.141964670437243</v>
      </c>
      <c r="K216" s="108">
        <f>IF(TrRoad_act!K104=0,"",TrRoad_emi!K74/TrRoad_tech!K189)</f>
        <v>1.141964670437243</v>
      </c>
      <c r="L216" s="108">
        <f>IF(TrRoad_act!L104=0,"",TrRoad_emi!L74/TrRoad_tech!L189)</f>
        <v>1.1419646704372424</v>
      </c>
      <c r="M216" s="108">
        <f>IF(TrRoad_act!M104=0,"",TrRoad_emi!M74/TrRoad_tech!M189)</f>
        <v>1.1567181382802498</v>
      </c>
      <c r="N216" s="108">
        <f>IF(TrRoad_act!N104=0,"",TrRoad_emi!N74/TrRoad_tech!N189)</f>
        <v>1.1683041107452719</v>
      </c>
      <c r="O216" s="108">
        <f>IF(TrRoad_act!O104=0,"",TrRoad_emi!O74/TrRoad_tech!O189)</f>
        <v>1.1683041107452719</v>
      </c>
      <c r="P216" s="108">
        <f>IF(TrRoad_act!P104=0,"",TrRoad_emi!P74/TrRoad_tech!P189)</f>
        <v>1.1781533352598375</v>
      </c>
      <c r="Q216" s="108">
        <f>IF(TrRoad_act!Q104=0,"",TrRoad_emi!Q74/TrRoad_tech!Q189)</f>
        <v>1.1871569497496195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 t="str">
        <f>IF(TrRoad_act!Q105=0,"",TrRoad_emi!Q75/TrRoad_tech!Q190)</f>
        <v/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0.9280506640902787</v>
      </c>
      <c r="C219" s="107">
        <f>IF(TrRoad_act!C107=0,"",TrRoad_emi!C77/TrRoad_tech!C192)</f>
        <v>1.2482072399713637</v>
      </c>
      <c r="D219" s="107">
        <f>IF(TrRoad_act!D107=0,"",TrRoad_emi!D77/TrRoad_tech!D192)</f>
        <v>1.3303037550210153</v>
      </c>
      <c r="E219" s="107">
        <f>IF(TrRoad_act!E107=0,"",TrRoad_emi!E77/TrRoad_tech!E192)</f>
        <v>1.3530427267252969</v>
      </c>
      <c r="F219" s="107">
        <f>IF(TrRoad_act!F107=0,"",TrRoad_emi!F77/TrRoad_tech!F192)</f>
        <v>1.1288758143479485</v>
      </c>
      <c r="G219" s="107">
        <f>IF(TrRoad_act!G107=0,"",TrRoad_emi!G77/TrRoad_tech!G192)</f>
        <v>0.8199353340441321</v>
      </c>
      <c r="H219" s="107">
        <f>IF(TrRoad_act!H107=0,"",TrRoad_emi!H77/TrRoad_tech!H192)</f>
        <v>0.99637044073300551</v>
      </c>
      <c r="I219" s="107">
        <f>IF(TrRoad_act!I107=0,"",TrRoad_emi!I77/TrRoad_tech!I192)</f>
        <v>0.83917440899848306</v>
      </c>
      <c r="J219" s="107">
        <f>IF(TrRoad_act!J107=0,"",TrRoad_emi!J77/TrRoad_tech!J192)</f>
        <v>0.86301692119631845</v>
      </c>
      <c r="K219" s="107">
        <f>IF(TrRoad_act!K107=0,"",TrRoad_emi!K77/TrRoad_tech!K192)</f>
        <v>0.93656649850809692</v>
      </c>
      <c r="L219" s="107">
        <f>IF(TrRoad_act!L107=0,"",TrRoad_emi!L77/TrRoad_tech!L192)</f>
        <v>1.1928003274431858</v>
      </c>
      <c r="M219" s="107">
        <f>IF(TrRoad_act!M107=0,"",TrRoad_emi!M77/TrRoad_tech!M192)</f>
        <v>1.1012072945690401</v>
      </c>
      <c r="N219" s="107">
        <f>IF(TrRoad_act!N107=0,"",TrRoad_emi!N77/TrRoad_tech!N192)</f>
        <v>1.0609621806636966</v>
      </c>
      <c r="O219" s="107">
        <f>IF(TrRoad_act!O107=0,"",TrRoad_emi!O77/TrRoad_tech!O192)</f>
        <v>1.0848978641091362</v>
      </c>
      <c r="P219" s="107">
        <f>IF(TrRoad_act!P107=0,"",TrRoad_emi!P77/TrRoad_tech!P192)</f>
        <v>1.1359745725573518</v>
      </c>
      <c r="Q219" s="107">
        <f>IF(TrRoad_act!Q107=0,"",TrRoad_emi!Q77/TrRoad_tech!Q192)</f>
        <v>1.0982300524043889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1.0251275769586143</v>
      </c>
      <c r="C220" s="106">
        <f>IF(TrRoad_act!C108=0,"",TrRoad_emi!C78/TrRoad_tech!C193)</f>
        <v>1.1572590952877644</v>
      </c>
      <c r="D220" s="106">
        <f>IF(TrRoad_act!D108=0,"",TrRoad_emi!D78/TrRoad_tech!D193)</f>
        <v>1.1937863327090859</v>
      </c>
      <c r="E220" s="106">
        <f>IF(TrRoad_act!E108=0,"",TrRoad_emi!E78/TrRoad_tech!E193)</f>
        <v>1.2050148030061929</v>
      </c>
      <c r="F220" s="106">
        <f>IF(TrRoad_act!F108=0,"",TrRoad_emi!F78/TrRoad_tech!F193)</f>
        <v>1.1164669434095462</v>
      </c>
      <c r="G220" s="106">
        <f>IF(TrRoad_act!G108=0,"",TrRoad_emi!G78/TrRoad_tech!G193)</f>
        <v>0.99369924964206324</v>
      </c>
      <c r="H220" s="106">
        <f>IF(TrRoad_act!H108=0,"",TrRoad_emi!H78/TrRoad_tech!H193)</f>
        <v>1.0653014820933242</v>
      </c>
      <c r="I220" s="106">
        <f>IF(TrRoad_act!I108=0,"",TrRoad_emi!I78/TrRoad_tech!I193)</f>
        <v>0.99219885540412645</v>
      </c>
      <c r="J220" s="106">
        <f>IF(TrRoad_act!J108=0,"",TrRoad_emi!J78/TrRoad_tech!J193)</f>
        <v>0.99056170809273825</v>
      </c>
      <c r="K220" s="106">
        <f>IF(TrRoad_act!K108=0,"",TrRoad_emi!K78/TrRoad_tech!K193)</f>
        <v>1.0105803075353927</v>
      </c>
      <c r="L220" s="106">
        <f>IF(TrRoad_act!L108=0,"",TrRoad_emi!L78/TrRoad_tech!L193)</f>
        <v>1.132002709769828</v>
      </c>
      <c r="M220" s="106">
        <f>IF(TrRoad_act!M108=0,"",TrRoad_emi!M78/TrRoad_tech!M193)</f>
        <v>1.0810162154225773</v>
      </c>
      <c r="N220" s="106">
        <f>IF(TrRoad_act!N108=0,"",TrRoad_emi!N78/TrRoad_tech!N193)</f>
        <v>1.0720280617682327</v>
      </c>
      <c r="O220" s="106">
        <f>IF(TrRoad_act!O108=0,"",TrRoad_emi!O78/TrRoad_tech!O193)</f>
        <v>1.0809128648190895</v>
      </c>
      <c r="P220" s="106">
        <f>IF(TrRoad_act!P108=0,"",TrRoad_emi!P78/TrRoad_tech!P193)</f>
        <v>1.1087484684057121</v>
      </c>
      <c r="Q220" s="106">
        <f>IF(TrRoad_act!Q108=0,"",TrRoad_emi!Q78/TrRoad_tech!Q193)</f>
        <v>1.093978137833548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0.80545760912336017</v>
      </c>
      <c r="C221" s="105">
        <f>IF(TrRoad_act!C109=0,"",TrRoad_emi!C79/TrRoad_tech!C194)</f>
        <v>1.3288291218213719</v>
      </c>
      <c r="D221" s="105">
        <f>IF(TrRoad_act!D109=0,"",TrRoad_emi!D79/TrRoad_tech!D194)</f>
        <v>1.4751014597338905</v>
      </c>
      <c r="E221" s="105">
        <f>IF(TrRoad_act!E109=0,"",TrRoad_emi!E79/TrRoad_tech!E194)</f>
        <v>1.5508822398847493</v>
      </c>
      <c r="F221" s="105">
        <f>IF(TrRoad_act!F109=0,"",TrRoad_emi!F79/TrRoad_tech!F194)</f>
        <v>1.1618957319010459</v>
      </c>
      <c r="G221" s="105">
        <f>IF(TrRoad_act!G109=0,"",TrRoad_emi!G79/TrRoad_tech!G194)</f>
        <v>0.57637582517931452</v>
      </c>
      <c r="H221" s="105">
        <f>IF(TrRoad_act!H109=0,"",TrRoad_emi!H79/TrRoad_tech!H194)</f>
        <v>0.84957272802156247</v>
      </c>
      <c r="I221" s="105">
        <f>IF(TrRoad_act!I109=0,"",TrRoad_emi!I79/TrRoad_tech!I194)</f>
        <v>0.50332700593472735</v>
      </c>
      <c r="J221" s="105">
        <f>IF(TrRoad_act!J109=0,"",TrRoad_emi!J79/TrRoad_tech!J194)</f>
        <v>0.50911699175282354</v>
      </c>
      <c r="K221" s="105">
        <f>IF(TrRoad_act!K109=0,"",TrRoad_emi!K79/TrRoad_tech!K194)</f>
        <v>0.60272669441117965</v>
      </c>
      <c r="L221" s="105">
        <f>IF(TrRoad_act!L109=0,"",TrRoad_emi!L79/TrRoad_tech!L194)</f>
        <v>1.4133608060744702</v>
      </c>
      <c r="M221" s="105">
        <f>IF(TrRoad_act!M109=0,"",TrRoad_emi!M79/TrRoad_tech!M194)</f>
        <v>1.191328960307583</v>
      </c>
      <c r="N221" s="105">
        <f>IF(TrRoad_act!N109=0,"",TrRoad_emi!N79/TrRoad_tech!N194)</f>
        <v>1.0558983849374364</v>
      </c>
      <c r="O221" s="105">
        <f>IF(TrRoad_act!O109=0,"",TrRoad_emi!O79/TrRoad_tech!O194)</f>
        <v>1.1263332341273133</v>
      </c>
      <c r="P221" s="105">
        <f>IF(TrRoad_act!P109=0,"",TrRoad_emi!P79/TrRoad_tech!P194)</f>
        <v>1.2465145955641195</v>
      </c>
      <c r="Q221" s="105">
        <f>IF(TrRoad_act!Q109=0,"",TrRoad_emi!Q79/TrRoad_tech!Q194)</f>
        <v>1.1443097485637939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0</v>
      </c>
      <c r="C225" s="78">
        <v>111.5238305259079</v>
      </c>
      <c r="D225" s="78">
        <v>110.84942844394818</v>
      </c>
      <c r="E225" s="78">
        <v>109.46195443587968</v>
      </c>
      <c r="F225" s="78">
        <v>109.31036864681535</v>
      </c>
      <c r="G225" s="78">
        <v>107.83782098161886</v>
      </c>
      <c r="H225" s="78">
        <v>105.66302894667537</v>
      </c>
      <c r="I225" s="78">
        <v>104.1131415931808</v>
      </c>
      <c r="J225" s="78">
        <v>99.058219566014785</v>
      </c>
      <c r="K225" s="78">
        <v>93.605771540996386</v>
      </c>
      <c r="L225" s="78">
        <v>90.201278462112597</v>
      </c>
      <c r="M225" s="78">
        <v>85.871804260984788</v>
      </c>
      <c r="N225" s="78">
        <v>84.778353802923604</v>
      </c>
      <c r="O225" s="78">
        <v>80.297583402097786</v>
      </c>
      <c r="P225" s="78">
        <v>78.773882440526393</v>
      </c>
      <c r="Q225" s="78">
        <v>77.025323376074397</v>
      </c>
    </row>
    <row r="226" spans="1:17" ht="11.45" customHeight="1" x14ac:dyDescent="0.25">
      <c r="A226" s="19" t="s">
        <v>29</v>
      </c>
      <c r="B226" s="76">
        <v>0</v>
      </c>
      <c r="C226" s="76">
        <v>175.68957967934088</v>
      </c>
      <c r="D226" s="76">
        <v>175.37927656948824</v>
      </c>
      <c r="E226" s="76">
        <v>174.55039792085364</v>
      </c>
      <c r="F226" s="76">
        <v>174.35868598249613</v>
      </c>
      <c r="G226" s="76">
        <v>172.75597805171174</v>
      </c>
      <c r="H226" s="76">
        <v>171.32700434587227</v>
      </c>
      <c r="I226" s="76">
        <v>169.49025060460713</v>
      </c>
      <c r="J226" s="76">
        <v>162.60901176749542</v>
      </c>
      <c r="K226" s="76">
        <v>154.5893969681417</v>
      </c>
      <c r="L226" s="76">
        <v>148.41263635979834</v>
      </c>
      <c r="M226" s="76">
        <v>140.63308823529431</v>
      </c>
      <c r="N226" s="76">
        <v>138.75959614198212</v>
      </c>
      <c r="O226" s="76">
        <v>132.0057211841274</v>
      </c>
      <c r="P226" s="76">
        <v>127.56229415105069</v>
      </c>
      <c r="Q226" s="76">
        <v>124.51855273856147</v>
      </c>
    </row>
    <row r="227" spans="1:17" ht="11.45" customHeight="1" x14ac:dyDescent="0.25">
      <c r="A227" s="62" t="s">
        <v>59</v>
      </c>
      <c r="B227" s="77">
        <v>0</v>
      </c>
      <c r="C227" s="77">
        <v>185.87305087651316</v>
      </c>
      <c r="D227" s="77">
        <v>184.7490474065803</v>
      </c>
      <c r="E227" s="77">
        <v>182.43659072646611</v>
      </c>
      <c r="F227" s="77">
        <v>182.18394774469223</v>
      </c>
      <c r="G227" s="77">
        <v>179.72970163603148</v>
      </c>
      <c r="H227" s="77">
        <v>176.10504824445894</v>
      </c>
      <c r="I227" s="77">
        <v>173.52190265530132</v>
      </c>
      <c r="J227" s="77">
        <v>165.09703261002468</v>
      </c>
      <c r="K227" s="77">
        <v>156.00961923499401</v>
      </c>
      <c r="L227" s="77">
        <v>150.33546410352099</v>
      </c>
      <c r="M227" s="77">
        <v>143.050002088642</v>
      </c>
      <c r="N227" s="77">
        <v>141.19144412589</v>
      </c>
      <c r="O227" s="77">
        <v>133.79571754703599</v>
      </c>
      <c r="P227" s="77">
        <v>131.31450821059801</v>
      </c>
      <c r="Q227" s="77">
        <v>128.427938978654</v>
      </c>
    </row>
    <row r="228" spans="1:17" ht="11.45" customHeight="1" x14ac:dyDescent="0.25">
      <c r="A228" s="62" t="s">
        <v>58</v>
      </c>
      <c r="B228" s="77">
        <v>0</v>
      </c>
      <c r="C228" s="77">
        <v>164.71006344619252</v>
      </c>
      <c r="D228" s="77">
        <v>164.6191434684402</v>
      </c>
      <c r="E228" s="77">
        <v>164.9941883766684</v>
      </c>
      <c r="F228" s="77">
        <v>163.90598989294563</v>
      </c>
      <c r="G228" s="77">
        <v>164.39468477336419</v>
      </c>
      <c r="H228" s="77">
        <v>165.44878826542984</v>
      </c>
      <c r="I228" s="77">
        <v>163.92587863807896</v>
      </c>
      <c r="J228" s="77">
        <v>156.5301066977909</v>
      </c>
      <c r="K228" s="77">
        <v>150.37880195298735</v>
      </c>
      <c r="L228" s="77">
        <v>144.60254211641299</v>
      </c>
      <c r="M228" s="77">
        <v>137.32128574435501</v>
      </c>
      <c r="N228" s="77">
        <v>136.88882119128399</v>
      </c>
      <c r="O228" s="77">
        <v>130.90311551366</v>
      </c>
      <c r="P228" s="77">
        <v>126.169729620865</v>
      </c>
      <c r="Q228" s="77">
        <v>122.432486900443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192.39381852477703</v>
      </c>
      <c r="E229" s="77">
        <v>192.83214131331789</v>
      </c>
      <c r="F229" s="77">
        <v>191.5603411011121</v>
      </c>
      <c r="G229" s="77">
        <v>0</v>
      </c>
      <c r="H229" s="77">
        <v>0</v>
      </c>
      <c r="I229" s="77">
        <v>191.58358549141354</v>
      </c>
      <c r="J229" s="77">
        <v>0</v>
      </c>
      <c r="K229" s="77">
        <v>0</v>
      </c>
      <c r="L229" s="77">
        <v>169</v>
      </c>
      <c r="M229" s="77">
        <v>132.72</v>
      </c>
      <c r="N229" s="77">
        <v>130.095693779904</v>
      </c>
      <c r="O229" s="77">
        <v>120.693181818182</v>
      </c>
      <c r="P229" s="77">
        <v>120.24168797954</v>
      </c>
      <c r="Q229" s="77">
        <v>116.469050894085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111.158940397351</v>
      </c>
      <c r="O231" s="77">
        <v>49</v>
      </c>
      <c r="P231" s="77">
        <v>42.3</v>
      </c>
      <c r="Q231" s="77">
        <v>43.909090909090899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1474.1971448728771</v>
      </c>
      <c r="C233" s="76">
        <v>1472.182045497218</v>
      </c>
      <c r="D233" s="76">
        <v>0</v>
      </c>
      <c r="E233" s="76">
        <v>1465.3029514803534</v>
      </c>
      <c r="F233" s="76">
        <v>1464.7951265415502</v>
      </c>
      <c r="G233" s="76">
        <v>1459.8116194281649</v>
      </c>
      <c r="H233" s="76">
        <v>1452.338489492188</v>
      </c>
      <c r="I233" s="76">
        <v>1439.4544737445565</v>
      </c>
      <c r="J233" s="76">
        <v>1406.6711363118711</v>
      </c>
      <c r="K233" s="76">
        <v>1407.7035319606575</v>
      </c>
      <c r="L233" s="76">
        <v>1392.483708737469</v>
      </c>
      <c r="M233" s="76">
        <v>1375.8255783096015</v>
      </c>
      <c r="N233" s="76">
        <v>1373.2630977833387</v>
      </c>
      <c r="O233" s="76">
        <v>1353.5530511588167</v>
      </c>
      <c r="P233" s="76">
        <v>1347.520416876738</v>
      </c>
      <c r="Q233" s="76">
        <v>1339.7662626965857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412.74258152506167</v>
      </c>
      <c r="K234" s="75">
        <v>0</v>
      </c>
      <c r="L234" s="75">
        <v>375.83866025880246</v>
      </c>
      <c r="M234" s="75">
        <v>357.79918442076996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1474.1971448728771</v>
      </c>
      <c r="C235" s="75">
        <v>1472.182045497218</v>
      </c>
      <c r="D235" s="75">
        <v>0</v>
      </c>
      <c r="E235" s="75">
        <v>1465.3029514803534</v>
      </c>
      <c r="F235" s="75">
        <v>1464.7951265415502</v>
      </c>
      <c r="G235" s="75">
        <v>1459.8116194281649</v>
      </c>
      <c r="H235" s="75">
        <v>1452.338489492188</v>
      </c>
      <c r="I235" s="75">
        <v>1446.9534468021479</v>
      </c>
      <c r="J235" s="75">
        <v>1428.7265362277026</v>
      </c>
      <c r="K235" s="75">
        <v>1408.2196688997578</v>
      </c>
      <c r="L235" s="75">
        <v>1395.0561662761879</v>
      </c>
      <c r="M235" s="75">
        <v>1377.6911006164687</v>
      </c>
      <c r="N235" s="75">
        <v>1373.2630977833387</v>
      </c>
      <c r="O235" s="75">
        <v>1354.3689540741082</v>
      </c>
      <c r="P235" s="75">
        <v>1347.85117790199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1026.7966992039533</v>
      </c>
      <c r="J236" s="75">
        <v>0</v>
      </c>
      <c r="K236" s="75">
        <v>999.31017889760142</v>
      </c>
      <c r="L236" s="75">
        <v>989.96900688289998</v>
      </c>
      <c r="M236" s="75">
        <v>977.64629384726936</v>
      </c>
      <c r="N236" s="75">
        <v>0</v>
      </c>
      <c r="O236" s="75">
        <v>961.09627757620592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221.51749535131009</v>
      </c>
      <c r="D240" s="78">
        <v>221.03136818118531</v>
      </c>
      <c r="E240" s="78">
        <v>220.51108634917853</v>
      </c>
      <c r="F240" s="78">
        <v>219.40454491517806</v>
      </c>
      <c r="G240" s="78">
        <v>218.95293926792422</v>
      </c>
      <c r="H240" s="78">
        <v>218.50475367853682</v>
      </c>
      <c r="I240" s="78">
        <v>216.23223950577162</v>
      </c>
      <c r="J240" s="78">
        <v>208.67418131775895</v>
      </c>
      <c r="K240" s="78">
        <v>198.51592914833452</v>
      </c>
      <c r="L240" s="78">
        <v>191.85903305569809</v>
      </c>
      <c r="M240" s="78">
        <v>182.8705860442949</v>
      </c>
      <c r="N240" s="78">
        <v>141.48264139280957</v>
      </c>
      <c r="O240" s="78">
        <v>119.83005249343842</v>
      </c>
      <c r="P240" s="78">
        <v>136.70817081708179</v>
      </c>
      <c r="Q240" s="78">
        <v>170.29089208464887</v>
      </c>
    </row>
    <row r="241" spans="1:17" ht="11.45" customHeight="1" x14ac:dyDescent="0.25">
      <c r="A241" s="62" t="s">
        <v>59</v>
      </c>
      <c r="B241" s="77">
        <v>0</v>
      </c>
      <c r="C241" s="77">
        <v>222.13333057681317</v>
      </c>
      <c r="D241" s="77">
        <v>220.79005551257615</v>
      </c>
      <c r="E241" s="77">
        <v>218.02648273133613</v>
      </c>
      <c r="F241" s="77">
        <v>217.7245539324939</v>
      </c>
      <c r="G241" s="77">
        <v>214.79153131516895</v>
      </c>
      <c r="H241" s="77">
        <v>210.45977732361555</v>
      </c>
      <c r="I241" s="77">
        <v>207.37270940075891</v>
      </c>
      <c r="J241" s="77">
        <v>197.30430823120236</v>
      </c>
      <c r="K241" s="77">
        <v>186.44411419121252</v>
      </c>
      <c r="L241" s="77">
        <v>179.66303984170398</v>
      </c>
      <c r="M241" s="77">
        <v>171.03958672493278</v>
      </c>
      <c r="N241" s="77">
        <v>168.861650485437</v>
      </c>
      <c r="O241" s="77">
        <v>167.12631578947401</v>
      </c>
      <c r="P241" s="77">
        <v>169.77594339622601</v>
      </c>
      <c r="Q241" s="77">
        <v>169.52744630071601</v>
      </c>
    </row>
    <row r="242" spans="1:17" ht="11.45" customHeight="1" x14ac:dyDescent="0.25">
      <c r="A242" s="62" t="s">
        <v>58</v>
      </c>
      <c r="B242" s="77">
        <v>0</v>
      </c>
      <c r="C242" s="77">
        <v>221.25745331400395</v>
      </c>
      <c r="D242" s="77">
        <v>221.13531916924106</v>
      </c>
      <c r="E242" s="77">
        <v>221.63912251638786</v>
      </c>
      <c r="F242" s="77">
        <v>220.17732947125725</v>
      </c>
      <c r="G242" s="77">
        <v>220.83380049935769</v>
      </c>
      <c r="H242" s="77">
        <v>222.24979324020219</v>
      </c>
      <c r="I242" s="77">
        <v>220.20404631542414</v>
      </c>
      <c r="J242" s="77">
        <v>210.2691969773698</v>
      </c>
      <c r="K242" s="77">
        <v>202.00605874575709</v>
      </c>
      <c r="L242" s="77">
        <v>194.24672386129123</v>
      </c>
      <c r="M242" s="77">
        <v>184.46570497209495</v>
      </c>
      <c r="N242" s="77">
        <v>183.87203724605001</v>
      </c>
      <c r="O242" s="77">
        <v>172.242399342646</v>
      </c>
      <c r="P242" s="77">
        <v>171.56334481844701</v>
      </c>
      <c r="Q242" s="77">
        <v>170.33021883452199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362.79846629574814</v>
      </c>
      <c r="K243" s="77">
        <v>0</v>
      </c>
      <c r="L243" s="77">
        <v>0</v>
      </c>
      <c r="M243" s="77">
        <v>263.20440750275901</v>
      </c>
      <c r="N243" s="77">
        <v>258</v>
      </c>
      <c r="O243" s="77">
        <v>0</v>
      </c>
      <c r="P243" s="77">
        <v>171.5</v>
      </c>
      <c r="Q243" s="77">
        <v>0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1296.5853742031547</v>
      </c>
      <c r="C246" s="76">
        <v>1294.5836126604327</v>
      </c>
      <c r="D246" s="76">
        <v>1292.3921874991715</v>
      </c>
      <c r="E246" s="76">
        <v>1289.4243577999891</v>
      </c>
      <c r="F246" s="76">
        <v>1286.3484609523457</v>
      </c>
      <c r="G246" s="76">
        <v>1282.2487089605099</v>
      </c>
      <c r="H246" s="76">
        <v>1277.7939416310903</v>
      </c>
      <c r="I246" s="76">
        <v>1273.2998251723391</v>
      </c>
      <c r="J246" s="76">
        <v>1267.6047835370669</v>
      </c>
      <c r="K246" s="76">
        <v>1261.7412539220225</v>
      </c>
      <c r="L246" s="76">
        <v>1255.6647061826438</v>
      </c>
      <c r="M246" s="76">
        <v>1249.0798071836018</v>
      </c>
      <c r="N246" s="76">
        <v>1241.8221137004161</v>
      </c>
      <c r="O246" s="76">
        <v>1233.9687631096706</v>
      </c>
      <c r="P246" s="76">
        <v>1225.9535273380418</v>
      </c>
      <c r="Q246" s="76">
        <v>1217.6419464800495</v>
      </c>
    </row>
    <row r="247" spans="1:17" ht="11.45" customHeight="1" x14ac:dyDescent="0.25">
      <c r="A247" s="17" t="s">
        <v>23</v>
      </c>
      <c r="B247" s="75">
        <v>0</v>
      </c>
      <c r="C247" s="75">
        <v>1294.2603584046394</v>
      </c>
      <c r="D247" s="75">
        <v>1292.040357789622</v>
      </c>
      <c r="E247" s="75">
        <v>1289.2760438024382</v>
      </c>
      <c r="F247" s="75">
        <v>1285.9744406169943</v>
      </c>
      <c r="G247" s="75">
        <v>1282.1438784534289</v>
      </c>
      <c r="H247" s="75">
        <v>1277.7939416310908</v>
      </c>
      <c r="I247" s="75">
        <v>1272.9354095333913</v>
      </c>
      <c r="J247" s="75">
        <v>1267.5801911510341</v>
      </c>
      <c r="K247" s="75">
        <v>1261.7412539220225</v>
      </c>
      <c r="L247" s="75">
        <v>1255.4325476522172</v>
      </c>
      <c r="M247" s="75">
        <v>1248.6689243124254</v>
      </c>
      <c r="N247" s="75">
        <v>1241.4660545388399</v>
      </c>
      <c r="O247" s="75">
        <v>1233.840341673317</v>
      </c>
      <c r="P247" s="75">
        <v>1225.8088341603111</v>
      </c>
      <c r="Q247" s="75">
        <v>1217.3891371174166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0</v>
      </c>
      <c r="I248" s="74">
        <v>1273.9970737615261</v>
      </c>
      <c r="J248" s="74">
        <v>1268.6373889751799</v>
      </c>
      <c r="K248" s="74">
        <v>0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17632</v>
      </c>
      <c r="C4" s="40">
        <f t="shared" ref="C4:Q4" si="1">SUM(C5,C6,C9)</f>
        <v>16965</v>
      </c>
      <c r="D4" s="40">
        <f t="shared" si="1"/>
        <v>14502</v>
      </c>
      <c r="E4" s="40">
        <f t="shared" si="1"/>
        <v>14274.215</v>
      </c>
      <c r="F4" s="40">
        <f t="shared" si="1"/>
        <v>14830.045</v>
      </c>
      <c r="G4" s="40">
        <f t="shared" si="1"/>
        <v>14581.908000000001</v>
      </c>
      <c r="H4" s="40">
        <f t="shared" si="1"/>
        <v>14892</v>
      </c>
      <c r="I4" s="40">
        <f t="shared" si="1"/>
        <v>14376</v>
      </c>
      <c r="J4" s="40">
        <f t="shared" si="1"/>
        <v>13958</v>
      </c>
      <c r="K4" s="40">
        <f t="shared" si="1"/>
        <v>13175</v>
      </c>
      <c r="L4" s="40">
        <f t="shared" si="1"/>
        <v>12575.710097776035</v>
      </c>
      <c r="M4" s="40">
        <f t="shared" si="1"/>
        <v>12124.903365925345</v>
      </c>
      <c r="N4" s="40">
        <f t="shared" si="1"/>
        <v>12098.372713565321</v>
      </c>
      <c r="O4" s="40">
        <f t="shared" si="1"/>
        <v>12133.718100556631</v>
      </c>
      <c r="P4" s="40">
        <f t="shared" si="1"/>
        <v>12971</v>
      </c>
      <c r="Q4" s="40">
        <f t="shared" si="1"/>
        <v>12772</v>
      </c>
    </row>
    <row r="5" spans="1:17" ht="11.45" customHeight="1" x14ac:dyDescent="0.25">
      <c r="A5" s="91" t="s">
        <v>21</v>
      </c>
      <c r="B5" s="121">
        <v>6000</v>
      </c>
      <c r="C5" s="121">
        <v>6000</v>
      </c>
      <c r="D5" s="121">
        <v>6000</v>
      </c>
      <c r="E5" s="121">
        <v>5777.2150000000001</v>
      </c>
      <c r="F5" s="121">
        <v>6192.0450000000001</v>
      </c>
      <c r="G5" s="121">
        <v>6596.9080000000013</v>
      </c>
      <c r="H5" s="121">
        <v>6800</v>
      </c>
      <c r="I5" s="121">
        <v>6900</v>
      </c>
      <c r="J5" s="121">
        <v>7000</v>
      </c>
      <c r="K5" s="121">
        <v>7047</v>
      </c>
      <c r="L5" s="121">
        <v>7138.7100977760347</v>
      </c>
      <c r="M5" s="121">
        <v>7061.9033659253455</v>
      </c>
      <c r="N5" s="121">
        <v>7548.3727135653216</v>
      </c>
      <c r="O5" s="121">
        <v>7751.7181005566317</v>
      </c>
      <c r="P5" s="121">
        <v>8000</v>
      </c>
      <c r="Q5" s="121">
        <v>7624</v>
      </c>
    </row>
    <row r="6" spans="1:17" ht="11.45" customHeight="1" x14ac:dyDescent="0.25">
      <c r="A6" s="19" t="s">
        <v>20</v>
      </c>
      <c r="B6" s="38">
        <f t="shared" ref="B6" si="2">SUM(B7:B8)</f>
        <v>11632</v>
      </c>
      <c r="C6" s="38">
        <f t="shared" ref="C6:Q6" si="3">SUM(C7:C8)</f>
        <v>10965</v>
      </c>
      <c r="D6" s="38">
        <f t="shared" si="3"/>
        <v>8502</v>
      </c>
      <c r="E6" s="38">
        <f t="shared" si="3"/>
        <v>8497</v>
      </c>
      <c r="F6" s="38">
        <f t="shared" si="3"/>
        <v>8638</v>
      </c>
      <c r="G6" s="38">
        <f t="shared" si="3"/>
        <v>7985</v>
      </c>
      <c r="H6" s="38">
        <f t="shared" si="3"/>
        <v>8092.0000000000009</v>
      </c>
      <c r="I6" s="38">
        <f t="shared" si="3"/>
        <v>7476</v>
      </c>
      <c r="J6" s="38">
        <f t="shared" si="3"/>
        <v>6958</v>
      </c>
      <c r="K6" s="38">
        <f t="shared" si="3"/>
        <v>6128</v>
      </c>
      <c r="L6" s="38">
        <f t="shared" si="3"/>
        <v>5437</v>
      </c>
      <c r="M6" s="38">
        <f t="shared" si="3"/>
        <v>5063</v>
      </c>
      <c r="N6" s="38">
        <f t="shared" si="3"/>
        <v>4550</v>
      </c>
      <c r="O6" s="38">
        <f t="shared" si="3"/>
        <v>4382</v>
      </c>
      <c r="P6" s="38">
        <f t="shared" si="3"/>
        <v>4971</v>
      </c>
      <c r="Q6" s="38">
        <f t="shared" si="3"/>
        <v>5148</v>
      </c>
    </row>
    <row r="7" spans="1:17" ht="11.45" customHeight="1" x14ac:dyDescent="0.25">
      <c r="A7" s="62" t="s">
        <v>116</v>
      </c>
      <c r="B7" s="42">
        <v>6174.1599691191468</v>
      </c>
      <c r="C7" s="42">
        <v>3853.8422576517069</v>
      </c>
      <c r="D7" s="42">
        <v>3972.2818532962865</v>
      </c>
      <c r="E7" s="42">
        <v>4142.2932534802558</v>
      </c>
      <c r="F7" s="42">
        <v>4559.1594087113945</v>
      </c>
      <c r="G7" s="42">
        <v>1993.7897709211652</v>
      </c>
      <c r="H7" s="42">
        <v>2630.7677721626842</v>
      </c>
      <c r="I7" s="42">
        <v>4388.1515317434214</v>
      </c>
      <c r="J7" s="42">
        <v>3936.2873174733659</v>
      </c>
      <c r="K7" s="42">
        <v>2792.5523059693751</v>
      </c>
      <c r="L7" s="42">
        <v>2895.1774820712403</v>
      </c>
      <c r="M7" s="42">
        <v>3485.5581483226811</v>
      </c>
      <c r="N7" s="42">
        <v>3439.9058404520192</v>
      </c>
      <c r="O7" s="42">
        <v>3353.8466334287136</v>
      </c>
      <c r="P7" s="42">
        <v>3199.7409538923644</v>
      </c>
      <c r="Q7" s="42">
        <v>3335.2420684524018</v>
      </c>
    </row>
    <row r="8" spans="1:17" ht="11.45" customHeight="1" x14ac:dyDescent="0.25">
      <c r="A8" s="62" t="s">
        <v>16</v>
      </c>
      <c r="B8" s="42">
        <v>5457.8400308808532</v>
      </c>
      <c r="C8" s="42">
        <v>7111.1577423482931</v>
      </c>
      <c r="D8" s="42">
        <v>4529.7181467037135</v>
      </c>
      <c r="E8" s="42">
        <v>4354.7067465197442</v>
      </c>
      <c r="F8" s="42">
        <v>4078.8405912886055</v>
      </c>
      <c r="G8" s="42">
        <v>5991.2102290788353</v>
      </c>
      <c r="H8" s="42">
        <v>5461.2322278373167</v>
      </c>
      <c r="I8" s="42">
        <v>3087.8484682565786</v>
      </c>
      <c r="J8" s="42">
        <v>3021.7126825266341</v>
      </c>
      <c r="K8" s="42">
        <v>3335.4476940306249</v>
      </c>
      <c r="L8" s="42">
        <v>2541.8225179287597</v>
      </c>
      <c r="M8" s="42">
        <v>1577.4418516773189</v>
      </c>
      <c r="N8" s="42">
        <v>1110.0941595479808</v>
      </c>
      <c r="O8" s="42">
        <v>1028.1533665712864</v>
      </c>
      <c r="P8" s="42">
        <v>1771.2590461076356</v>
      </c>
      <c r="Q8" s="42">
        <v>1812.7579315475982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16354</v>
      </c>
      <c r="C10" s="40">
        <f t="shared" ref="C10:Q10" si="5">SUM(C11:C12)</f>
        <v>16102</v>
      </c>
      <c r="D10" s="40">
        <f t="shared" si="5"/>
        <v>15218</v>
      </c>
      <c r="E10" s="40">
        <f t="shared" si="5"/>
        <v>15039</v>
      </c>
      <c r="F10" s="40">
        <f t="shared" si="5"/>
        <v>17022</v>
      </c>
      <c r="G10" s="40">
        <f t="shared" si="5"/>
        <v>16582</v>
      </c>
      <c r="H10" s="40">
        <f t="shared" si="5"/>
        <v>15791</v>
      </c>
      <c r="I10" s="40">
        <f t="shared" si="5"/>
        <v>15757</v>
      </c>
      <c r="J10" s="40">
        <f t="shared" si="5"/>
        <v>15236</v>
      </c>
      <c r="K10" s="40">
        <f t="shared" si="5"/>
        <v>11088</v>
      </c>
      <c r="L10" s="40">
        <f t="shared" si="5"/>
        <v>12375</v>
      </c>
      <c r="M10" s="40">
        <f t="shared" si="5"/>
        <v>14719</v>
      </c>
      <c r="N10" s="40">
        <f t="shared" si="5"/>
        <v>13472</v>
      </c>
      <c r="O10" s="40">
        <f t="shared" si="5"/>
        <v>12941</v>
      </c>
      <c r="P10" s="40">
        <f t="shared" si="5"/>
        <v>12264</v>
      </c>
      <c r="Q10" s="40">
        <f t="shared" si="5"/>
        <v>13673</v>
      </c>
    </row>
    <row r="11" spans="1:17" ht="11.45" customHeight="1" x14ac:dyDescent="0.25">
      <c r="A11" s="116" t="s">
        <v>116</v>
      </c>
      <c r="B11" s="42">
        <v>7636.8980512635535</v>
      </c>
      <c r="C11" s="42">
        <v>6086.3368036222055</v>
      </c>
      <c r="D11" s="42">
        <v>6078.7568531267452</v>
      </c>
      <c r="E11" s="42">
        <v>4840.0305240963071</v>
      </c>
      <c r="F11" s="42">
        <v>6089.4050464515421</v>
      </c>
      <c r="G11" s="42">
        <v>3011.8361614696637</v>
      </c>
      <c r="H11" s="42">
        <v>3790.1868375816885</v>
      </c>
      <c r="I11" s="42">
        <v>6181.223032261094</v>
      </c>
      <c r="J11" s="42">
        <v>5840.7976375275075</v>
      </c>
      <c r="K11" s="42">
        <v>3519.1496871474124</v>
      </c>
      <c r="L11" s="42">
        <v>4887.7954818466133</v>
      </c>
      <c r="M11" s="42">
        <v>6953.7833758567467</v>
      </c>
      <c r="N11" s="42">
        <v>6564.0710965426415</v>
      </c>
      <c r="O11" s="42">
        <v>6213.4689447958172</v>
      </c>
      <c r="P11" s="42">
        <v>5152.3407415766469</v>
      </c>
      <c r="Q11" s="42">
        <v>5764.517828345397</v>
      </c>
    </row>
    <row r="12" spans="1:17" ht="11.45" customHeight="1" x14ac:dyDescent="0.25">
      <c r="A12" s="93" t="s">
        <v>16</v>
      </c>
      <c r="B12" s="36">
        <v>8717.1019487364465</v>
      </c>
      <c r="C12" s="36">
        <v>10015.663196377795</v>
      </c>
      <c r="D12" s="36">
        <v>9139.2431468732539</v>
      </c>
      <c r="E12" s="36">
        <v>10198.969475903694</v>
      </c>
      <c r="F12" s="36">
        <v>10932.594953548458</v>
      </c>
      <c r="G12" s="36">
        <v>13570.163838530336</v>
      </c>
      <c r="H12" s="36">
        <v>12000.813162418312</v>
      </c>
      <c r="I12" s="36">
        <v>9575.776967738906</v>
      </c>
      <c r="J12" s="36">
        <v>9395.2023624724934</v>
      </c>
      <c r="K12" s="36">
        <v>7568.8503128525881</v>
      </c>
      <c r="L12" s="36">
        <v>7487.2045181533867</v>
      </c>
      <c r="M12" s="36">
        <v>7765.2166241432533</v>
      </c>
      <c r="N12" s="36">
        <v>6907.9289034573585</v>
      </c>
      <c r="O12" s="36">
        <v>6727.5310552041828</v>
      </c>
      <c r="P12" s="36">
        <v>7111.6592584233531</v>
      </c>
      <c r="Q12" s="36">
        <v>7908.482171654603</v>
      </c>
    </row>
    <row r="14" spans="1:17" ht="11.45" customHeight="1" x14ac:dyDescent="0.25">
      <c r="A14" s="27" t="s">
        <v>115</v>
      </c>
      <c r="B14" s="68">
        <f t="shared" ref="B14" si="6">B15+B21</f>
        <v>187.74656660652738</v>
      </c>
      <c r="C14" s="68">
        <f t="shared" ref="C14:Q14" si="7">C15+C21</f>
        <v>155.87166841857749</v>
      </c>
      <c r="D14" s="68">
        <f t="shared" si="7"/>
        <v>171.55972759434226</v>
      </c>
      <c r="E14" s="68">
        <f t="shared" si="7"/>
        <v>159.84430644315933</v>
      </c>
      <c r="F14" s="68">
        <f t="shared" si="7"/>
        <v>166.87510643527372</v>
      </c>
      <c r="G14" s="68">
        <f t="shared" si="7"/>
        <v>146.99225479897245</v>
      </c>
      <c r="H14" s="68">
        <f t="shared" si="7"/>
        <v>140.08084816096857</v>
      </c>
      <c r="I14" s="68">
        <f t="shared" si="7"/>
        <v>177.11655507852169</v>
      </c>
      <c r="J14" s="68">
        <f t="shared" si="7"/>
        <v>177.66872628381992</v>
      </c>
      <c r="K14" s="68">
        <f t="shared" si="7"/>
        <v>169.69513953345637</v>
      </c>
      <c r="L14" s="68">
        <f t="shared" si="7"/>
        <v>175.13534573471492</v>
      </c>
      <c r="M14" s="68">
        <f t="shared" si="7"/>
        <v>200.63374001053012</v>
      </c>
      <c r="N14" s="68">
        <f t="shared" si="7"/>
        <v>206.36910485328198</v>
      </c>
      <c r="O14" s="68">
        <f t="shared" si="7"/>
        <v>200.58701301901405</v>
      </c>
      <c r="P14" s="68">
        <f t="shared" si="7"/>
        <v>181.902678158117</v>
      </c>
      <c r="Q14" s="68">
        <f t="shared" si="7"/>
        <v>183.01774118810482</v>
      </c>
    </row>
    <row r="15" spans="1:17" ht="11.45" customHeight="1" x14ac:dyDescent="0.25">
      <c r="A15" s="25" t="s">
        <v>39</v>
      </c>
      <c r="B15" s="79">
        <f t="shared" ref="B15" si="8">SUM(B16,B17,B20)</f>
        <v>162.95373327319405</v>
      </c>
      <c r="C15" s="79">
        <f t="shared" ref="C15:Q15" si="9">SUM(C16,C17,C20)</f>
        <v>139.5750017519108</v>
      </c>
      <c r="D15" s="79">
        <f t="shared" si="9"/>
        <v>142.89472759434227</v>
      </c>
      <c r="E15" s="79">
        <f t="shared" si="9"/>
        <v>131.26760006318048</v>
      </c>
      <c r="F15" s="79">
        <f t="shared" si="9"/>
        <v>143.51818335835065</v>
      </c>
      <c r="G15" s="79">
        <f t="shared" si="9"/>
        <v>135.80571633743398</v>
      </c>
      <c r="H15" s="79">
        <f t="shared" si="9"/>
        <v>130.23084816096858</v>
      </c>
      <c r="I15" s="79">
        <f t="shared" si="9"/>
        <v>153.59564598761258</v>
      </c>
      <c r="J15" s="79">
        <f t="shared" si="9"/>
        <v>157.17005961715324</v>
      </c>
      <c r="K15" s="79">
        <f t="shared" si="9"/>
        <v>154.73774822910855</v>
      </c>
      <c r="L15" s="79">
        <f t="shared" si="9"/>
        <v>155.85453765390685</v>
      </c>
      <c r="M15" s="79">
        <f t="shared" si="9"/>
        <v>178.50590495898371</v>
      </c>
      <c r="N15" s="79">
        <f t="shared" si="9"/>
        <v>185.52410485328198</v>
      </c>
      <c r="O15" s="79">
        <f t="shared" si="9"/>
        <v>180.66911828217195</v>
      </c>
      <c r="P15" s="79">
        <f t="shared" si="9"/>
        <v>165.76722361266246</v>
      </c>
      <c r="Q15" s="79">
        <f t="shared" si="9"/>
        <v>164.32574118810481</v>
      </c>
    </row>
    <row r="16" spans="1:17" ht="11.45" customHeight="1" x14ac:dyDescent="0.25">
      <c r="A16" s="91" t="s">
        <v>21</v>
      </c>
      <c r="B16" s="123">
        <v>73.165343622358037</v>
      </c>
      <c r="C16" s="123">
        <v>73.165343622358037</v>
      </c>
      <c r="D16" s="123">
        <v>73.165343622358037</v>
      </c>
      <c r="E16" s="123">
        <v>70.448653442540191</v>
      </c>
      <c r="F16" s="123">
        <v>75.507183358350659</v>
      </c>
      <c r="G16" s="123">
        <v>81.259049670767297</v>
      </c>
      <c r="H16" s="123">
        <v>84.476848160968572</v>
      </c>
      <c r="I16" s="123">
        <v>87.632788844755439</v>
      </c>
      <c r="J16" s="123">
        <v>90.690059617153253</v>
      </c>
      <c r="K16" s="123">
        <v>94.909414895775228</v>
      </c>
      <c r="L16" s="123">
        <v>97.433668088689444</v>
      </c>
      <c r="M16" s="123">
        <v>99.514793847872596</v>
      </c>
      <c r="N16" s="123">
        <v>108.54632707550419</v>
      </c>
      <c r="O16" s="123">
        <v>110.1035627266164</v>
      </c>
      <c r="P16" s="123">
        <v>108.57389027932913</v>
      </c>
      <c r="Q16" s="123">
        <v>103.0767411881048</v>
      </c>
    </row>
    <row r="17" spans="1:17" ht="11.45" customHeight="1" x14ac:dyDescent="0.25">
      <c r="A17" s="19" t="s">
        <v>20</v>
      </c>
      <c r="B17" s="76">
        <f t="shared" ref="B17" si="10">SUM(B18:B19)</f>
        <v>89.78838965083601</v>
      </c>
      <c r="C17" s="76">
        <f t="shared" ref="C17:Q17" si="11">SUM(C18:C19)</f>
        <v>66.409658129552767</v>
      </c>
      <c r="D17" s="76">
        <f t="shared" si="11"/>
        <v>69.729383971984248</v>
      </c>
      <c r="E17" s="76">
        <f t="shared" si="11"/>
        <v>60.81894662064029</v>
      </c>
      <c r="F17" s="76">
        <f t="shared" si="11"/>
        <v>68.010999999999996</v>
      </c>
      <c r="G17" s="76">
        <f t="shared" si="11"/>
        <v>54.546666666666674</v>
      </c>
      <c r="H17" s="76">
        <f t="shared" si="11"/>
        <v>45.753999999999998</v>
      </c>
      <c r="I17" s="76">
        <f t="shared" si="11"/>
        <v>65.962857142857146</v>
      </c>
      <c r="J17" s="76">
        <f t="shared" si="11"/>
        <v>66.48</v>
      </c>
      <c r="K17" s="76">
        <f t="shared" si="11"/>
        <v>59.828333333333333</v>
      </c>
      <c r="L17" s="76">
        <f t="shared" si="11"/>
        <v>58.420869565217394</v>
      </c>
      <c r="M17" s="76">
        <f t="shared" si="11"/>
        <v>78.991111111111096</v>
      </c>
      <c r="N17" s="76">
        <f t="shared" si="11"/>
        <v>76.977777777777774</v>
      </c>
      <c r="O17" s="76">
        <f t="shared" si="11"/>
        <v>70.565555555555548</v>
      </c>
      <c r="P17" s="76">
        <f t="shared" si="11"/>
        <v>57.193333333333342</v>
      </c>
      <c r="Q17" s="76">
        <f t="shared" si="11"/>
        <v>61.249000000000002</v>
      </c>
    </row>
    <row r="18" spans="1:17" ht="11.45" customHeight="1" x14ac:dyDescent="0.25">
      <c r="A18" s="62" t="s">
        <v>17</v>
      </c>
      <c r="B18" s="77">
        <v>51.483120044633864</v>
      </c>
      <c r="C18" s="77">
        <v>28.345978530204075</v>
      </c>
      <c r="D18" s="77">
        <v>33.416280169030621</v>
      </c>
      <c r="E18" s="77">
        <v>31.625894412755692</v>
      </c>
      <c r="F18" s="77">
        <v>38.097500000000004</v>
      </c>
      <c r="G18" s="77">
        <v>17.669596760275773</v>
      </c>
      <c r="H18" s="77">
        <v>18.513164219807962</v>
      </c>
      <c r="I18" s="77">
        <v>43.160280458896537</v>
      </c>
      <c r="J18" s="77">
        <v>41.991951838763576</v>
      </c>
      <c r="K18" s="77">
        <v>34.989195519514134</v>
      </c>
      <c r="L18" s="77">
        <v>38.138402246657122</v>
      </c>
      <c r="M18" s="77">
        <v>57.665803440441081</v>
      </c>
      <c r="N18" s="77">
        <v>61.618548041094421</v>
      </c>
      <c r="O18" s="77">
        <v>57.228631394552281</v>
      </c>
      <c r="P18" s="77">
        <v>41.216022151170058</v>
      </c>
      <c r="Q18" s="77">
        <v>42.299381789818348</v>
      </c>
    </row>
    <row r="19" spans="1:17" ht="11.45" customHeight="1" x14ac:dyDescent="0.25">
      <c r="A19" s="62" t="s">
        <v>16</v>
      </c>
      <c r="B19" s="77">
        <v>38.305269606202145</v>
      </c>
      <c r="C19" s="77">
        <v>38.063679599348688</v>
      </c>
      <c r="D19" s="77">
        <v>36.313103802953627</v>
      </c>
      <c r="E19" s="77">
        <v>29.193052207884598</v>
      </c>
      <c r="F19" s="77">
        <v>29.913499999999988</v>
      </c>
      <c r="G19" s="77">
        <v>36.877069906390901</v>
      </c>
      <c r="H19" s="77">
        <v>27.240835780192036</v>
      </c>
      <c r="I19" s="77">
        <v>22.802576683960609</v>
      </c>
      <c r="J19" s="77">
        <v>24.488048161236428</v>
      </c>
      <c r="K19" s="77">
        <v>24.8391378138192</v>
      </c>
      <c r="L19" s="77">
        <v>20.282467318560272</v>
      </c>
      <c r="M19" s="77">
        <v>21.325307670670014</v>
      </c>
      <c r="N19" s="77">
        <v>15.359229736683352</v>
      </c>
      <c r="O19" s="77">
        <v>13.336924161003269</v>
      </c>
      <c r="P19" s="77">
        <v>15.977311182163284</v>
      </c>
      <c r="Q19" s="77">
        <v>18.949618210181654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24.792833333333338</v>
      </c>
      <c r="C21" s="79">
        <f t="shared" ref="C21:Q21" si="13">SUM(C22:C23)</f>
        <v>16.296666666666667</v>
      </c>
      <c r="D21" s="79">
        <f t="shared" si="13"/>
        <v>28.664999999999999</v>
      </c>
      <c r="E21" s="79">
        <f t="shared" si="13"/>
        <v>28.576706379978852</v>
      </c>
      <c r="F21" s="79">
        <f t="shared" si="13"/>
        <v>23.356923076923074</v>
      </c>
      <c r="G21" s="79">
        <f t="shared" si="13"/>
        <v>11.186538461538461</v>
      </c>
      <c r="H21" s="79">
        <f t="shared" si="13"/>
        <v>9.85</v>
      </c>
      <c r="I21" s="79">
        <f t="shared" si="13"/>
        <v>23.52090909090909</v>
      </c>
      <c r="J21" s="79">
        <f t="shared" si="13"/>
        <v>20.498666666666665</v>
      </c>
      <c r="K21" s="79">
        <f t="shared" si="13"/>
        <v>14.957391304347826</v>
      </c>
      <c r="L21" s="79">
        <f t="shared" si="13"/>
        <v>19.280808080808086</v>
      </c>
      <c r="M21" s="79">
        <f t="shared" si="13"/>
        <v>22.127835051546398</v>
      </c>
      <c r="N21" s="79">
        <f t="shared" si="13"/>
        <v>20.844999999999999</v>
      </c>
      <c r="O21" s="79">
        <f t="shared" si="13"/>
        <v>19.917894736842108</v>
      </c>
      <c r="P21" s="79">
        <f t="shared" si="13"/>
        <v>16.135454545454543</v>
      </c>
      <c r="Q21" s="79">
        <f t="shared" si="13"/>
        <v>18.692</v>
      </c>
    </row>
    <row r="22" spans="1:17" ht="11.45" customHeight="1" x14ac:dyDescent="0.25">
      <c r="A22" s="116" t="s">
        <v>17</v>
      </c>
      <c r="B22" s="77">
        <v>13.040190000000003</v>
      </c>
      <c r="C22" s="77">
        <v>5.2024500000000007</v>
      </c>
      <c r="D22" s="77">
        <v>10.734</v>
      </c>
      <c r="E22" s="77">
        <v>8.5697562897748707</v>
      </c>
      <c r="F22" s="77">
        <v>10.149927901457792</v>
      </c>
      <c r="G22" s="77">
        <v>3.2554462252156902</v>
      </c>
      <c r="H22" s="77">
        <v>2.8458207973814855</v>
      </c>
      <c r="I22" s="77">
        <v>9.4871379225624093</v>
      </c>
      <c r="J22" s="77">
        <v>8.258252104084205</v>
      </c>
      <c r="K22" s="77">
        <v>5.0852860871017462</v>
      </c>
      <c r="L22" s="77">
        <v>7.0342777015480262</v>
      </c>
      <c r="M22" s="77">
        <v>9.490241130075237</v>
      </c>
      <c r="N22" s="77">
        <v>9.5141087988898416</v>
      </c>
      <c r="O22" s="77">
        <v>8.9545181817436266</v>
      </c>
      <c r="P22" s="77">
        <v>6.3235662171050064</v>
      </c>
      <c r="Q22" s="77">
        <v>7.3519634269688208</v>
      </c>
    </row>
    <row r="23" spans="1:17" ht="11.45" customHeight="1" x14ac:dyDescent="0.25">
      <c r="A23" s="93" t="s">
        <v>16</v>
      </c>
      <c r="B23" s="74">
        <v>11.752643333333335</v>
      </c>
      <c r="C23" s="74">
        <v>11.094216666666666</v>
      </c>
      <c r="D23" s="74">
        <v>17.930999999999997</v>
      </c>
      <c r="E23" s="74">
        <v>20.006950090203979</v>
      </c>
      <c r="F23" s="74">
        <v>13.206995175465282</v>
      </c>
      <c r="G23" s="74">
        <v>7.9310922363227707</v>
      </c>
      <c r="H23" s="74">
        <v>7.0041792026185146</v>
      </c>
      <c r="I23" s="74">
        <v>14.03377116834668</v>
      </c>
      <c r="J23" s="74">
        <v>12.24041456258246</v>
      </c>
      <c r="K23" s="74">
        <v>9.8721052172460801</v>
      </c>
      <c r="L23" s="74">
        <v>12.24653037926006</v>
      </c>
      <c r="M23" s="74">
        <v>12.637593921471161</v>
      </c>
      <c r="N23" s="74">
        <v>11.330891201110157</v>
      </c>
      <c r="O23" s="74">
        <v>10.963376555098479</v>
      </c>
      <c r="P23" s="74">
        <v>9.8118883283495357</v>
      </c>
      <c r="Q23" s="74">
        <v>11.340036573031179</v>
      </c>
    </row>
    <row r="25" spans="1:17" ht="11.45" customHeight="1" x14ac:dyDescent="0.25">
      <c r="A25" s="27" t="s">
        <v>114</v>
      </c>
      <c r="B25" s="68">
        <f t="shared" ref="B25:Q25" si="14">B26+B32</f>
        <v>1180</v>
      </c>
      <c r="C25" s="68">
        <f t="shared" si="14"/>
        <v>1144.5</v>
      </c>
      <c r="D25" s="68">
        <f t="shared" si="14"/>
        <v>1185</v>
      </c>
      <c r="E25" s="68">
        <f t="shared" si="14"/>
        <v>1205</v>
      </c>
      <c r="F25" s="68">
        <f t="shared" si="14"/>
        <v>1209</v>
      </c>
      <c r="G25" s="68">
        <f t="shared" si="14"/>
        <v>1265</v>
      </c>
      <c r="H25" s="68">
        <f t="shared" si="14"/>
        <v>1269.5</v>
      </c>
      <c r="I25" s="68">
        <f t="shared" si="14"/>
        <v>1295</v>
      </c>
      <c r="J25" s="68">
        <f t="shared" si="14"/>
        <v>1323.5</v>
      </c>
      <c r="K25" s="68">
        <f t="shared" si="14"/>
        <v>1364</v>
      </c>
      <c r="L25" s="68">
        <f t="shared" si="14"/>
        <v>1402</v>
      </c>
      <c r="M25" s="68">
        <f t="shared" si="14"/>
        <v>1454.5</v>
      </c>
      <c r="N25" s="68">
        <f t="shared" si="14"/>
        <v>1551</v>
      </c>
      <c r="O25" s="68">
        <f t="shared" si="14"/>
        <v>1567.5</v>
      </c>
      <c r="P25" s="68">
        <f t="shared" si="14"/>
        <v>1488</v>
      </c>
      <c r="Q25" s="68">
        <f t="shared" si="14"/>
        <v>1444.5</v>
      </c>
    </row>
    <row r="26" spans="1:17" ht="11.45" customHeight="1" x14ac:dyDescent="0.25">
      <c r="A26" s="25" t="s">
        <v>39</v>
      </c>
      <c r="B26" s="79">
        <f t="shared" ref="B26:Q26" si="15">SUM(B27,B28,B31)</f>
        <v>976</v>
      </c>
      <c r="C26" s="79">
        <f t="shared" si="15"/>
        <v>947</v>
      </c>
      <c r="D26" s="79">
        <f t="shared" si="15"/>
        <v>952</v>
      </c>
      <c r="E26" s="79">
        <f t="shared" si="15"/>
        <v>959</v>
      </c>
      <c r="F26" s="79">
        <f t="shared" si="15"/>
        <v>962.5</v>
      </c>
      <c r="G26" s="79">
        <f t="shared" si="15"/>
        <v>1018</v>
      </c>
      <c r="H26" s="79">
        <f t="shared" si="15"/>
        <v>1022.5</v>
      </c>
      <c r="I26" s="79">
        <f t="shared" si="15"/>
        <v>1048</v>
      </c>
      <c r="J26" s="79">
        <f t="shared" si="15"/>
        <v>1075.5</v>
      </c>
      <c r="K26" s="79">
        <f t="shared" si="15"/>
        <v>1115.5</v>
      </c>
      <c r="L26" s="79">
        <f t="shared" si="15"/>
        <v>1153.5</v>
      </c>
      <c r="M26" s="79">
        <f t="shared" si="15"/>
        <v>1206</v>
      </c>
      <c r="N26" s="79">
        <f t="shared" si="15"/>
        <v>1298.5</v>
      </c>
      <c r="O26" s="79">
        <f t="shared" si="15"/>
        <v>1311.5</v>
      </c>
      <c r="P26" s="79">
        <f t="shared" si="15"/>
        <v>1253</v>
      </c>
      <c r="Q26" s="79">
        <f t="shared" si="15"/>
        <v>1209.5</v>
      </c>
    </row>
    <row r="27" spans="1:17" ht="11.45" customHeight="1" x14ac:dyDescent="0.25">
      <c r="A27" s="91" t="s">
        <v>21</v>
      </c>
      <c r="B27" s="123">
        <v>643.5</v>
      </c>
      <c r="C27" s="123">
        <v>650</v>
      </c>
      <c r="D27" s="123">
        <v>654.5</v>
      </c>
      <c r="E27" s="123">
        <v>660.5</v>
      </c>
      <c r="F27" s="123">
        <v>664</v>
      </c>
      <c r="G27" s="123">
        <v>714.5</v>
      </c>
      <c r="H27" s="123">
        <v>743</v>
      </c>
      <c r="I27" s="123">
        <v>770.5</v>
      </c>
      <c r="J27" s="123">
        <v>797.5</v>
      </c>
      <c r="K27" s="123">
        <v>834.5</v>
      </c>
      <c r="L27" s="123">
        <v>856.5</v>
      </c>
      <c r="M27" s="123">
        <v>875</v>
      </c>
      <c r="N27" s="123">
        <v>954.5</v>
      </c>
      <c r="O27" s="123">
        <v>968</v>
      </c>
      <c r="P27" s="123">
        <v>961</v>
      </c>
      <c r="Q27" s="123">
        <v>917.5</v>
      </c>
    </row>
    <row r="28" spans="1:17" ht="11.45" customHeight="1" x14ac:dyDescent="0.25">
      <c r="A28" s="19" t="s">
        <v>20</v>
      </c>
      <c r="B28" s="76">
        <f t="shared" ref="B28:Q28" si="16">SUM(B29:B30)</f>
        <v>332.5</v>
      </c>
      <c r="C28" s="76">
        <f t="shared" si="16"/>
        <v>297</v>
      </c>
      <c r="D28" s="76">
        <f t="shared" si="16"/>
        <v>297.5</v>
      </c>
      <c r="E28" s="76">
        <f t="shared" si="16"/>
        <v>298.5</v>
      </c>
      <c r="F28" s="76">
        <f t="shared" si="16"/>
        <v>298.5</v>
      </c>
      <c r="G28" s="76">
        <f t="shared" si="16"/>
        <v>303.5</v>
      </c>
      <c r="H28" s="76">
        <f t="shared" si="16"/>
        <v>279.5</v>
      </c>
      <c r="I28" s="76">
        <f t="shared" si="16"/>
        <v>277.5</v>
      </c>
      <c r="J28" s="76">
        <f t="shared" si="16"/>
        <v>278</v>
      </c>
      <c r="K28" s="76">
        <f t="shared" si="16"/>
        <v>281</v>
      </c>
      <c r="L28" s="76">
        <f t="shared" si="16"/>
        <v>297</v>
      </c>
      <c r="M28" s="76">
        <f t="shared" si="16"/>
        <v>331</v>
      </c>
      <c r="N28" s="76">
        <f t="shared" si="16"/>
        <v>344</v>
      </c>
      <c r="O28" s="76">
        <f t="shared" si="16"/>
        <v>343.5</v>
      </c>
      <c r="P28" s="76">
        <f t="shared" si="16"/>
        <v>292</v>
      </c>
      <c r="Q28" s="76">
        <f t="shared" si="16"/>
        <v>292</v>
      </c>
    </row>
    <row r="29" spans="1:17" ht="11.45" customHeight="1" x14ac:dyDescent="0.25">
      <c r="A29" s="62" t="s">
        <v>17</v>
      </c>
      <c r="B29" s="77">
        <v>190</v>
      </c>
      <c r="C29" s="77">
        <v>152.5</v>
      </c>
      <c r="D29" s="77">
        <v>152.5</v>
      </c>
      <c r="E29" s="77">
        <v>153</v>
      </c>
      <c r="F29" s="77">
        <v>153</v>
      </c>
      <c r="G29" s="77">
        <v>158</v>
      </c>
      <c r="H29" s="77">
        <v>158</v>
      </c>
      <c r="I29" s="77">
        <v>159</v>
      </c>
      <c r="J29" s="77">
        <v>159.5</v>
      </c>
      <c r="K29" s="77">
        <v>162.5</v>
      </c>
      <c r="L29" s="77">
        <v>178.5</v>
      </c>
      <c r="M29" s="77">
        <v>212.5</v>
      </c>
      <c r="N29" s="77">
        <v>227</v>
      </c>
      <c r="O29" s="77">
        <v>225</v>
      </c>
      <c r="P29" s="77">
        <v>173.5</v>
      </c>
      <c r="Q29" s="77">
        <v>173.5</v>
      </c>
    </row>
    <row r="30" spans="1:17" ht="11.45" customHeight="1" x14ac:dyDescent="0.25">
      <c r="A30" s="62" t="s">
        <v>16</v>
      </c>
      <c r="B30" s="77">
        <v>142.5</v>
      </c>
      <c r="C30" s="77">
        <v>144.5</v>
      </c>
      <c r="D30" s="77">
        <v>145</v>
      </c>
      <c r="E30" s="77">
        <v>145.5</v>
      </c>
      <c r="F30" s="77">
        <v>145.5</v>
      </c>
      <c r="G30" s="77">
        <v>145.5</v>
      </c>
      <c r="H30" s="77">
        <v>121.5</v>
      </c>
      <c r="I30" s="77">
        <v>118.5</v>
      </c>
      <c r="J30" s="77">
        <v>118.5</v>
      </c>
      <c r="K30" s="77">
        <v>118.5</v>
      </c>
      <c r="L30" s="77">
        <v>118.5</v>
      </c>
      <c r="M30" s="77">
        <v>118.5</v>
      </c>
      <c r="N30" s="77">
        <v>117</v>
      </c>
      <c r="O30" s="77">
        <v>118.5</v>
      </c>
      <c r="P30" s="77">
        <v>118.5</v>
      </c>
      <c r="Q30" s="77">
        <v>118.5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204</v>
      </c>
      <c r="C32" s="79">
        <f t="shared" si="17"/>
        <v>197.5</v>
      </c>
      <c r="D32" s="79">
        <f t="shared" si="17"/>
        <v>233</v>
      </c>
      <c r="E32" s="79">
        <f t="shared" si="17"/>
        <v>246</v>
      </c>
      <c r="F32" s="79">
        <f t="shared" si="17"/>
        <v>246.5</v>
      </c>
      <c r="G32" s="79">
        <f t="shared" si="17"/>
        <v>247</v>
      </c>
      <c r="H32" s="79">
        <f t="shared" si="17"/>
        <v>247</v>
      </c>
      <c r="I32" s="79">
        <f t="shared" si="17"/>
        <v>247</v>
      </c>
      <c r="J32" s="79">
        <f t="shared" si="17"/>
        <v>248</v>
      </c>
      <c r="K32" s="79">
        <f t="shared" si="17"/>
        <v>248.5</v>
      </c>
      <c r="L32" s="79">
        <f t="shared" si="17"/>
        <v>248.5</v>
      </c>
      <c r="M32" s="79">
        <f t="shared" si="17"/>
        <v>248.5</v>
      </c>
      <c r="N32" s="79">
        <f t="shared" si="17"/>
        <v>252.5</v>
      </c>
      <c r="O32" s="79">
        <f t="shared" si="17"/>
        <v>256</v>
      </c>
      <c r="P32" s="79">
        <f t="shared" si="17"/>
        <v>235</v>
      </c>
      <c r="Q32" s="79">
        <f t="shared" si="17"/>
        <v>235</v>
      </c>
    </row>
    <row r="33" spans="1:17" ht="11.45" customHeight="1" x14ac:dyDescent="0.25">
      <c r="A33" s="116" t="s">
        <v>17</v>
      </c>
      <c r="B33" s="77">
        <v>134</v>
      </c>
      <c r="C33" s="77">
        <v>126.5</v>
      </c>
      <c r="D33" s="77">
        <v>126.5</v>
      </c>
      <c r="E33" s="77">
        <v>127.5</v>
      </c>
      <c r="F33" s="77">
        <v>127.5</v>
      </c>
      <c r="G33" s="77">
        <v>127.5</v>
      </c>
      <c r="H33" s="77">
        <v>127.5</v>
      </c>
      <c r="I33" s="77">
        <v>127.5</v>
      </c>
      <c r="J33" s="77">
        <v>128</v>
      </c>
      <c r="K33" s="77">
        <v>128.5</v>
      </c>
      <c r="L33" s="77">
        <v>128.5</v>
      </c>
      <c r="M33" s="77">
        <v>128.5</v>
      </c>
      <c r="N33" s="77">
        <v>130</v>
      </c>
      <c r="O33" s="77">
        <v>131.5</v>
      </c>
      <c r="P33" s="77">
        <v>112</v>
      </c>
      <c r="Q33" s="77">
        <v>112</v>
      </c>
    </row>
    <row r="34" spans="1:17" ht="11.45" customHeight="1" x14ac:dyDescent="0.25">
      <c r="A34" s="93" t="s">
        <v>16</v>
      </c>
      <c r="B34" s="74">
        <v>70</v>
      </c>
      <c r="C34" s="74">
        <v>71</v>
      </c>
      <c r="D34" s="74">
        <v>106.5</v>
      </c>
      <c r="E34" s="74">
        <v>118.5</v>
      </c>
      <c r="F34" s="74">
        <v>119</v>
      </c>
      <c r="G34" s="74">
        <v>119.5</v>
      </c>
      <c r="H34" s="74">
        <v>119.5</v>
      </c>
      <c r="I34" s="74">
        <v>119.5</v>
      </c>
      <c r="J34" s="74">
        <v>120</v>
      </c>
      <c r="K34" s="74">
        <v>120</v>
      </c>
      <c r="L34" s="74">
        <v>120</v>
      </c>
      <c r="M34" s="74">
        <v>120</v>
      </c>
      <c r="N34" s="74">
        <v>122.5</v>
      </c>
      <c r="O34" s="74">
        <v>124.5</v>
      </c>
      <c r="P34" s="74">
        <v>123</v>
      </c>
      <c r="Q34" s="74">
        <v>123</v>
      </c>
    </row>
    <row r="36" spans="1:17" ht="11.45" customHeight="1" x14ac:dyDescent="0.25">
      <c r="A36" s="27" t="s">
        <v>113</v>
      </c>
      <c r="B36" s="68">
        <f t="shared" ref="B36:Q36" si="18">B37+B43</f>
        <v>1180</v>
      </c>
      <c r="C36" s="68">
        <f t="shared" si="18"/>
        <v>1144.5</v>
      </c>
      <c r="D36" s="68">
        <f t="shared" si="18"/>
        <v>1185</v>
      </c>
      <c r="E36" s="68">
        <f t="shared" si="18"/>
        <v>1205</v>
      </c>
      <c r="F36" s="68">
        <f t="shared" si="18"/>
        <v>1209</v>
      </c>
      <c r="G36" s="68">
        <f t="shared" si="18"/>
        <v>1265</v>
      </c>
      <c r="H36" s="68">
        <f t="shared" si="18"/>
        <v>1269.5</v>
      </c>
      <c r="I36" s="68">
        <f t="shared" si="18"/>
        <v>1295</v>
      </c>
      <c r="J36" s="68">
        <f t="shared" si="18"/>
        <v>1323.5</v>
      </c>
      <c r="K36" s="68">
        <f t="shared" si="18"/>
        <v>1364</v>
      </c>
      <c r="L36" s="68">
        <f t="shared" si="18"/>
        <v>1402</v>
      </c>
      <c r="M36" s="68">
        <f t="shared" si="18"/>
        <v>1454.5</v>
      </c>
      <c r="N36" s="68">
        <f t="shared" si="18"/>
        <v>1551</v>
      </c>
      <c r="O36" s="68">
        <f t="shared" si="18"/>
        <v>1567.5</v>
      </c>
      <c r="P36" s="68">
        <f t="shared" si="18"/>
        <v>1488</v>
      </c>
      <c r="Q36" s="68">
        <f t="shared" si="18"/>
        <v>1444.5</v>
      </c>
    </row>
    <row r="37" spans="1:17" ht="11.45" customHeight="1" x14ac:dyDescent="0.25">
      <c r="A37" s="25" t="s">
        <v>39</v>
      </c>
      <c r="B37" s="79">
        <f t="shared" ref="B37:Q37" si="19">SUM(B38,B39,B42)</f>
        <v>976</v>
      </c>
      <c r="C37" s="79">
        <f t="shared" si="19"/>
        <v>947</v>
      </c>
      <c r="D37" s="79">
        <f t="shared" si="19"/>
        <v>952</v>
      </c>
      <c r="E37" s="79">
        <f t="shared" si="19"/>
        <v>959</v>
      </c>
      <c r="F37" s="79">
        <f t="shared" si="19"/>
        <v>962.5</v>
      </c>
      <c r="G37" s="79">
        <f t="shared" si="19"/>
        <v>1018</v>
      </c>
      <c r="H37" s="79">
        <f t="shared" si="19"/>
        <v>1022.5</v>
      </c>
      <c r="I37" s="79">
        <f t="shared" si="19"/>
        <v>1048</v>
      </c>
      <c r="J37" s="79">
        <f t="shared" si="19"/>
        <v>1075.5</v>
      </c>
      <c r="K37" s="79">
        <f t="shared" si="19"/>
        <v>1115.5</v>
      </c>
      <c r="L37" s="79">
        <f t="shared" si="19"/>
        <v>1153.5</v>
      </c>
      <c r="M37" s="79">
        <f t="shared" si="19"/>
        <v>1206</v>
      </c>
      <c r="N37" s="79">
        <f t="shared" si="19"/>
        <v>1298.5</v>
      </c>
      <c r="O37" s="79">
        <f t="shared" si="19"/>
        <v>1311.5</v>
      </c>
      <c r="P37" s="79">
        <f t="shared" si="19"/>
        <v>1253</v>
      </c>
      <c r="Q37" s="79">
        <f t="shared" si="19"/>
        <v>1209.5</v>
      </c>
    </row>
    <row r="38" spans="1:17" ht="11.45" customHeight="1" x14ac:dyDescent="0.25">
      <c r="A38" s="91" t="s">
        <v>21</v>
      </c>
      <c r="B38" s="123">
        <v>643.5</v>
      </c>
      <c r="C38" s="123">
        <v>650</v>
      </c>
      <c r="D38" s="123">
        <v>654.5</v>
      </c>
      <c r="E38" s="123">
        <v>660.5</v>
      </c>
      <c r="F38" s="123">
        <v>664</v>
      </c>
      <c r="G38" s="123">
        <v>714.5</v>
      </c>
      <c r="H38" s="123">
        <v>743</v>
      </c>
      <c r="I38" s="123">
        <v>770.5</v>
      </c>
      <c r="J38" s="123">
        <v>797.5</v>
      </c>
      <c r="K38" s="123">
        <v>834.5</v>
      </c>
      <c r="L38" s="123">
        <v>856.5</v>
      </c>
      <c r="M38" s="123">
        <v>875</v>
      </c>
      <c r="N38" s="123">
        <v>954.5</v>
      </c>
      <c r="O38" s="123">
        <v>968</v>
      </c>
      <c r="P38" s="123">
        <v>961</v>
      </c>
      <c r="Q38" s="123">
        <v>917.5</v>
      </c>
    </row>
    <row r="39" spans="1:17" ht="11.45" customHeight="1" x14ac:dyDescent="0.25">
      <c r="A39" s="19" t="s">
        <v>20</v>
      </c>
      <c r="B39" s="76">
        <f t="shared" ref="B39:Q39" si="20">SUM(B40:B41)</f>
        <v>332.5</v>
      </c>
      <c r="C39" s="76">
        <f t="shared" si="20"/>
        <v>297</v>
      </c>
      <c r="D39" s="76">
        <f t="shared" si="20"/>
        <v>297.5</v>
      </c>
      <c r="E39" s="76">
        <f t="shared" si="20"/>
        <v>298.5</v>
      </c>
      <c r="F39" s="76">
        <f t="shared" si="20"/>
        <v>298.5</v>
      </c>
      <c r="G39" s="76">
        <f t="shared" si="20"/>
        <v>303.5</v>
      </c>
      <c r="H39" s="76">
        <f t="shared" si="20"/>
        <v>279.5</v>
      </c>
      <c r="I39" s="76">
        <f t="shared" si="20"/>
        <v>277.5</v>
      </c>
      <c r="J39" s="76">
        <f t="shared" si="20"/>
        <v>278</v>
      </c>
      <c r="K39" s="76">
        <f t="shared" si="20"/>
        <v>281</v>
      </c>
      <c r="L39" s="76">
        <f t="shared" si="20"/>
        <v>297</v>
      </c>
      <c r="M39" s="76">
        <f t="shared" si="20"/>
        <v>331</v>
      </c>
      <c r="N39" s="76">
        <f t="shared" si="20"/>
        <v>344</v>
      </c>
      <c r="O39" s="76">
        <f t="shared" si="20"/>
        <v>343.5</v>
      </c>
      <c r="P39" s="76">
        <f t="shared" si="20"/>
        <v>292</v>
      </c>
      <c r="Q39" s="76">
        <f t="shared" si="20"/>
        <v>292</v>
      </c>
    </row>
    <row r="40" spans="1:17" ht="11.45" customHeight="1" x14ac:dyDescent="0.25">
      <c r="A40" s="62" t="s">
        <v>17</v>
      </c>
      <c r="B40" s="77">
        <v>190</v>
      </c>
      <c r="C40" s="77">
        <v>152.5</v>
      </c>
      <c r="D40" s="77">
        <v>152.5</v>
      </c>
      <c r="E40" s="77">
        <v>153</v>
      </c>
      <c r="F40" s="77">
        <v>153</v>
      </c>
      <c r="G40" s="77">
        <v>158</v>
      </c>
      <c r="H40" s="77">
        <v>158</v>
      </c>
      <c r="I40" s="77">
        <v>159</v>
      </c>
      <c r="J40" s="77">
        <v>159.5</v>
      </c>
      <c r="K40" s="77">
        <v>162.5</v>
      </c>
      <c r="L40" s="77">
        <v>178.5</v>
      </c>
      <c r="M40" s="77">
        <v>212.5</v>
      </c>
      <c r="N40" s="77">
        <v>227</v>
      </c>
      <c r="O40" s="77">
        <v>225</v>
      </c>
      <c r="P40" s="77">
        <v>173.5</v>
      </c>
      <c r="Q40" s="77">
        <v>173.5</v>
      </c>
    </row>
    <row r="41" spans="1:17" ht="11.45" customHeight="1" x14ac:dyDescent="0.25">
      <c r="A41" s="62" t="s">
        <v>16</v>
      </c>
      <c r="B41" s="77">
        <v>142.5</v>
      </c>
      <c r="C41" s="77">
        <v>144.5</v>
      </c>
      <c r="D41" s="77">
        <v>145</v>
      </c>
      <c r="E41" s="77">
        <v>145.5</v>
      </c>
      <c r="F41" s="77">
        <v>145.5</v>
      </c>
      <c r="G41" s="77">
        <v>145.5</v>
      </c>
      <c r="H41" s="77">
        <v>121.5</v>
      </c>
      <c r="I41" s="77">
        <v>118.5</v>
      </c>
      <c r="J41" s="77">
        <v>118.5</v>
      </c>
      <c r="K41" s="77">
        <v>118.5</v>
      </c>
      <c r="L41" s="77">
        <v>118.5</v>
      </c>
      <c r="M41" s="77">
        <v>118.5</v>
      </c>
      <c r="N41" s="77">
        <v>117</v>
      </c>
      <c r="O41" s="77">
        <v>118.5</v>
      </c>
      <c r="P41" s="77">
        <v>118.5</v>
      </c>
      <c r="Q41" s="77">
        <v>118.5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204</v>
      </c>
      <c r="C43" s="79">
        <f t="shared" si="21"/>
        <v>197.5</v>
      </c>
      <c r="D43" s="79">
        <f t="shared" si="21"/>
        <v>233</v>
      </c>
      <c r="E43" s="79">
        <f t="shared" si="21"/>
        <v>246</v>
      </c>
      <c r="F43" s="79">
        <f t="shared" si="21"/>
        <v>246.5</v>
      </c>
      <c r="G43" s="79">
        <f t="shared" si="21"/>
        <v>247</v>
      </c>
      <c r="H43" s="79">
        <f t="shared" si="21"/>
        <v>247</v>
      </c>
      <c r="I43" s="79">
        <f t="shared" si="21"/>
        <v>247</v>
      </c>
      <c r="J43" s="79">
        <f t="shared" si="21"/>
        <v>248</v>
      </c>
      <c r="K43" s="79">
        <f t="shared" si="21"/>
        <v>248.5</v>
      </c>
      <c r="L43" s="79">
        <f t="shared" si="21"/>
        <v>248.5</v>
      </c>
      <c r="M43" s="79">
        <f t="shared" si="21"/>
        <v>248.5</v>
      </c>
      <c r="N43" s="79">
        <f t="shared" si="21"/>
        <v>252.5</v>
      </c>
      <c r="O43" s="79">
        <f t="shared" si="21"/>
        <v>256</v>
      </c>
      <c r="P43" s="79">
        <f t="shared" si="21"/>
        <v>235</v>
      </c>
      <c r="Q43" s="79">
        <f t="shared" si="21"/>
        <v>235</v>
      </c>
    </row>
    <row r="44" spans="1:17" ht="11.45" customHeight="1" x14ac:dyDescent="0.25">
      <c r="A44" s="116" t="s">
        <v>17</v>
      </c>
      <c r="B44" s="77">
        <v>134</v>
      </c>
      <c r="C44" s="77">
        <v>126.5</v>
      </c>
      <c r="D44" s="77">
        <v>126.5</v>
      </c>
      <c r="E44" s="77">
        <v>127.5</v>
      </c>
      <c r="F44" s="77">
        <v>127.5</v>
      </c>
      <c r="G44" s="77">
        <v>127.5</v>
      </c>
      <c r="H44" s="77">
        <v>127.5</v>
      </c>
      <c r="I44" s="77">
        <v>127.5</v>
      </c>
      <c r="J44" s="77">
        <v>128</v>
      </c>
      <c r="K44" s="77">
        <v>128.5</v>
      </c>
      <c r="L44" s="77">
        <v>128.5</v>
      </c>
      <c r="M44" s="77">
        <v>128.5</v>
      </c>
      <c r="N44" s="77">
        <v>130</v>
      </c>
      <c r="O44" s="77">
        <v>131.5</v>
      </c>
      <c r="P44" s="77">
        <v>112</v>
      </c>
      <c r="Q44" s="77">
        <v>112</v>
      </c>
    </row>
    <row r="45" spans="1:17" ht="11.45" customHeight="1" x14ac:dyDescent="0.25">
      <c r="A45" s="93" t="s">
        <v>16</v>
      </c>
      <c r="B45" s="74">
        <v>70</v>
      </c>
      <c r="C45" s="74">
        <v>71</v>
      </c>
      <c r="D45" s="74">
        <v>106.5</v>
      </c>
      <c r="E45" s="74">
        <v>118.5</v>
      </c>
      <c r="F45" s="74">
        <v>119</v>
      </c>
      <c r="G45" s="74">
        <v>119.5</v>
      </c>
      <c r="H45" s="74">
        <v>119.5</v>
      </c>
      <c r="I45" s="74">
        <v>119.5</v>
      </c>
      <c r="J45" s="74">
        <v>120</v>
      </c>
      <c r="K45" s="74">
        <v>120</v>
      </c>
      <c r="L45" s="74">
        <v>120</v>
      </c>
      <c r="M45" s="74">
        <v>120</v>
      </c>
      <c r="N45" s="74">
        <v>122.5</v>
      </c>
      <c r="O45" s="74">
        <v>124.5</v>
      </c>
      <c r="P45" s="74">
        <v>123</v>
      </c>
      <c r="Q45" s="74">
        <v>123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9.5</v>
      </c>
      <c r="D47" s="68">
        <f t="shared" si="22"/>
        <v>40.5</v>
      </c>
      <c r="E47" s="68">
        <f t="shared" si="22"/>
        <v>20</v>
      </c>
      <c r="F47" s="68">
        <f t="shared" si="22"/>
        <v>4</v>
      </c>
      <c r="G47" s="68">
        <f t="shared" si="22"/>
        <v>56</v>
      </c>
      <c r="H47" s="68">
        <f t="shared" si="22"/>
        <v>28.5</v>
      </c>
      <c r="I47" s="68">
        <f t="shared" si="22"/>
        <v>28.5</v>
      </c>
      <c r="J47" s="68">
        <f t="shared" si="22"/>
        <v>28.5</v>
      </c>
      <c r="K47" s="68">
        <f t="shared" si="22"/>
        <v>40.5</v>
      </c>
      <c r="L47" s="68">
        <f t="shared" si="22"/>
        <v>38</v>
      </c>
      <c r="M47" s="68">
        <f t="shared" si="22"/>
        <v>52.5</v>
      </c>
      <c r="N47" s="68">
        <f t="shared" si="22"/>
        <v>98</v>
      </c>
      <c r="O47" s="68">
        <f t="shared" si="22"/>
        <v>18.5</v>
      </c>
      <c r="P47" s="68">
        <f t="shared" si="22"/>
        <v>0</v>
      </c>
      <c r="Q47" s="68">
        <f t="shared" si="22"/>
        <v>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8.5</v>
      </c>
      <c r="D48" s="79">
        <f t="shared" si="23"/>
        <v>5</v>
      </c>
      <c r="E48" s="79">
        <f t="shared" si="23"/>
        <v>7</v>
      </c>
      <c r="F48" s="79">
        <f t="shared" si="23"/>
        <v>3.5</v>
      </c>
      <c r="G48" s="79">
        <f t="shared" si="23"/>
        <v>55.5</v>
      </c>
      <c r="H48" s="79">
        <f t="shared" si="23"/>
        <v>28.5</v>
      </c>
      <c r="I48" s="79">
        <f t="shared" si="23"/>
        <v>28.5</v>
      </c>
      <c r="J48" s="79">
        <f t="shared" si="23"/>
        <v>27.5</v>
      </c>
      <c r="K48" s="79">
        <f t="shared" si="23"/>
        <v>40</v>
      </c>
      <c r="L48" s="79">
        <f t="shared" si="23"/>
        <v>38</v>
      </c>
      <c r="M48" s="79">
        <f t="shared" si="23"/>
        <v>52.5</v>
      </c>
      <c r="N48" s="79">
        <f t="shared" si="23"/>
        <v>94</v>
      </c>
      <c r="O48" s="79">
        <f t="shared" si="23"/>
        <v>15</v>
      </c>
      <c r="P48" s="79">
        <f t="shared" si="23"/>
        <v>0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6.5</v>
      </c>
      <c r="D49" s="123">
        <v>4.5</v>
      </c>
      <c r="E49" s="123">
        <v>6</v>
      </c>
      <c r="F49" s="123">
        <v>3.5</v>
      </c>
      <c r="G49" s="123">
        <v>50.5</v>
      </c>
      <c r="H49" s="123">
        <v>28.5</v>
      </c>
      <c r="I49" s="123">
        <v>27.5</v>
      </c>
      <c r="J49" s="123">
        <v>27</v>
      </c>
      <c r="K49" s="123">
        <v>37</v>
      </c>
      <c r="L49" s="123">
        <v>22</v>
      </c>
      <c r="M49" s="123">
        <v>18.5</v>
      </c>
      <c r="N49" s="123">
        <v>79.5</v>
      </c>
      <c r="O49" s="123">
        <v>13.5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2</v>
      </c>
      <c r="D50" s="76">
        <f t="shared" si="24"/>
        <v>0.5</v>
      </c>
      <c r="E50" s="76">
        <f t="shared" si="24"/>
        <v>1</v>
      </c>
      <c r="F50" s="76">
        <f t="shared" si="24"/>
        <v>0</v>
      </c>
      <c r="G50" s="76">
        <f t="shared" si="24"/>
        <v>5</v>
      </c>
      <c r="H50" s="76">
        <f t="shared" si="24"/>
        <v>0</v>
      </c>
      <c r="I50" s="76">
        <f t="shared" si="24"/>
        <v>1</v>
      </c>
      <c r="J50" s="76">
        <f t="shared" si="24"/>
        <v>0.5</v>
      </c>
      <c r="K50" s="76">
        <f t="shared" si="24"/>
        <v>3</v>
      </c>
      <c r="L50" s="76">
        <f t="shared" si="24"/>
        <v>16</v>
      </c>
      <c r="M50" s="76">
        <f t="shared" si="24"/>
        <v>34</v>
      </c>
      <c r="N50" s="76">
        <f t="shared" si="24"/>
        <v>14.5</v>
      </c>
      <c r="O50" s="76">
        <f t="shared" si="24"/>
        <v>1.5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</v>
      </c>
      <c r="E51" s="77">
        <v>0.5</v>
      </c>
      <c r="F51" s="77">
        <v>0</v>
      </c>
      <c r="G51" s="77">
        <v>5</v>
      </c>
      <c r="H51" s="77">
        <v>0</v>
      </c>
      <c r="I51" s="77">
        <v>1</v>
      </c>
      <c r="J51" s="77">
        <v>0.5</v>
      </c>
      <c r="K51" s="77">
        <v>3</v>
      </c>
      <c r="L51" s="77">
        <v>16</v>
      </c>
      <c r="M51" s="77">
        <v>34</v>
      </c>
      <c r="N51" s="77">
        <v>14.5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2</v>
      </c>
      <c r="D52" s="77">
        <v>0.5</v>
      </c>
      <c r="E52" s="77">
        <v>0.5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1.5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1</v>
      </c>
      <c r="D54" s="79">
        <f t="shared" si="25"/>
        <v>35.5</v>
      </c>
      <c r="E54" s="79">
        <f t="shared" si="25"/>
        <v>13</v>
      </c>
      <c r="F54" s="79">
        <f t="shared" si="25"/>
        <v>0.5</v>
      </c>
      <c r="G54" s="79">
        <f t="shared" si="25"/>
        <v>0.5</v>
      </c>
      <c r="H54" s="79">
        <f t="shared" si="25"/>
        <v>0</v>
      </c>
      <c r="I54" s="79">
        <f t="shared" si="25"/>
        <v>0</v>
      </c>
      <c r="J54" s="79">
        <f t="shared" si="25"/>
        <v>1</v>
      </c>
      <c r="K54" s="79">
        <f t="shared" si="25"/>
        <v>0.5</v>
      </c>
      <c r="L54" s="79">
        <f t="shared" si="25"/>
        <v>0</v>
      </c>
      <c r="M54" s="79">
        <f t="shared" si="25"/>
        <v>0</v>
      </c>
      <c r="N54" s="79">
        <f t="shared" si="25"/>
        <v>4</v>
      </c>
      <c r="O54" s="79">
        <f t="shared" si="25"/>
        <v>3.5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1</v>
      </c>
      <c r="F55" s="77">
        <v>0</v>
      </c>
      <c r="G55" s="77">
        <v>0</v>
      </c>
      <c r="H55" s="77">
        <v>0</v>
      </c>
      <c r="I55" s="77">
        <v>0</v>
      </c>
      <c r="J55" s="77">
        <v>0.5</v>
      </c>
      <c r="K55" s="77">
        <v>0.5</v>
      </c>
      <c r="L55" s="77">
        <v>0</v>
      </c>
      <c r="M55" s="77">
        <v>0</v>
      </c>
      <c r="N55" s="77">
        <v>1.5</v>
      </c>
      <c r="O55" s="77">
        <v>1.5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1</v>
      </c>
      <c r="D56" s="74">
        <v>35.5</v>
      </c>
      <c r="E56" s="74">
        <v>12</v>
      </c>
      <c r="F56" s="74">
        <v>0.5</v>
      </c>
      <c r="G56" s="74">
        <v>0.5</v>
      </c>
      <c r="H56" s="74">
        <v>0</v>
      </c>
      <c r="I56" s="74">
        <v>0</v>
      </c>
      <c r="J56" s="74">
        <v>0.5</v>
      </c>
      <c r="K56" s="74">
        <v>0</v>
      </c>
      <c r="L56" s="74">
        <v>0</v>
      </c>
      <c r="M56" s="74">
        <v>0</v>
      </c>
      <c r="N56" s="74">
        <v>2.5</v>
      </c>
      <c r="O56" s="74">
        <v>2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108.20249187197032</v>
      </c>
      <c r="C61" s="79">
        <f t="shared" si="26"/>
        <v>121.54755355228033</v>
      </c>
      <c r="D61" s="79">
        <f t="shared" si="26"/>
        <v>101.48729938566458</v>
      </c>
      <c r="E61" s="79">
        <f t="shared" si="26"/>
        <v>108.74134206102397</v>
      </c>
      <c r="F61" s="79">
        <f t="shared" si="26"/>
        <v>103.3321677642118</v>
      </c>
      <c r="G61" s="79">
        <f t="shared" si="26"/>
        <v>107.37330057424535</v>
      </c>
      <c r="H61" s="79">
        <f t="shared" si="26"/>
        <v>114.35078716214085</v>
      </c>
      <c r="I61" s="79">
        <f t="shared" si="26"/>
        <v>93.596403124339986</v>
      </c>
      <c r="J61" s="79">
        <f t="shared" si="26"/>
        <v>88.808263062315788</v>
      </c>
      <c r="K61" s="79">
        <f t="shared" si="26"/>
        <v>85.144059227828294</v>
      </c>
      <c r="L61" s="79">
        <f t="shared" si="26"/>
        <v>80.688764581894077</v>
      </c>
      <c r="M61" s="79">
        <f t="shared" si="26"/>
        <v>67.924382494300971</v>
      </c>
      <c r="N61" s="79">
        <f t="shared" si="26"/>
        <v>65.211864103228393</v>
      </c>
      <c r="O61" s="79">
        <f t="shared" si="26"/>
        <v>67.159889946471054</v>
      </c>
      <c r="P61" s="79">
        <f t="shared" si="26"/>
        <v>78.248279227433372</v>
      </c>
      <c r="Q61" s="79">
        <f t="shared" si="26"/>
        <v>77.72367194364152</v>
      </c>
    </row>
    <row r="62" spans="1:17" ht="11.45" customHeight="1" x14ac:dyDescent="0.25">
      <c r="A62" s="91" t="s">
        <v>21</v>
      </c>
      <c r="B62" s="123">
        <f t="shared" ref="B62:Q62" si="27">IF(B5=0,0,B5/B16)</f>
        <v>82.006038691882893</v>
      </c>
      <c r="C62" s="123">
        <f t="shared" si="27"/>
        <v>82.006038691882893</v>
      </c>
      <c r="D62" s="123">
        <f t="shared" si="27"/>
        <v>82.006038691882893</v>
      </c>
      <c r="E62" s="123">
        <f t="shared" si="27"/>
        <v>82.006038691882893</v>
      </c>
      <c r="F62" s="123">
        <f t="shared" si="27"/>
        <v>82.006038691882893</v>
      </c>
      <c r="G62" s="123">
        <f t="shared" si="27"/>
        <v>81.183671563085227</v>
      </c>
      <c r="H62" s="123">
        <f t="shared" si="27"/>
        <v>80.495427422230122</v>
      </c>
      <c r="I62" s="123">
        <f t="shared" si="27"/>
        <v>78.73765163657626</v>
      </c>
      <c r="J62" s="123">
        <f t="shared" si="27"/>
        <v>77.185967564145358</v>
      </c>
      <c r="K62" s="123">
        <f t="shared" si="27"/>
        <v>74.249746537144532</v>
      </c>
      <c r="L62" s="123">
        <f t="shared" si="27"/>
        <v>73.267385266435738</v>
      </c>
      <c r="M62" s="123">
        <f t="shared" si="27"/>
        <v>70.963352209931884</v>
      </c>
      <c r="N62" s="123">
        <f t="shared" si="27"/>
        <v>69.540563158021158</v>
      </c>
      <c r="O62" s="123">
        <f t="shared" si="27"/>
        <v>70.403880751832688</v>
      </c>
      <c r="P62" s="123">
        <f t="shared" si="27"/>
        <v>73.682539876008121</v>
      </c>
      <c r="Q62" s="123">
        <f t="shared" si="27"/>
        <v>73.964309621381588</v>
      </c>
    </row>
    <row r="63" spans="1:17" ht="11.45" customHeight="1" x14ac:dyDescent="0.25">
      <c r="A63" s="19" t="s">
        <v>20</v>
      </c>
      <c r="B63" s="76">
        <f t="shared" ref="B63:Q63" si="28">IF(B6=0,0,B6/B17)</f>
        <v>129.54904353707491</v>
      </c>
      <c r="C63" s="76">
        <f t="shared" si="28"/>
        <v>165.11152607666409</v>
      </c>
      <c r="D63" s="76">
        <f t="shared" si="28"/>
        <v>121.92851156430579</v>
      </c>
      <c r="E63" s="76">
        <f t="shared" si="28"/>
        <v>139.70975283410039</v>
      </c>
      <c r="F63" s="76">
        <f t="shared" si="28"/>
        <v>127.00886621281852</v>
      </c>
      <c r="G63" s="76">
        <f t="shared" si="28"/>
        <v>146.38841359080908</v>
      </c>
      <c r="H63" s="76">
        <f t="shared" si="28"/>
        <v>176.85885387069985</v>
      </c>
      <c r="I63" s="76">
        <f t="shared" si="28"/>
        <v>113.33650972408714</v>
      </c>
      <c r="J63" s="76">
        <f t="shared" si="28"/>
        <v>104.66305655836341</v>
      </c>
      <c r="K63" s="76">
        <f t="shared" si="28"/>
        <v>102.42638660612307</v>
      </c>
      <c r="L63" s="76">
        <f t="shared" si="28"/>
        <v>93.066057394617758</v>
      </c>
      <c r="M63" s="76">
        <f t="shared" si="28"/>
        <v>64.095819501491036</v>
      </c>
      <c r="N63" s="76">
        <f t="shared" si="28"/>
        <v>59.10796766743649</v>
      </c>
      <c r="O63" s="76">
        <f t="shared" si="28"/>
        <v>62.098285282400923</v>
      </c>
      <c r="P63" s="76">
        <f t="shared" si="28"/>
        <v>86.915724443408308</v>
      </c>
      <c r="Q63" s="76">
        <f t="shared" si="28"/>
        <v>84.05035184247906</v>
      </c>
    </row>
    <row r="64" spans="1:17" ht="11.45" customHeight="1" x14ac:dyDescent="0.25">
      <c r="A64" s="62" t="s">
        <v>17</v>
      </c>
      <c r="B64" s="77">
        <f t="shared" ref="B64:Q64" si="29">IF(B7=0,0,B7/B18)</f>
        <v>119.92590899243072</v>
      </c>
      <c r="C64" s="77">
        <f t="shared" si="29"/>
        <v>135.9572841539142</v>
      </c>
      <c r="D64" s="77">
        <f t="shared" si="29"/>
        <v>118.87265228814124</v>
      </c>
      <c r="E64" s="77">
        <f t="shared" si="29"/>
        <v>130.97790055890221</v>
      </c>
      <c r="F64" s="77">
        <f t="shared" si="29"/>
        <v>119.67082902320084</v>
      </c>
      <c r="G64" s="77">
        <f t="shared" si="29"/>
        <v>112.83731020979155</v>
      </c>
      <c r="H64" s="77">
        <f t="shared" si="29"/>
        <v>142.10254610867236</v>
      </c>
      <c r="I64" s="77">
        <f t="shared" si="29"/>
        <v>101.67106156602607</v>
      </c>
      <c r="J64" s="77">
        <f t="shared" si="29"/>
        <v>93.739089161359331</v>
      </c>
      <c r="K64" s="77">
        <f t="shared" si="29"/>
        <v>79.811846614533223</v>
      </c>
      <c r="L64" s="77">
        <f t="shared" si="29"/>
        <v>75.912395683146542</v>
      </c>
      <c r="M64" s="77">
        <f t="shared" si="29"/>
        <v>60.444109686647593</v>
      </c>
      <c r="N64" s="77">
        <f t="shared" si="29"/>
        <v>55.82581787155857</v>
      </c>
      <c r="O64" s="77">
        <f t="shared" si="29"/>
        <v>58.604348063231399</v>
      </c>
      <c r="P64" s="77">
        <f t="shared" si="29"/>
        <v>77.633424743331972</v>
      </c>
      <c r="Q64" s="77">
        <f t="shared" si="29"/>
        <v>78.848482585984499</v>
      </c>
    </row>
    <row r="65" spans="1:17" ht="11.45" customHeight="1" x14ac:dyDescent="0.25">
      <c r="A65" s="62" t="s">
        <v>16</v>
      </c>
      <c r="B65" s="77">
        <f t="shared" ref="B65:Q65" si="30">IF(B8=0,0,B8/B19)</f>
        <v>142.48274681239039</v>
      </c>
      <c r="C65" s="77">
        <f t="shared" si="30"/>
        <v>186.82265659019399</v>
      </c>
      <c r="D65" s="77">
        <f t="shared" si="30"/>
        <v>124.74059422965867</v>
      </c>
      <c r="E65" s="77">
        <f t="shared" si="30"/>
        <v>149.16928574339357</v>
      </c>
      <c r="F65" s="77">
        <f t="shared" si="30"/>
        <v>136.35450854258468</v>
      </c>
      <c r="G65" s="77">
        <f t="shared" si="30"/>
        <v>162.46437811591267</v>
      </c>
      <c r="H65" s="77">
        <f t="shared" si="30"/>
        <v>200.47961347090569</v>
      </c>
      <c r="I65" s="77">
        <f t="shared" si="30"/>
        <v>135.41664659453065</v>
      </c>
      <c r="J65" s="77">
        <f t="shared" si="30"/>
        <v>123.39540753231125</v>
      </c>
      <c r="K65" s="77">
        <f t="shared" si="30"/>
        <v>134.28194323938877</v>
      </c>
      <c r="L65" s="77">
        <f t="shared" si="30"/>
        <v>125.32116916578313</v>
      </c>
      <c r="M65" s="77">
        <f t="shared" si="30"/>
        <v>73.970414684655182</v>
      </c>
      <c r="N65" s="77">
        <f t="shared" si="30"/>
        <v>72.275379597759226</v>
      </c>
      <c r="O65" s="77">
        <f t="shared" si="30"/>
        <v>77.090741025398742</v>
      </c>
      <c r="P65" s="77">
        <f t="shared" si="30"/>
        <v>110.86089680002165</v>
      </c>
      <c r="Q65" s="77">
        <f t="shared" si="30"/>
        <v>95.6619764810671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659.62610162883084</v>
      </c>
      <c r="C67" s="79">
        <f t="shared" si="32"/>
        <v>988.05481693597869</v>
      </c>
      <c r="D67" s="79">
        <f t="shared" si="32"/>
        <v>530.89133089133088</v>
      </c>
      <c r="E67" s="79">
        <f t="shared" si="32"/>
        <v>526.26778607826145</v>
      </c>
      <c r="F67" s="79">
        <f t="shared" si="32"/>
        <v>728.77749967066268</v>
      </c>
      <c r="G67" s="79">
        <f t="shared" si="32"/>
        <v>1482.3173457108476</v>
      </c>
      <c r="H67" s="79">
        <f t="shared" si="32"/>
        <v>1603.1472081218274</v>
      </c>
      <c r="I67" s="79">
        <f t="shared" si="32"/>
        <v>669.91458276968274</v>
      </c>
      <c r="J67" s="79">
        <f t="shared" si="32"/>
        <v>743.26785481982574</v>
      </c>
      <c r="K67" s="79">
        <f t="shared" si="32"/>
        <v>741.30573803848608</v>
      </c>
      <c r="L67" s="79">
        <f t="shared" si="32"/>
        <v>641.82994551550701</v>
      </c>
      <c r="M67" s="79">
        <f t="shared" si="32"/>
        <v>665.1803019008571</v>
      </c>
      <c r="N67" s="79">
        <f t="shared" si="32"/>
        <v>646.29407531782203</v>
      </c>
      <c r="O67" s="79">
        <f t="shared" si="32"/>
        <v>649.71726033188872</v>
      </c>
      <c r="P67" s="79">
        <f t="shared" si="32"/>
        <v>760.06535579469278</v>
      </c>
      <c r="Q67" s="79">
        <f t="shared" si="32"/>
        <v>731.48940723304088</v>
      </c>
    </row>
    <row r="68" spans="1:17" ht="11.45" customHeight="1" x14ac:dyDescent="0.25">
      <c r="A68" s="116" t="s">
        <v>17</v>
      </c>
      <c r="B68" s="77">
        <f t="shared" ref="B68:Q68" si="33">IF(B11=0,0,B11/B22)</f>
        <v>585.64315790364651</v>
      </c>
      <c r="C68" s="77">
        <f t="shared" si="33"/>
        <v>1169.8981832833001</v>
      </c>
      <c r="D68" s="77">
        <f t="shared" si="33"/>
        <v>566.30863174275623</v>
      </c>
      <c r="E68" s="77">
        <f t="shared" si="33"/>
        <v>564.78041620288082</v>
      </c>
      <c r="F68" s="77">
        <f t="shared" si="33"/>
        <v>599.94564548354538</v>
      </c>
      <c r="G68" s="77">
        <f t="shared" si="33"/>
        <v>925.16845713527766</v>
      </c>
      <c r="H68" s="77">
        <f t="shared" si="33"/>
        <v>1331.8431157257473</v>
      </c>
      <c r="I68" s="77">
        <f t="shared" si="33"/>
        <v>651.53717408923148</v>
      </c>
      <c r="J68" s="77">
        <f t="shared" si="33"/>
        <v>707.26802281064784</v>
      </c>
      <c r="K68" s="77">
        <f t="shared" si="33"/>
        <v>692.0259011726672</v>
      </c>
      <c r="L68" s="77">
        <f t="shared" si="33"/>
        <v>694.85392661864364</v>
      </c>
      <c r="M68" s="77">
        <f t="shared" si="33"/>
        <v>732.72989385061271</v>
      </c>
      <c r="N68" s="77">
        <f t="shared" si="33"/>
        <v>689.93021157258295</v>
      </c>
      <c r="O68" s="77">
        <f t="shared" si="33"/>
        <v>693.8920463039284</v>
      </c>
      <c r="P68" s="77">
        <f t="shared" si="33"/>
        <v>814.78402608321881</v>
      </c>
      <c r="Q68" s="77">
        <f t="shared" si="33"/>
        <v>784.07868668112781</v>
      </c>
    </row>
    <row r="69" spans="1:17" ht="11.45" customHeight="1" x14ac:dyDescent="0.25">
      <c r="A69" s="93" t="s">
        <v>16</v>
      </c>
      <c r="B69" s="74">
        <f t="shared" ref="B69:Q69" si="34">IF(B12=0,0,B12/B23)</f>
        <v>741.7141575302162</v>
      </c>
      <c r="C69" s="74">
        <f t="shared" si="34"/>
        <v>902.78236826494845</v>
      </c>
      <c r="D69" s="74">
        <f t="shared" si="34"/>
        <v>509.68954028627826</v>
      </c>
      <c r="E69" s="74">
        <f t="shared" si="34"/>
        <v>509.77132596024342</v>
      </c>
      <c r="F69" s="74">
        <f t="shared" si="34"/>
        <v>827.78821437430429</v>
      </c>
      <c r="G69" s="74">
        <f t="shared" si="34"/>
        <v>1711.0081983893438</v>
      </c>
      <c r="H69" s="74">
        <f t="shared" si="34"/>
        <v>1713.378943521577</v>
      </c>
      <c r="I69" s="74">
        <f t="shared" si="34"/>
        <v>682.33811517015272</v>
      </c>
      <c r="J69" s="74">
        <f t="shared" si="34"/>
        <v>767.55589563057345</v>
      </c>
      <c r="K69" s="74">
        <f t="shared" si="34"/>
        <v>766.6906041104769</v>
      </c>
      <c r="L69" s="74">
        <f t="shared" si="34"/>
        <v>611.37353081108074</v>
      </c>
      <c r="M69" s="74">
        <f t="shared" si="34"/>
        <v>614.45372215594125</v>
      </c>
      <c r="N69" s="74">
        <f t="shared" si="34"/>
        <v>609.65450826855931</v>
      </c>
      <c r="O69" s="74">
        <f t="shared" si="34"/>
        <v>613.63677708174384</v>
      </c>
      <c r="P69" s="74">
        <f t="shared" si="34"/>
        <v>724.80026478446575</v>
      </c>
      <c r="Q69" s="74">
        <f t="shared" si="34"/>
        <v>697.39476770846727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372.74590163934425</v>
      </c>
      <c r="C72" s="79">
        <f t="shared" ref="C72:Q72" si="35">IF(C37=0,0,(C38*C73+C39*C74+C42*C77)/C37)</f>
        <v>374.91024287222808</v>
      </c>
      <c r="D72" s="79">
        <f t="shared" si="35"/>
        <v>375</v>
      </c>
      <c r="E72" s="79">
        <f t="shared" si="35"/>
        <v>375.09906152241916</v>
      </c>
      <c r="F72" s="79">
        <f t="shared" si="35"/>
        <v>375.18961038961038</v>
      </c>
      <c r="G72" s="79">
        <f t="shared" si="35"/>
        <v>376.14931237721021</v>
      </c>
      <c r="H72" s="79">
        <f t="shared" si="35"/>
        <v>378.13202933985332</v>
      </c>
      <c r="I72" s="79">
        <f t="shared" si="35"/>
        <v>378.81679389312978</v>
      </c>
      <c r="J72" s="79">
        <f t="shared" si="35"/>
        <v>379.32124593212461</v>
      </c>
      <c r="K72" s="79">
        <f t="shared" si="35"/>
        <v>379.84760197220976</v>
      </c>
      <c r="L72" s="79">
        <f t="shared" si="35"/>
        <v>379.40182054616383</v>
      </c>
      <c r="M72" s="79">
        <f t="shared" si="35"/>
        <v>378.0431177446103</v>
      </c>
      <c r="N72" s="79">
        <f t="shared" si="35"/>
        <v>378.80631497882172</v>
      </c>
      <c r="O72" s="79">
        <f t="shared" si="35"/>
        <v>379.04689287075865</v>
      </c>
      <c r="P72" s="79">
        <f t="shared" si="35"/>
        <v>381.35674381484438</v>
      </c>
      <c r="Q72" s="79">
        <f t="shared" si="35"/>
        <v>380.6862339809839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0.29028485999736953</v>
      </c>
      <c r="C83" s="168">
        <f t="shared" ref="C83:Q83" si="38">IF(C61=0,0,C61/C72)</f>
        <v>0.32420440855680904</v>
      </c>
      <c r="D83" s="168">
        <f t="shared" si="38"/>
        <v>0.27063279836177223</v>
      </c>
      <c r="E83" s="168">
        <f t="shared" si="38"/>
        <v>0.28990033091438339</v>
      </c>
      <c r="F83" s="168">
        <f t="shared" si="38"/>
        <v>0.27541319083145177</v>
      </c>
      <c r="G83" s="168">
        <f t="shared" si="38"/>
        <v>0.2854539328961187</v>
      </c>
      <c r="H83" s="168">
        <f t="shared" si="38"/>
        <v>0.30240968309871974</v>
      </c>
      <c r="I83" s="168">
        <f t="shared" si="38"/>
        <v>0.24707564351211159</v>
      </c>
      <c r="J83" s="168">
        <f t="shared" si="38"/>
        <v>0.23412414678772583</v>
      </c>
      <c r="K83" s="168">
        <f t="shared" si="38"/>
        <v>0.22415320982876066</v>
      </c>
      <c r="L83" s="168">
        <f t="shared" si="38"/>
        <v>0.21267363573991138</v>
      </c>
      <c r="M83" s="168">
        <f t="shared" si="38"/>
        <v>0.1796736385509014</v>
      </c>
      <c r="N83" s="168">
        <f t="shared" si="38"/>
        <v>0.17215094238034087</v>
      </c>
      <c r="O83" s="168">
        <f t="shared" si="38"/>
        <v>0.17718095362245895</v>
      </c>
      <c r="P83" s="168">
        <f t="shared" si="38"/>
        <v>0.20518393996311321</v>
      </c>
      <c r="Q83" s="168">
        <f t="shared" si="38"/>
        <v>0.20416727742123711</v>
      </c>
    </row>
    <row r="84" spans="1:17" ht="11.45" customHeight="1" x14ac:dyDescent="0.25">
      <c r="A84" s="91" t="s">
        <v>21</v>
      </c>
      <c r="B84" s="169">
        <f t="shared" ref="B84:Q84" si="39">IF(B62=0,0,B62/B73)</f>
        <v>0.20501509672970722</v>
      </c>
      <c r="C84" s="169">
        <f t="shared" si="39"/>
        <v>0.20501509672970722</v>
      </c>
      <c r="D84" s="169">
        <f t="shared" si="39"/>
        <v>0.20501509672970722</v>
      </c>
      <c r="E84" s="169">
        <f t="shared" si="39"/>
        <v>0.20501509672970722</v>
      </c>
      <c r="F84" s="169">
        <f t="shared" si="39"/>
        <v>0.20501509672970722</v>
      </c>
      <c r="G84" s="169">
        <f t="shared" si="39"/>
        <v>0.20295917890771306</v>
      </c>
      <c r="H84" s="169">
        <f t="shared" si="39"/>
        <v>0.20123856855557531</v>
      </c>
      <c r="I84" s="169">
        <f t="shared" si="39"/>
        <v>0.19684412909144064</v>
      </c>
      <c r="J84" s="169">
        <f t="shared" si="39"/>
        <v>0.19296491891036338</v>
      </c>
      <c r="K84" s="169">
        <f t="shared" si="39"/>
        <v>0.18562436634286134</v>
      </c>
      <c r="L84" s="169">
        <f t="shared" si="39"/>
        <v>0.18316846316608934</v>
      </c>
      <c r="M84" s="169">
        <f t="shared" si="39"/>
        <v>0.17740838052482971</v>
      </c>
      <c r="N84" s="169">
        <f t="shared" si="39"/>
        <v>0.17385140789505291</v>
      </c>
      <c r="O84" s="169">
        <f t="shared" si="39"/>
        <v>0.17600970187958173</v>
      </c>
      <c r="P84" s="169">
        <f t="shared" si="39"/>
        <v>0.18420634969002031</v>
      </c>
      <c r="Q84" s="169">
        <f t="shared" si="39"/>
        <v>0.18491077405345396</v>
      </c>
    </row>
    <row r="85" spans="1:17" ht="11.45" customHeight="1" x14ac:dyDescent="0.25">
      <c r="A85" s="19" t="s">
        <v>20</v>
      </c>
      <c r="B85" s="170">
        <f t="shared" ref="B85:Q85" si="40">IF(B63=0,0,B63/B74)</f>
        <v>0.40484076105335909</v>
      </c>
      <c r="C85" s="170">
        <f t="shared" si="40"/>
        <v>0.51597351898957533</v>
      </c>
      <c r="D85" s="170">
        <f t="shared" si="40"/>
        <v>0.38102659863845562</v>
      </c>
      <c r="E85" s="170">
        <f t="shared" si="40"/>
        <v>0.43659297760656368</v>
      </c>
      <c r="F85" s="170">
        <f t="shared" si="40"/>
        <v>0.39690270691505786</v>
      </c>
      <c r="G85" s="170">
        <f t="shared" si="40"/>
        <v>0.45746379247127839</v>
      </c>
      <c r="H85" s="170">
        <f t="shared" si="40"/>
        <v>0.552683918345937</v>
      </c>
      <c r="I85" s="170">
        <f t="shared" si="40"/>
        <v>0.35417659288777231</v>
      </c>
      <c r="J85" s="170">
        <f t="shared" si="40"/>
        <v>0.32707205174488563</v>
      </c>
      <c r="K85" s="170">
        <f t="shared" si="40"/>
        <v>0.32008245814413461</v>
      </c>
      <c r="L85" s="170">
        <f t="shared" si="40"/>
        <v>0.29083142935818052</v>
      </c>
      <c r="M85" s="170">
        <f t="shared" si="40"/>
        <v>0.20029943594215949</v>
      </c>
      <c r="N85" s="170">
        <f t="shared" si="40"/>
        <v>0.18471239896073904</v>
      </c>
      <c r="O85" s="170">
        <f t="shared" si="40"/>
        <v>0.19405714150750289</v>
      </c>
      <c r="P85" s="170">
        <f t="shared" si="40"/>
        <v>0.27161163888565099</v>
      </c>
      <c r="Q85" s="170">
        <f t="shared" si="40"/>
        <v>0.26265734950774705</v>
      </c>
    </row>
    <row r="86" spans="1:17" ht="11.45" customHeight="1" x14ac:dyDescent="0.25">
      <c r="A86" s="62" t="s">
        <v>17</v>
      </c>
      <c r="B86" s="171">
        <f t="shared" ref="B86:Q86" si="41">IF(B64=0,0,B64/B75)</f>
        <v>0.37476846560134602</v>
      </c>
      <c r="C86" s="171">
        <f t="shared" si="41"/>
        <v>0.42486651298098188</v>
      </c>
      <c r="D86" s="171">
        <f t="shared" si="41"/>
        <v>0.37147703840044138</v>
      </c>
      <c r="E86" s="171">
        <f t="shared" si="41"/>
        <v>0.40930593924656938</v>
      </c>
      <c r="F86" s="171">
        <f t="shared" si="41"/>
        <v>0.3739713406975026</v>
      </c>
      <c r="G86" s="171">
        <f t="shared" si="41"/>
        <v>0.35261659440559862</v>
      </c>
      <c r="H86" s="171">
        <f t="shared" si="41"/>
        <v>0.44407045658960109</v>
      </c>
      <c r="I86" s="171">
        <f t="shared" si="41"/>
        <v>0.31772206739383146</v>
      </c>
      <c r="J86" s="171">
        <f t="shared" si="41"/>
        <v>0.29293465362924792</v>
      </c>
      <c r="K86" s="171">
        <f t="shared" si="41"/>
        <v>0.24941202067041632</v>
      </c>
      <c r="L86" s="171">
        <f t="shared" si="41"/>
        <v>0.23722623650983293</v>
      </c>
      <c r="M86" s="171">
        <f t="shared" si="41"/>
        <v>0.18888784277077372</v>
      </c>
      <c r="N86" s="171">
        <f t="shared" si="41"/>
        <v>0.17445568084862054</v>
      </c>
      <c r="O86" s="171">
        <f t="shared" si="41"/>
        <v>0.18313858769759811</v>
      </c>
      <c r="P86" s="171">
        <f t="shared" si="41"/>
        <v>0.24260445232291242</v>
      </c>
      <c r="Q86" s="171">
        <f t="shared" si="41"/>
        <v>0.24640150808120156</v>
      </c>
    </row>
    <row r="87" spans="1:17" ht="11.45" customHeight="1" x14ac:dyDescent="0.25">
      <c r="A87" s="62" t="s">
        <v>16</v>
      </c>
      <c r="B87" s="171">
        <f t="shared" ref="B87:Q87" si="42">IF(B65=0,0,B65/B76)</f>
        <v>0.44525858378871996</v>
      </c>
      <c r="C87" s="171">
        <f t="shared" si="42"/>
        <v>0.58382080184435625</v>
      </c>
      <c r="D87" s="171">
        <f t="shared" si="42"/>
        <v>0.38981435696768335</v>
      </c>
      <c r="E87" s="171">
        <f t="shared" si="42"/>
        <v>0.4661540179481049</v>
      </c>
      <c r="F87" s="171">
        <f t="shared" si="42"/>
        <v>0.42610783919557715</v>
      </c>
      <c r="G87" s="171">
        <f t="shared" si="42"/>
        <v>0.5077011816122271</v>
      </c>
      <c r="H87" s="171">
        <f t="shared" si="42"/>
        <v>0.62649879209658033</v>
      </c>
      <c r="I87" s="171">
        <f t="shared" si="42"/>
        <v>0.42317702060790829</v>
      </c>
      <c r="J87" s="171">
        <f t="shared" si="42"/>
        <v>0.38561064853847266</v>
      </c>
      <c r="K87" s="171">
        <f t="shared" si="42"/>
        <v>0.41963107262308991</v>
      </c>
      <c r="L87" s="171">
        <f t="shared" si="42"/>
        <v>0.39162865364307231</v>
      </c>
      <c r="M87" s="171">
        <f t="shared" si="42"/>
        <v>0.23115754588954746</v>
      </c>
      <c r="N87" s="171">
        <f t="shared" si="42"/>
        <v>0.22586056124299758</v>
      </c>
      <c r="O87" s="171">
        <f t="shared" si="42"/>
        <v>0.24090856570437108</v>
      </c>
      <c r="P87" s="171">
        <f t="shared" si="42"/>
        <v>0.34644030250006763</v>
      </c>
      <c r="Q87" s="171">
        <f t="shared" si="42"/>
        <v>0.2989436765033347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0.3141076674423004</v>
      </c>
      <c r="C89" s="168">
        <f t="shared" si="44"/>
        <v>0.47050229377903746</v>
      </c>
      <c r="D89" s="168">
        <f t="shared" si="44"/>
        <v>0.25280539566253851</v>
      </c>
      <c r="E89" s="168">
        <f t="shared" si="44"/>
        <v>0.25060370765631496</v>
      </c>
      <c r="F89" s="168">
        <f t="shared" si="44"/>
        <v>0.34703690460507747</v>
      </c>
      <c r="G89" s="168">
        <f t="shared" si="44"/>
        <v>0.7058654027194512</v>
      </c>
      <c r="H89" s="168">
        <f t="shared" si="44"/>
        <v>0.76340343243896536</v>
      </c>
      <c r="I89" s="168">
        <f t="shared" si="44"/>
        <v>0.31900694417603942</v>
      </c>
      <c r="J89" s="168">
        <f t="shared" si="44"/>
        <v>0.35393707372372657</v>
      </c>
      <c r="K89" s="168">
        <f t="shared" si="44"/>
        <v>0.3530027323992791</v>
      </c>
      <c r="L89" s="168">
        <f t="shared" si="44"/>
        <v>0.30563330738833666</v>
      </c>
      <c r="M89" s="168">
        <f t="shared" si="44"/>
        <v>0.31675252471469384</v>
      </c>
      <c r="N89" s="168">
        <f t="shared" si="44"/>
        <v>0.30775908348467718</v>
      </c>
      <c r="O89" s="168">
        <f t="shared" si="44"/>
        <v>0.30938917158661366</v>
      </c>
      <c r="P89" s="168">
        <f t="shared" si="44"/>
        <v>0.36193588371175844</v>
      </c>
      <c r="Q89" s="168">
        <f t="shared" si="44"/>
        <v>0.34832828915859088</v>
      </c>
    </row>
    <row r="90" spans="1:17" ht="11.45" customHeight="1" x14ac:dyDescent="0.25">
      <c r="A90" s="116" t="s">
        <v>17</v>
      </c>
      <c r="B90" s="171">
        <f t="shared" ref="B90:Q90" si="45">IF(B68=0,0,B68/B79)</f>
        <v>0.27887769423983166</v>
      </c>
      <c r="C90" s="171">
        <f t="shared" si="45"/>
        <v>0.55709437299204767</v>
      </c>
      <c r="D90" s="171">
        <f t="shared" si="45"/>
        <v>0.26967077702036013</v>
      </c>
      <c r="E90" s="171">
        <f t="shared" si="45"/>
        <v>0.26894305533470514</v>
      </c>
      <c r="F90" s="171">
        <f t="shared" si="45"/>
        <v>0.28568840261121209</v>
      </c>
      <c r="G90" s="171">
        <f t="shared" si="45"/>
        <v>0.44055640815965602</v>
      </c>
      <c r="H90" s="171">
        <f t="shared" si="45"/>
        <v>0.63421100748845116</v>
      </c>
      <c r="I90" s="171">
        <f t="shared" si="45"/>
        <v>0.31025579718534835</v>
      </c>
      <c r="J90" s="171">
        <f t="shared" si="45"/>
        <v>0.33679429657649895</v>
      </c>
      <c r="K90" s="171">
        <f t="shared" si="45"/>
        <v>0.32953614341555582</v>
      </c>
      <c r="L90" s="171">
        <f t="shared" si="45"/>
        <v>0.33088282219935411</v>
      </c>
      <c r="M90" s="171">
        <f t="shared" si="45"/>
        <v>0.34891899707172036</v>
      </c>
      <c r="N90" s="171">
        <f t="shared" si="45"/>
        <v>0.32853819598694428</v>
      </c>
      <c r="O90" s="171">
        <f t="shared" si="45"/>
        <v>0.33042478395425162</v>
      </c>
      <c r="P90" s="171">
        <f t="shared" si="45"/>
        <v>0.38799239337296132</v>
      </c>
      <c r="Q90" s="171">
        <f t="shared" si="45"/>
        <v>0.37337080318148941</v>
      </c>
    </row>
    <row r="91" spans="1:17" ht="11.45" customHeight="1" x14ac:dyDescent="0.25">
      <c r="A91" s="93" t="s">
        <v>16</v>
      </c>
      <c r="B91" s="173">
        <f t="shared" ref="B91:Q91" si="46">IF(B69=0,0,B69/B80)</f>
        <v>0.35319721787153152</v>
      </c>
      <c r="C91" s="173">
        <f t="shared" si="46"/>
        <v>0.42989636584045166</v>
      </c>
      <c r="D91" s="173">
        <f t="shared" si="46"/>
        <v>0.24270930489822773</v>
      </c>
      <c r="E91" s="173">
        <f t="shared" si="46"/>
        <v>0.24274825045725876</v>
      </c>
      <c r="F91" s="173">
        <f t="shared" si="46"/>
        <v>0.39418486398776392</v>
      </c>
      <c r="G91" s="173">
        <f t="shared" si="46"/>
        <v>0.81476580875683036</v>
      </c>
      <c r="H91" s="173">
        <f t="shared" si="46"/>
        <v>0.81589473501027476</v>
      </c>
      <c r="I91" s="173">
        <f t="shared" si="46"/>
        <v>0.32492291198578699</v>
      </c>
      <c r="J91" s="173">
        <f t="shared" si="46"/>
        <v>0.36550280744313024</v>
      </c>
      <c r="K91" s="173">
        <f t="shared" si="46"/>
        <v>0.36509076386213185</v>
      </c>
      <c r="L91" s="173">
        <f t="shared" si="46"/>
        <v>0.2911302527671813</v>
      </c>
      <c r="M91" s="173">
        <f t="shared" si="46"/>
        <v>0.29259701055044823</v>
      </c>
      <c r="N91" s="173">
        <f t="shared" si="46"/>
        <v>0.29031167060407587</v>
      </c>
      <c r="O91" s="173">
        <f t="shared" si="46"/>
        <v>0.29220798908654466</v>
      </c>
      <c r="P91" s="173">
        <f t="shared" si="46"/>
        <v>0.34514298323069798</v>
      </c>
      <c r="Q91" s="173">
        <f t="shared" si="46"/>
        <v>0.33209274652784154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166960.79228810864</v>
      </c>
      <c r="C94" s="40">
        <f t="shared" si="47"/>
        <v>147386.48548248239</v>
      </c>
      <c r="D94" s="40">
        <f t="shared" si="47"/>
        <v>150099.50377556961</v>
      </c>
      <c r="E94" s="40">
        <f t="shared" si="47"/>
        <v>136879.66638496402</v>
      </c>
      <c r="F94" s="40">
        <f t="shared" si="47"/>
        <v>149109.80089179287</v>
      </c>
      <c r="G94" s="40">
        <f t="shared" si="47"/>
        <v>133404.43648077993</v>
      </c>
      <c r="H94" s="40">
        <f t="shared" si="47"/>
        <v>127365.13267576387</v>
      </c>
      <c r="I94" s="40">
        <f t="shared" si="47"/>
        <v>146560.73090421048</v>
      </c>
      <c r="J94" s="40">
        <f t="shared" si="47"/>
        <v>146136.73604570268</v>
      </c>
      <c r="K94" s="40">
        <f t="shared" si="47"/>
        <v>138716.04502833576</v>
      </c>
      <c r="L94" s="40">
        <f t="shared" si="47"/>
        <v>135114.46697347797</v>
      </c>
      <c r="M94" s="40">
        <f t="shared" si="47"/>
        <v>148014.84656632147</v>
      </c>
      <c r="N94" s="40">
        <f t="shared" si="47"/>
        <v>142875.70647153023</v>
      </c>
      <c r="O94" s="40">
        <f t="shared" si="47"/>
        <v>137757.6197347861</v>
      </c>
      <c r="P94" s="40">
        <f t="shared" si="47"/>
        <v>132296.26784729646</v>
      </c>
      <c r="Q94" s="40">
        <f t="shared" si="47"/>
        <v>135862.53922125243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113699.05768820208</v>
      </c>
      <c r="C95" s="121">
        <f t="shared" si="48"/>
        <v>112562.06711132005</v>
      </c>
      <c r="D95" s="121">
        <f t="shared" si="48"/>
        <v>111788.14915562725</v>
      </c>
      <c r="E95" s="121">
        <f t="shared" si="48"/>
        <v>106659.58129074972</v>
      </c>
      <c r="F95" s="121">
        <f t="shared" si="48"/>
        <v>113715.6375878775</v>
      </c>
      <c r="G95" s="121">
        <f t="shared" si="48"/>
        <v>113728.55097378208</v>
      </c>
      <c r="H95" s="121">
        <f t="shared" si="48"/>
        <v>113696.96926106133</v>
      </c>
      <c r="I95" s="121">
        <f t="shared" si="48"/>
        <v>113734.96280954631</v>
      </c>
      <c r="J95" s="121">
        <f t="shared" si="48"/>
        <v>113717.94309360909</v>
      </c>
      <c r="K95" s="121">
        <f t="shared" si="48"/>
        <v>113732.07297276839</v>
      </c>
      <c r="L95" s="121">
        <f t="shared" si="48"/>
        <v>113757.9312185516</v>
      </c>
      <c r="M95" s="121">
        <f t="shared" si="48"/>
        <v>113731.19296899725</v>
      </c>
      <c r="N95" s="121">
        <f t="shared" si="48"/>
        <v>113720.6150607692</v>
      </c>
      <c r="O95" s="121">
        <f t="shared" si="48"/>
        <v>113743.34992419049</v>
      </c>
      <c r="P95" s="121">
        <f t="shared" si="48"/>
        <v>112980.11475476496</v>
      </c>
      <c r="Q95" s="121">
        <f t="shared" si="48"/>
        <v>112345.22200338398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270040.26962657447</v>
      </c>
      <c r="C96" s="38">
        <f t="shared" si="49"/>
        <v>223601.5425237467</v>
      </c>
      <c r="D96" s="38">
        <f t="shared" si="49"/>
        <v>234384.48393944287</v>
      </c>
      <c r="E96" s="38">
        <f t="shared" si="49"/>
        <v>203748.56489326732</v>
      </c>
      <c r="F96" s="38">
        <f t="shared" si="49"/>
        <v>227842.54606365156</v>
      </c>
      <c r="G96" s="38">
        <f t="shared" si="49"/>
        <v>179725.42559033498</v>
      </c>
      <c r="H96" s="38">
        <f t="shared" si="49"/>
        <v>163699.46332737029</v>
      </c>
      <c r="I96" s="38">
        <f t="shared" si="49"/>
        <v>237703.9897039897</v>
      </c>
      <c r="J96" s="38">
        <f t="shared" si="49"/>
        <v>239136.69064748203</v>
      </c>
      <c r="K96" s="38">
        <f t="shared" si="49"/>
        <v>212912.21826809016</v>
      </c>
      <c r="L96" s="38">
        <f t="shared" si="49"/>
        <v>196703.26452935149</v>
      </c>
      <c r="M96" s="38">
        <f t="shared" si="49"/>
        <v>238643.84021483714</v>
      </c>
      <c r="N96" s="38">
        <f t="shared" si="49"/>
        <v>223772.60981912146</v>
      </c>
      <c r="O96" s="38">
        <f t="shared" si="49"/>
        <v>205431.02054019083</v>
      </c>
      <c r="P96" s="38">
        <f t="shared" si="49"/>
        <v>195867.57990867583</v>
      </c>
      <c r="Q96" s="38">
        <f t="shared" si="49"/>
        <v>209756.84931506848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270963.78970859927</v>
      </c>
      <c r="C97" s="42">
        <f t="shared" si="50"/>
        <v>185875.26905051852</v>
      </c>
      <c r="D97" s="42">
        <f t="shared" si="50"/>
        <v>219123.14864938112</v>
      </c>
      <c r="E97" s="42">
        <f t="shared" si="50"/>
        <v>206705.1922402333</v>
      </c>
      <c r="F97" s="42">
        <f t="shared" si="50"/>
        <v>249003.26797385624</v>
      </c>
      <c r="G97" s="42">
        <f t="shared" si="50"/>
        <v>111832.89088782136</v>
      </c>
      <c r="H97" s="42">
        <f t="shared" si="50"/>
        <v>117171.92544182255</v>
      </c>
      <c r="I97" s="42">
        <f t="shared" si="50"/>
        <v>271448.30477293418</v>
      </c>
      <c r="J97" s="42">
        <f t="shared" si="50"/>
        <v>263272.42532140174</v>
      </c>
      <c r="K97" s="42">
        <f t="shared" si="50"/>
        <v>215318.12627393313</v>
      </c>
      <c r="L97" s="42">
        <f t="shared" si="50"/>
        <v>213660.51678799509</v>
      </c>
      <c r="M97" s="42">
        <f t="shared" si="50"/>
        <v>271368.48677854624</v>
      </c>
      <c r="N97" s="42">
        <f t="shared" si="50"/>
        <v>271447.34819865384</v>
      </c>
      <c r="O97" s="42">
        <f t="shared" si="50"/>
        <v>254349.47286467679</v>
      </c>
      <c r="P97" s="42">
        <f t="shared" si="50"/>
        <v>237556.32363786778</v>
      </c>
      <c r="Q97" s="42">
        <f t="shared" si="50"/>
        <v>243800.47141105676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268808.90951720806</v>
      </c>
      <c r="C98" s="42">
        <f t="shared" si="51"/>
        <v>263416.46781556186</v>
      </c>
      <c r="D98" s="42">
        <f t="shared" si="51"/>
        <v>250435.19864105951</v>
      </c>
      <c r="E98" s="42">
        <f t="shared" si="51"/>
        <v>200639.53407480821</v>
      </c>
      <c r="F98" s="42">
        <f t="shared" si="51"/>
        <v>205591.06529209614</v>
      </c>
      <c r="G98" s="42">
        <f t="shared" si="51"/>
        <v>253450.65227760072</v>
      </c>
      <c r="H98" s="42">
        <f t="shared" si="51"/>
        <v>224204.4097135147</v>
      </c>
      <c r="I98" s="42">
        <f t="shared" si="51"/>
        <v>192426.80745958321</v>
      </c>
      <c r="J98" s="42">
        <f t="shared" si="51"/>
        <v>206650.19545347197</v>
      </c>
      <c r="K98" s="42">
        <f t="shared" si="51"/>
        <v>209612.97733180757</v>
      </c>
      <c r="L98" s="42">
        <f t="shared" si="51"/>
        <v>171160.06176000228</v>
      </c>
      <c r="M98" s="42">
        <f t="shared" si="51"/>
        <v>179960.40228413514</v>
      </c>
      <c r="N98" s="42">
        <f t="shared" si="51"/>
        <v>131275.46783490042</v>
      </c>
      <c r="O98" s="42">
        <f t="shared" si="51"/>
        <v>112547.88321521746</v>
      </c>
      <c r="P98" s="42">
        <f t="shared" si="51"/>
        <v>134829.63022922602</v>
      </c>
      <c r="Q98" s="42">
        <f t="shared" si="51"/>
        <v>159912.38995933885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121533.49673202616</v>
      </c>
      <c r="C100" s="40">
        <f t="shared" si="53"/>
        <v>82514.767932489456</v>
      </c>
      <c r="D100" s="40">
        <f t="shared" si="53"/>
        <v>123025.75107296137</v>
      </c>
      <c r="E100" s="40">
        <f t="shared" si="53"/>
        <v>116165.47308934493</v>
      </c>
      <c r="F100" s="40">
        <f t="shared" si="53"/>
        <v>94754.251833359318</v>
      </c>
      <c r="G100" s="40">
        <f t="shared" si="53"/>
        <v>45289.629398941142</v>
      </c>
      <c r="H100" s="40">
        <f t="shared" si="53"/>
        <v>39878.542510121457</v>
      </c>
      <c r="I100" s="40">
        <f t="shared" si="53"/>
        <v>95226.352594773649</v>
      </c>
      <c r="J100" s="40">
        <f t="shared" si="53"/>
        <v>82655.913978494616</v>
      </c>
      <c r="K100" s="40">
        <f t="shared" si="53"/>
        <v>60190.709474236726</v>
      </c>
      <c r="L100" s="40">
        <f t="shared" si="53"/>
        <v>77588.76491270859</v>
      </c>
      <c r="M100" s="40">
        <f t="shared" si="53"/>
        <v>89045.613889522734</v>
      </c>
      <c r="N100" s="40">
        <f t="shared" si="53"/>
        <v>82554.455445544547</v>
      </c>
      <c r="O100" s="40">
        <f t="shared" si="53"/>
        <v>77804.276315789481</v>
      </c>
      <c r="P100" s="40">
        <f t="shared" si="53"/>
        <v>68661.508704061882</v>
      </c>
      <c r="Q100" s="40">
        <f t="shared" si="53"/>
        <v>79540.425531914894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97314.850746268683</v>
      </c>
      <c r="C101" s="42">
        <f t="shared" si="54"/>
        <v>41126.086956521744</v>
      </c>
      <c r="D101" s="42">
        <f t="shared" si="54"/>
        <v>84853.754940711457</v>
      </c>
      <c r="E101" s="42">
        <f t="shared" si="54"/>
        <v>67213.774821763684</v>
      </c>
      <c r="F101" s="42">
        <f t="shared" si="54"/>
        <v>79607.277658492487</v>
      </c>
      <c r="G101" s="42">
        <f t="shared" si="54"/>
        <v>25532.911570319138</v>
      </c>
      <c r="H101" s="42">
        <f t="shared" si="54"/>
        <v>22320.163116717533</v>
      </c>
      <c r="I101" s="42">
        <f t="shared" si="54"/>
        <v>74408.924882842432</v>
      </c>
      <c r="J101" s="42">
        <f t="shared" si="54"/>
        <v>64517.594563157851</v>
      </c>
      <c r="K101" s="42">
        <f t="shared" si="54"/>
        <v>39574.210794566119</v>
      </c>
      <c r="L101" s="42">
        <f t="shared" si="54"/>
        <v>54741.460712436005</v>
      </c>
      <c r="M101" s="42">
        <f t="shared" si="54"/>
        <v>73854.016576460985</v>
      </c>
      <c r="N101" s="42">
        <f t="shared" si="54"/>
        <v>73185.452299152632</v>
      </c>
      <c r="O101" s="42">
        <f t="shared" si="54"/>
        <v>68095.195298430626</v>
      </c>
      <c r="P101" s="42">
        <f t="shared" si="54"/>
        <v>56460.412652723273</v>
      </c>
      <c r="Q101" s="42">
        <f t="shared" si="54"/>
        <v>65642.530597935896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167894.90476190479</v>
      </c>
      <c r="C102" s="36">
        <f t="shared" si="55"/>
        <v>156256.57276995305</v>
      </c>
      <c r="D102" s="36">
        <f t="shared" si="55"/>
        <v>168366.19718309856</v>
      </c>
      <c r="E102" s="36">
        <f t="shared" si="55"/>
        <v>168835.02185826143</v>
      </c>
      <c r="F102" s="36">
        <f t="shared" si="55"/>
        <v>110983.15273500237</v>
      </c>
      <c r="G102" s="36">
        <f t="shared" si="55"/>
        <v>66368.972688893482</v>
      </c>
      <c r="H102" s="36">
        <f t="shared" si="55"/>
        <v>58612.378264590079</v>
      </c>
      <c r="I102" s="36">
        <f t="shared" si="55"/>
        <v>117437.41563470026</v>
      </c>
      <c r="J102" s="36">
        <f t="shared" si="55"/>
        <v>102003.45468818716</v>
      </c>
      <c r="K102" s="36">
        <f t="shared" si="55"/>
        <v>82267.543477050654</v>
      </c>
      <c r="L102" s="36">
        <f t="shared" si="55"/>
        <v>102054.41982716716</v>
      </c>
      <c r="M102" s="36">
        <f t="shared" si="55"/>
        <v>105313.28267892633</v>
      </c>
      <c r="N102" s="36">
        <f t="shared" si="55"/>
        <v>92497.071029470681</v>
      </c>
      <c r="O102" s="36">
        <f t="shared" si="55"/>
        <v>88059.249438542</v>
      </c>
      <c r="P102" s="36">
        <f t="shared" si="55"/>
        <v>79771.449823979958</v>
      </c>
      <c r="Q102" s="36">
        <f t="shared" si="55"/>
        <v>92195.419292936407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18065573.770491801</v>
      </c>
      <c r="C105" s="40">
        <f t="shared" si="56"/>
        <v>17914466.737064414</v>
      </c>
      <c r="D105" s="40">
        <f t="shared" si="56"/>
        <v>15233193.277310925</v>
      </c>
      <c r="E105" s="40">
        <f t="shared" si="56"/>
        <v>14884478.623566216</v>
      </c>
      <c r="F105" s="40">
        <f t="shared" si="56"/>
        <v>15407838.96103896</v>
      </c>
      <c r="G105" s="40">
        <f t="shared" si="56"/>
        <v>14324074.656188607</v>
      </c>
      <c r="H105" s="40">
        <f t="shared" si="56"/>
        <v>14564303.178484108</v>
      </c>
      <c r="I105" s="40">
        <f t="shared" si="56"/>
        <v>13717557.251908397</v>
      </c>
      <c r="J105" s="40">
        <f t="shared" si="56"/>
        <v>12978149.697814971</v>
      </c>
      <c r="K105" s="40">
        <f t="shared" si="56"/>
        <v>11810847.153742718</v>
      </c>
      <c r="L105" s="40">
        <f t="shared" si="56"/>
        <v>10902219.417231066</v>
      </c>
      <c r="M105" s="40">
        <f t="shared" si="56"/>
        <v>10053817.05300609</v>
      </c>
      <c r="N105" s="40">
        <f t="shared" si="56"/>
        <v>9317191.154074179</v>
      </c>
      <c r="O105" s="40">
        <f t="shared" si="56"/>
        <v>9251786.5806760434</v>
      </c>
      <c r="P105" s="40">
        <f t="shared" si="56"/>
        <v>10351955.30726257</v>
      </c>
      <c r="Q105" s="40">
        <f t="shared" si="56"/>
        <v>10559735.427862752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9324009.3240093254</v>
      </c>
      <c r="C106" s="121">
        <f t="shared" si="57"/>
        <v>9230769.2307692301</v>
      </c>
      <c r="D106" s="121">
        <f t="shared" si="57"/>
        <v>9167303.2849503439</v>
      </c>
      <c r="E106" s="121">
        <f t="shared" si="57"/>
        <v>8746729.7501892522</v>
      </c>
      <c r="F106" s="121">
        <f t="shared" si="57"/>
        <v>9325368.9759036154</v>
      </c>
      <c r="G106" s="121">
        <f t="shared" si="57"/>
        <v>9232901.3296011221</v>
      </c>
      <c r="H106" s="121">
        <f t="shared" si="57"/>
        <v>9152086.137281293</v>
      </c>
      <c r="I106" s="121">
        <f t="shared" si="57"/>
        <v>8955223.880597014</v>
      </c>
      <c r="J106" s="121">
        <f t="shared" si="57"/>
        <v>8777429.4670846388</v>
      </c>
      <c r="K106" s="121">
        <f t="shared" si="57"/>
        <v>8444577.5913720783</v>
      </c>
      <c r="L106" s="121">
        <f t="shared" si="57"/>
        <v>8334746.1737023173</v>
      </c>
      <c r="M106" s="121">
        <f t="shared" si="57"/>
        <v>8070746.7039146805</v>
      </c>
      <c r="N106" s="121">
        <f t="shared" si="57"/>
        <v>7908195.6140024317</v>
      </c>
      <c r="O106" s="121">
        <f t="shared" si="57"/>
        <v>8007973.2443766855</v>
      </c>
      <c r="P106" s="121">
        <f t="shared" si="57"/>
        <v>8324661.8106139433</v>
      </c>
      <c r="Q106" s="121">
        <f t="shared" si="57"/>
        <v>8309536.7847411446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34983458.646616541</v>
      </c>
      <c r="C107" s="38">
        <f t="shared" si="58"/>
        <v>36919191.919191919</v>
      </c>
      <c r="D107" s="38">
        <f t="shared" si="58"/>
        <v>28578151.260504205</v>
      </c>
      <c r="E107" s="38">
        <f t="shared" si="58"/>
        <v>28465661.641541041</v>
      </c>
      <c r="F107" s="38">
        <f t="shared" si="58"/>
        <v>28938023.450586263</v>
      </c>
      <c r="G107" s="38">
        <f t="shared" si="58"/>
        <v>26309719.93410214</v>
      </c>
      <c r="H107" s="38">
        <f t="shared" si="58"/>
        <v>28951699.463327374</v>
      </c>
      <c r="I107" s="38">
        <f t="shared" si="58"/>
        <v>26940540.540540539</v>
      </c>
      <c r="J107" s="38">
        <f t="shared" si="58"/>
        <v>25028776.978417266</v>
      </c>
      <c r="K107" s="38">
        <f t="shared" si="58"/>
        <v>21807829.181494661</v>
      </c>
      <c r="L107" s="38">
        <f t="shared" si="58"/>
        <v>18306397.306397308</v>
      </c>
      <c r="M107" s="38">
        <f t="shared" si="58"/>
        <v>15296072.50755287</v>
      </c>
      <c r="N107" s="38">
        <f t="shared" si="58"/>
        <v>13226744.186046511</v>
      </c>
      <c r="O107" s="38">
        <f t="shared" si="58"/>
        <v>12756914.119359534</v>
      </c>
      <c r="P107" s="38">
        <f t="shared" si="58"/>
        <v>17023972.602739725</v>
      </c>
      <c r="Q107" s="38">
        <f t="shared" si="58"/>
        <v>17630136.98630137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32495578.784837611</v>
      </c>
      <c r="C108" s="42">
        <f t="shared" si="59"/>
        <v>25271096.771486599</v>
      </c>
      <c r="D108" s="42">
        <f t="shared" si="59"/>
        <v>26047749.857680567</v>
      </c>
      <c r="E108" s="42">
        <f t="shared" si="59"/>
        <v>27073812.114250038</v>
      </c>
      <c r="F108" s="42">
        <f t="shared" si="59"/>
        <v>29798427.507917613</v>
      </c>
      <c r="G108" s="42">
        <f t="shared" si="59"/>
        <v>12618922.600766869</v>
      </c>
      <c r="H108" s="42">
        <f t="shared" si="59"/>
        <v>16650428.937738508</v>
      </c>
      <c r="I108" s="42">
        <f t="shared" si="59"/>
        <v>27598437.306562398</v>
      </c>
      <c r="J108" s="42">
        <f t="shared" si="59"/>
        <v>24678917.350930195</v>
      </c>
      <c r="K108" s="42">
        <f t="shared" si="59"/>
        <v>17184937.267503846</v>
      </c>
      <c r="L108" s="42">
        <f t="shared" si="59"/>
        <v>16219481.692275856</v>
      </c>
      <c r="M108" s="42">
        <f t="shared" si="59"/>
        <v>16402626.58034203</v>
      </c>
      <c r="N108" s="42">
        <f t="shared" si="59"/>
        <v>15153770.222255591</v>
      </c>
      <c r="O108" s="42">
        <f t="shared" si="59"/>
        <v>14905985.037460949</v>
      </c>
      <c r="P108" s="42">
        <f t="shared" si="59"/>
        <v>18442310.97344302</v>
      </c>
      <c r="Q108" s="42">
        <f t="shared" si="59"/>
        <v>19223297.224509519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38300631.795655109</v>
      </c>
      <c r="C109" s="42">
        <f t="shared" si="60"/>
        <v>49212164.306908607</v>
      </c>
      <c r="D109" s="42">
        <f t="shared" si="60"/>
        <v>31239435.494508371</v>
      </c>
      <c r="E109" s="42">
        <f t="shared" si="60"/>
        <v>29929255.989826418</v>
      </c>
      <c r="F109" s="42">
        <f t="shared" si="60"/>
        <v>28033268.66865021</v>
      </c>
      <c r="G109" s="42">
        <f t="shared" si="60"/>
        <v>41176702.605352819</v>
      </c>
      <c r="H109" s="42">
        <f t="shared" si="60"/>
        <v>44948413.397837996</v>
      </c>
      <c r="I109" s="42">
        <f t="shared" si="60"/>
        <v>26057792.981068175</v>
      </c>
      <c r="J109" s="42">
        <f t="shared" si="60"/>
        <v>25499685.084612947</v>
      </c>
      <c r="K109" s="42">
        <f t="shared" si="60"/>
        <v>28147237.924309071</v>
      </c>
      <c r="L109" s="42">
        <f t="shared" si="60"/>
        <v>21449979.054251138</v>
      </c>
      <c r="M109" s="42">
        <f t="shared" si="60"/>
        <v>13311745.583774844</v>
      </c>
      <c r="N109" s="42">
        <f t="shared" si="60"/>
        <v>9487984.2696408611</v>
      </c>
      <c r="O109" s="42">
        <f t="shared" si="60"/>
        <v>8676399.7179011498</v>
      </c>
      <c r="P109" s="42">
        <f t="shared" si="60"/>
        <v>14947333.722427305</v>
      </c>
      <c r="Q109" s="42">
        <f t="shared" si="60"/>
        <v>15297535.287321504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80166666.666666672</v>
      </c>
      <c r="C111" s="40">
        <f t="shared" si="62"/>
        <v>81529113.924050629</v>
      </c>
      <c r="D111" s="40">
        <f t="shared" si="62"/>
        <v>65313304.721030034</v>
      </c>
      <c r="E111" s="40">
        <f t="shared" si="62"/>
        <v>61134146.341463417</v>
      </c>
      <c r="F111" s="40">
        <f t="shared" si="62"/>
        <v>69054766.734279916</v>
      </c>
      <c r="G111" s="40">
        <f t="shared" si="62"/>
        <v>67133603.238866404</v>
      </c>
      <c r="H111" s="40">
        <f t="shared" si="62"/>
        <v>63931174.089068823</v>
      </c>
      <c r="I111" s="40">
        <f t="shared" si="62"/>
        <v>63793522.267206475</v>
      </c>
      <c r="J111" s="40">
        <f t="shared" si="62"/>
        <v>61435483.870967746</v>
      </c>
      <c r="K111" s="40">
        <f t="shared" si="62"/>
        <v>44619718.309859149</v>
      </c>
      <c r="L111" s="40">
        <f t="shared" si="62"/>
        <v>49798792.756539233</v>
      </c>
      <c r="M111" s="40">
        <f t="shared" si="62"/>
        <v>59231388.329979882</v>
      </c>
      <c r="N111" s="40">
        <f t="shared" si="62"/>
        <v>53354455.445544556</v>
      </c>
      <c r="O111" s="40">
        <f t="shared" si="62"/>
        <v>50550781.25</v>
      </c>
      <c r="P111" s="40">
        <f t="shared" si="62"/>
        <v>52187234.042553194</v>
      </c>
      <c r="Q111" s="40">
        <f t="shared" si="62"/>
        <v>58182978.723404251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56991776.501966819</v>
      </c>
      <c r="C112" s="42">
        <f t="shared" si="63"/>
        <v>48113334.415985808</v>
      </c>
      <c r="D112" s="42">
        <f t="shared" si="63"/>
        <v>48053413.858709447</v>
      </c>
      <c r="E112" s="42">
        <f t="shared" si="63"/>
        <v>37961023.718402408</v>
      </c>
      <c r="F112" s="42">
        <f t="shared" si="63"/>
        <v>47760039.580012098</v>
      </c>
      <c r="G112" s="42">
        <f t="shared" si="63"/>
        <v>23622244.403683636</v>
      </c>
      <c r="H112" s="42">
        <f t="shared" si="63"/>
        <v>29726955.588875987</v>
      </c>
      <c r="I112" s="42">
        <f t="shared" si="63"/>
        <v>48480180.645185053</v>
      </c>
      <c r="J112" s="42">
        <f t="shared" si="63"/>
        <v>45631231.543183655</v>
      </c>
      <c r="K112" s="42">
        <f t="shared" si="63"/>
        <v>27386378.888306711</v>
      </c>
      <c r="L112" s="42">
        <f t="shared" si="63"/>
        <v>38037318.92487637</v>
      </c>
      <c r="M112" s="42">
        <f t="shared" si="63"/>
        <v>54115045.726511642</v>
      </c>
      <c r="N112" s="42">
        <f t="shared" si="63"/>
        <v>50492854.588789545</v>
      </c>
      <c r="O112" s="42">
        <f t="shared" si="63"/>
        <v>47250714.409093671</v>
      </c>
      <c r="P112" s="42">
        <f t="shared" si="63"/>
        <v>46003042.335505776</v>
      </c>
      <c r="Q112" s="42">
        <f t="shared" si="63"/>
        <v>51468909.181655325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124530027.83909211</v>
      </c>
      <c r="C113" s="36">
        <f t="shared" si="64"/>
        <v>141065678.82222244</v>
      </c>
      <c r="D113" s="36">
        <f t="shared" si="64"/>
        <v>85814489.642002389</v>
      </c>
      <c r="E113" s="36">
        <f t="shared" si="64"/>
        <v>86067252.961212605</v>
      </c>
      <c r="F113" s="36">
        <f t="shared" si="64"/>
        <v>91870545.828138307</v>
      </c>
      <c r="G113" s="36">
        <f t="shared" si="64"/>
        <v>113557856.38937519</v>
      </c>
      <c r="H113" s="36">
        <f t="shared" si="64"/>
        <v>100425214.74827039</v>
      </c>
      <c r="I113" s="36">
        <f t="shared" si="64"/>
        <v>80132024.834635198</v>
      </c>
      <c r="J113" s="36">
        <f t="shared" si="64"/>
        <v>78293353.020604119</v>
      </c>
      <c r="K113" s="36">
        <f t="shared" si="64"/>
        <v>63073752.607104897</v>
      </c>
      <c r="L113" s="36">
        <f t="shared" si="64"/>
        <v>62393370.984611556</v>
      </c>
      <c r="M113" s="36">
        <f t="shared" si="64"/>
        <v>64710138.534527101</v>
      </c>
      <c r="N113" s="36">
        <f t="shared" si="64"/>
        <v>56391256.354753949</v>
      </c>
      <c r="O113" s="36">
        <f t="shared" si="64"/>
        <v>54036394.017704286</v>
      </c>
      <c r="P113" s="36">
        <f t="shared" si="64"/>
        <v>57818367.954661407</v>
      </c>
      <c r="Q113" s="36">
        <f t="shared" si="64"/>
        <v>64296603.021582142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0.34029038112522686</v>
      </c>
      <c r="C117" s="119">
        <f t="shared" si="66"/>
        <v>0.35366931918656058</v>
      </c>
      <c r="D117" s="119">
        <f t="shared" si="66"/>
        <v>0.41373603640877121</v>
      </c>
      <c r="E117" s="119">
        <f t="shared" si="66"/>
        <v>0.40473083808811905</v>
      </c>
      <c r="F117" s="119">
        <f t="shared" si="66"/>
        <v>0.4175337970990648</v>
      </c>
      <c r="G117" s="119">
        <f t="shared" si="66"/>
        <v>0.45240362235175263</v>
      </c>
      <c r="H117" s="119">
        <f t="shared" si="66"/>
        <v>0.45662100456621002</v>
      </c>
      <c r="I117" s="119">
        <f t="shared" si="66"/>
        <v>0.47996661101836396</v>
      </c>
      <c r="J117" s="119">
        <f t="shared" si="66"/>
        <v>0.50150451354062187</v>
      </c>
      <c r="K117" s="119">
        <f t="shared" si="66"/>
        <v>0.53487666034155601</v>
      </c>
      <c r="L117" s="119">
        <f t="shared" si="66"/>
        <v>0.56765860872051177</v>
      </c>
      <c r="M117" s="119">
        <f t="shared" si="66"/>
        <v>0.58242966173004196</v>
      </c>
      <c r="N117" s="119">
        <f t="shared" si="66"/>
        <v>0.62391636398353767</v>
      </c>
      <c r="O117" s="119">
        <f t="shared" si="66"/>
        <v>0.63885760624363142</v>
      </c>
      <c r="P117" s="119">
        <f t="shared" si="66"/>
        <v>0.61676046565415155</v>
      </c>
      <c r="Q117" s="119">
        <f t="shared" si="66"/>
        <v>0.59693078609458194</v>
      </c>
    </row>
    <row r="118" spans="1:17" ht="11.45" customHeight="1" x14ac:dyDescent="0.25">
      <c r="A118" s="19" t="s">
        <v>20</v>
      </c>
      <c r="B118" s="30">
        <f t="shared" ref="B118:Q118" si="67">IF(B6=0,0,B6/B$4)</f>
        <v>0.65970961887477308</v>
      </c>
      <c r="C118" s="30">
        <f t="shared" si="67"/>
        <v>0.64633068081343947</v>
      </c>
      <c r="D118" s="30">
        <f t="shared" si="67"/>
        <v>0.58626396359122879</v>
      </c>
      <c r="E118" s="30">
        <f t="shared" si="67"/>
        <v>0.59526916191188095</v>
      </c>
      <c r="F118" s="30">
        <f t="shared" si="67"/>
        <v>0.5824662029009352</v>
      </c>
      <c r="G118" s="30">
        <f t="shared" si="67"/>
        <v>0.54759637764824731</v>
      </c>
      <c r="H118" s="30">
        <f t="shared" si="67"/>
        <v>0.54337899543378998</v>
      </c>
      <c r="I118" s="30">
        <f t="shared" si="67"/>
        <v>0.52003338898163609</v>
      </c>
      <c r="J118" s="30">
        <f t="shared" si="67"/>
        <v>0.49849548645937813</v>
      </c>
      <c r="K118" s="30">
        <f t="shared" si="67"/>
        <v>0.46512333965844405</v>
      </c>
      <c r="L118" s="30">
        <f t="shared" si="67"/>
        <v>0.43234139127948823</v>
      </c>
      <c r="M118" s="30">
        <f t="shared" si="67"/>
        <v>0.4175703382699581</v>
      </c>
      <c r="N118" s="30">
        <f t="shared" si="67"/>
        <v>0.37608363601646233</v>
      </c>
      <c r="O118" s="30">
        <f t="shared" si="67"/>
        <v>0.36114239375636864</v>
      </c>
      <c r="P118" s="30">
        <f t="shared" si="67"/>
        <v>0.38323953434584845</v>
      </c>
      <c r="Q118" s="30">
        <f t="shared" si="67"/>
        <v>0.40306921390541811</v>
      </c>
    </row>
    <row r="119" spans="1:17" ht="11.45" customHeight="1" x14ac:dyDescent="0.25">
      <c r="A119" s="62" t="s">
        <v>17</v>
      </c>
      <c r="B119" s="115">
        <f t="shared" ref="B119:Q119" si="68">IF(B7=0,0,B7/B$4)</f>
        <v>0.35016787483661221</v>
      </c>
      <c r="C119" s="115">
        <f t="shared" si="68"/>
        <v>0.22716429458601278</v>
      </c>
      <c r="D119" s="115">
        <f t="shared" si="68"/>
        <v>0.27391269158021558</v>
      </c>
      <c r="E119" s="115">
        <f t="shared" si="68"/>
        <v>0.29019411950010954</v>
      </c>
      <c r="F119" s="115">
        <f t="shared" si="68"/>
        <v>0.30742721338413975</v>
      </c>
      <c r="G119" s="115">
        <f t="shared" si="68"/>
        <v>0.13673037649950645</v>
      </c>
      <c r="H119" s="115">
        <f t="shared" si="68"/>
        <v>0.17665644454490223</v>
      </c>
      <c r="I119" s="115">
        <f t="shared" si="68"/>
        <v>0.30524148106172938</v>
      </c>
      <c r="J119" s="115">
        <f t="shared" si="68"/>
        <v>0.28200940804365709</v>
      </c>
      <c r="K119" s="115">
        <f t="shared" si="68"/>
        <v>0.21195842929558825</v>
      </c>
      <c r="L119" s="115">
        <f t="shared" si="68"/>
        <v>0.23021980147134921</v>
      </c>
      <c r="M119" s="115">
        <f t="shared" si="68"/>
        <v>0.28747100435605583</v>
      </c>
      <c r="N119" s="115">
        <f t="shared" si="68"/>
        <v>0.28432797714977148</v>
      </c>
      <c r="O119" s="115">
        <f t="shared" si="68"/>
        <v>0.27640716601738563</v>
      </c>
      <c r="P119" s="115">
        <f t="shared" si="68"/>
        <v>0.24668421508691421</v>
      </c>
      <c r="Q119" s="115">
        <f t="shared" si="68"/>
        <v>0.26113702383748838</v>
      </c>
    </row>
    <row r="120" spans="1:17" ht="11.45" customHeight="1" x14ac:dyDescent="0.25">
      <c r="A120" s="62" t="s">
        <v>16</v>
      </c>
      <c r="B120" s="115">
        <f t="shared" ref="B120:Q120" si="69">IF(B8=0,0,B8/B$4)</f>
        <v>0.30954174403816093</v>
      </c>
      <c r="C120" s="115">
        <f t="shared" si="69"/>
        <v>0.41916638622742664</v>
      </c>
      <c r="D120" s="115">
        <f t="shared" si="69"/>
        <v>0.3123512720110132</v>
      </c>
      <c r="E120" s="115">
        <f t="shared" si="69"/>
        <v>0.30507504241177147</v>
      </c>
      <c r="F120" s="115">
        <f t="shared" si="69"/>
        <v>0.27503898951679551</v>
      </c>
      <c r="G120" s="115">
        <f t="shared" si="69"/>
        <v>0.41086600114874094</v>
      </c>
      <c r="H120" s="115">
        <f t="shared" si="69"/>
        <v>0.36672255088888778</v>
      </c>
      <c r="I120" s="115">
        <f t="shared" si="69"/>
        <v>0.21479190791990668</v>
      </c>
      <c r="J120" s="115">
        <f t="shared" si="69"/>
        <v>0.21648607841572104</v>
      </c>
      <c r="K120" s="115">
        <f t="shared" si="69"/>
        <v>0.25316491036285577</v>
      </c>
      <c r="L120" s="115">
        <f t="shared" si="69"/>
        <v>0.20212158980813902</v>
      </c>
      <c r="M120" s="115">
        <f t="shared" si="69"/>
        <v>0.13009933391390227</v>
      </c>
      <c r="N120" s="115">
        <f t="shared" si="69"/>
        <v>9.1755658866690876E-2</v>
      </c>
      <c r="O120" s="115">
        <f t="shared" si="69"/>
        <v>8.4735227738982996E-2</v>
      </c>
      <c r="P120" s="115">
        <f t="shared" si="69"/>
        <v>0.13655531925893422</v>
      </c>
      <c r="Q120" s="115">
        <f t="shared" si="69"/>
        <v>0.1419321900679297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0.466974321344231</v>
      </c>
      <c r="C123" s="115">
        <f t="shared" si="72"/>
        <v>0.37798638700920417</v>
      </c>
      <c r="D123" s="115">
        <f t="shared" si="72"/>
        <v>0.39944518682657021</v>
      </c>
      <c r="E123" s="115">
        <f t="shared" si="72"/>
        <v>0.3218319385661485</v>
      </c>
      <c r="F123" s="115">
        <f t="shared" si="72"/>
        <v>0.35773734264196583</v>
      </c>
      <c r="G123" s="115">
        <f t="shared" si="72"/>
        <v>0.18163286464055384</v>
      </c>
      <c r="H123" s="115">
        <f t="shared" si="72"/>
        <v>0.24002196425696209</v>
      </c>
      <c r="I123" s="115">
        <f t="shared" si="72"/>
        <v>0.39228425666440908</v>
      </c>
      <c r="J123" s="115">
        <f t="shared" si="72"/>
        <v>0.38335505628298161</v>
      </c>
      <c r="K123" s="115">
        <f t="shared" si="72"/>
        <v>0.31738362979323703</v>
      </c>
      <c r="L123" s="115">
        <f t="shared" si="72"/>
        <v>0.39497337227043339</v>
      </c>
      <c r="M123" s="115">
        <f t="shared" si="72"/>
        <v>0.47243585677401634</v>
      </c>
      <c r="N123" s="115">
        <f t="shared" si="72"/>
        <v>0.48723805645358087</v>
      </c>
      <c r="O123" s="115">
        <f t="shared" si="72"/>
        <v>0.480138238528384</v>
      </c>
      <c r="P123" s="115">
        <f t="shared" si="72"/>
        <v>0.42011910808681074</v>
      </c>
      <c r="Q123" s="115">
        <f t="shared" si="72"/>
        <v>0.42159861247315122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0.533025678655769</v>
      </c>
      <c r="C124" s="28">
        <f t="shared" si="73"/>
        <v>0.62201361299079583</v>
      </c>
      <c r="D124" s="28">
        <f t="shared" si="73"/>
        <v>0.60055481317342974</v>
      </c>
      <c r="E124" s="28">
        <f t="shared" si="73"/>
        <v>0.67816806143385155</v>
      </c>
      <c r="F124" s="28">
        <f t="shared" si="73"/>
        <v>0.64226265735803423</v>
      </c>
      <c r="G124" s="28">
        <f t="shared" si="73"/>
        <v>0.81836713535944616</v>
      </c>
      <c r="H124" s="28">
        <f t="shared" si="73"/>
        <v>0.75997803574303791</v>
      </c>
      <c r="I124" s="28">
        <f t="shared" si="73"/>
        <v>0.60771574333559086</v>
      </c>
      <c r="J124" s="28">
        <f t="shared" si="73"/>
        <v>0.6166449437170185</v>
      </c>
      <c r="K124" s="28">
        <f t="shared" si="73"/>
        <v>0.68261637020676302</v>
      </c>
      <c r="L124" s="28">
        <f t="shared" si="73"/>
        <v>0.60502662772956661</v>
      </c>
      <c r="M124" s="28">
        <f t="shared" si="73"/>
        <v>0.52756414322598366</v>
      </c>
      <c r="N124" s="28">
        <f t="shared" si="73"/>
        <v>0.51276194354641913</v>
      </c>
      <c r="O124" s="28">
        <f t="shared" si="73"/>
        <v>0.519861761471616</v>
      </c>
      <c r="P124" s="28">
        <f t="shared" si="73"/>
        <v>0.57988089191318926</v>
      </c>
      <c r="Q124" s="28">
        <f t="shared" si="73"/>
        <v>0.57840138752684878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0.44899458363249273</v>
      </c>
      <c r="C128" s="119">
        <f t="shared" si="75"/>
        <v>0.52420091494898646</v>
      </c>
      <c r="D128" s="119">
        <f t="shared" si="75"/>
        <v>0.51202269568730341</v>
      </c>
      <c r="E128" s="119">
        <f t="shared" si="75"/>
        <v>0.53667967882883905</v>
      </c>
      <c r="F128" s="119">
        <f t="shared" si="75"/>
        <v>0.52611579655949736</v>
      </c>
      <c r="G128" s="119">
        <f t="shared" si="75"/>
        <v>0.59834778580943104</v>
      </c>
      <c r="H128" s="119">
        <f t="shared" si="75"/>
        <v>0.64867002982698141</v>
      </c>
      <c r="I128" s="119">
        <f t="shared" si="75"/>
        <v>0.5705421418770098</v>
      </c>
      <c r="J128" s="119">
        <f t="shared" si="75"/>
        <v>0.5770186754275145</v>
      </c>
      <c r="K128" s="119">
        <f t="shared" si="75"/>
        <v>0.61335657253619846</v>
      </c>
      <c r="L128" s="119">
        <f t="shared" si="75"/>
        <v>0.62515772434584005</v>
      </c>
      <c r="M128" s="119">
        <f t="shared" si="75"/>
        <v>0.55748740564486454</v>
      </c>
      <c r="N128" s="119">
        <f t="shared" si="75"/>
        <v>0.58507937370912466</v>
      </c>
      <c r="O128" s="119">
        <f t="shared" si="75"/>
        <v>0.60942104424650412</v>
      </c>
      <c r="P128" s="119">
        <f t="shared" si="75"/>
        <v>0.65497803433703339</v>
      </c>
      <c r="Q128" s="119">
        <f t="shared" si="75"/>
        <v>0.62727081249012684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0.55100541636750733</v>
      </c>
      <c r="C129" s="30">
        <f t="shared" si="76"/>
        <v>0.47579908505101348</v>
      </c>
      <c r="D129" s="30">
        <f t="shared" si="76"/>
        <v>0.48797730431269665</v>
      </c>
      <c r="E129" s="30">
        <f t="shared" si="76"/>
        <v>0.46332032117116095</v>
      </c>
      <c r="F129" s="30">
        <f t="shared" si="76"/>
        <v>0.47388420344050258</v>
      </c>
      <c r="G129" s="30">
        <f t="shared" si="76"/>
        <v>0.4016522141905689</v>
      </c>
      <c r="H129" s="30">
        <f t="shared" si="76"/>
        <v>0.35132997017301854</v>
      </c>
      <c r="I129" s="30">
        <f t="shared" si="76"/>
        <v>0.42945785812299014</v>
      </c>
      <c r="J129" s="30">
        <f t="shared" si="76"/>
        <v>0.42298132457248555</v>
      </c>
      <c r="K129" s="30">
        <f t="shared" si="76"/>
        <v>0.38664342746380165</v>
      </c>
      <c r="L129" s="30">
        <f t="shared" si="76"/>
        <v>0.3748422756541599</v>
      </c>
      <c r="M129" s="30">
        <f t="shared" si="76"/>
        <v>0.44251259435513535</v>
      </c>
      <c r="N129" s="30">
        <f t="shared" si="76"/>
        <v>0.41492062629087528</v>
      </c>
      <c r="O129" s="30">
        <f t="shared" si="76"/>
        <v>0.39057895575349588</v>
      </c>
      <c r="P129" s="30">
        <f t="shared" si="76"/>
        <v>0.34502196566296667</v>
      </c>
      <c r="Q129" s="30">
        <f t="shared" si="76"/>
        <v>0.37272918750987316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0.31593703937007533</v>
      </c>
      <c r="C130" s="115">
        <f t="shared" si="77"/>
        <v>0.20308778917723364</v>
      </c>
      <c r="D130" s="115">
        <f t="shared" si="77"/>
        <v>0.23385243620670645</v>
      </c>
      <c r="E130" s="115">
        <f t="shared" si="77"/>
        <v>0.24092688826133649</v>
      </c>
      <c r="F130" s="115">
        <f t="shared" si="77"/>
        <v>0.26545416830475294</v>
      </c>
      <c r="G130" s="115">
        <f t="shared" si="77"/>
        <v>0.13010937416192739</v>
      </c>
      <c r="H130" s="115">
        <f t="shared" si="77"/>
        <v>0.14215652037315482</v>
      </c>
      <c r="I130" s="115">
        <f t="shared" si="77"/>
        <v>0.28099937456806162</v>
      </c>
      <c r="J130" s="115">
        <f t="shared" si="77"/>
        <v>0.26717526188544283</v>
      </c>
      <c r="K130" s="115">
        <f t="shared" si="77"/>
        <v>0.2261193271838767</v>
      </c>
      <c r="L130" s="115">
        <f t="shared" si="77"/>
        <v>0.24470511299034414</v>
      </c>
      <c r="M130" s="115">
        <f t="shared" si="77"/>
        <v>0.32304703563555098</v>
      </c>
      <c r="N130" s="115">
        <f t="shared" si="77"/>
        <v>0.33213230210610212</v>
      </c>
      <c r="O130" s="115">
        <f t="shared" si="77"/>
        <v>0.31675934403560702</v>
      </c>
      <c r="P130" s="115">
        <f t="shared" si="77"/>
        <v>0.24863794695311342</v>
      </c>
      <c r="Q130" s="115">
        <f t="shared" si="77"/>
        <v>0.25741178152604804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0.23506837699743194</v>
      </c>
      <c r="C131" s="115">
        <f t="shared" si="78"/>
        <v>0.27271129587377985</v>
      </c>
      <c r="D131" s="115">
        <f t="shared" si="78"/>
        <v>0.25412486810599022</v>
      </c>
      <c r="E131" s="115">
        <f t="shared" si="78"/>
        <v>0.22239343290982447</v>
      </c>
      <c r="F131" s="115">
        <f t="shared" si="78"/>
        <v>0.20843003513574965</v>
      </c>
      <c r="G131" s="115">
        <f t="shared" si="78"/>
        <v>0.27154284002864149</v>
      </c>
      <c r="H131" s="115">
        <f t="shared" si="78"/>
        <v>0.20917344979986371</v>
      </c>
      <c r="I131" s="115">
        <f t="shared" si="78"/>
        <v>0.14845848355492855</v>
      </c>
      <c r="J131" s="115">
        <f t="shared" si="78"/>
        <v>0.15580606268704278</v>
      </c>
      <c r="K131" s="115">
        <f t="shared" si="78"/>
        <v>0.16052410027992495</v>
      </c>
      <c r="L131" s="115">
        <f t="shared" si="78"/>
        <v>0.13013716266381575</v>
      </c>
      <c r="M131" s="115">
        <f t="shared" si="78"/>
        <v>0.11946555871958436</v>
      </c>
      <c r="N131" s="115">
        <f t="shared" si="78"/>
        <v>8.2788324184773138E-2</v>
      </c>
      <c r="O131" s="115">
        <f t="shared" si="78"/>
        <v>7.3819611717888867E-2</v>
      </c>
      <c r="P131" s="115">
        <f t="shared" si="78"/>
        <v>9.6384018709853234E-2</v>
      </c>
      <c r="Q131" s="115">
        <f t="shared" si="78"/>
        <v>0.11531740598382512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0.525966105796702</v>
      </c>
      <c r="C134" s="115">
        <f t="shared" si="81"/>
        <v>0.31923399468193908</v>
      </c>
      <c r="D134" s="115">
        <f t="shared" si="81"/>
        <v>0.37446363160648877</v>
      </c>
      <c r="E134" s="115">
        <f t="shared" si="81"/>
        <v>0.29988607419709273</v>
      </c>
      <c r="F134" s="115">
        <f t="shared" si="81"/>
        <v>0.4345575771273591</v>
      </c>
      <c r="G134" s="115">
        <f t="shared" si="81"/>
        <v>0.29101461872308043</v>
      </c>
      <c r="H134" s="115">
        <f t="shared" si="81"/>
        <v>0.28891581699304425</v>
      </c>
      <c r="I134" s="115">
        <f t="shared" si="81"/>
        <v>0.40334911741269475</v>
      </c>
      <c r="J134" s="115">
        <f t="shared" si="81"/>
        <v>0.4028677688346009</v>
      </c>
      <c r="K134" s="115">
        <f t="shared" si="81"/>
        <v>0.33998482647328693</v>
      </c>
      <c r="L134" s="115">
        <f t="shared" si="81"/>
        <v>0.3648331372869103</v>
      </c>
      <c r="M134" s="115">
        <f t="shared" si="81"/>
        <v>0.42888249609452933</v>
      </c>
      <c r="N134" s="115">
        <f t="shared" si="81"/>
        <v>0.45642162623602023</v>
      </c>
      <c r="O134" s="115">
        <f t="shared" si="81"/>
        <v>0.4495715184788312</v>
      </c>
      <c r="P134" s="115">
        <f t="shared" si="81"/>
        <v>0.3919050559927606</v>
      </c>
      <c r="Q134" s="115">
        <f t="shared" si="81"/>
        <v>0.39332139027224594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0.474033894203298</v>
      </c>
      <c r="C135" s="28">
        <f t="shared" si="82"/>
        <v>0.68076600531806086</v>
      </c>
      <c r="D135" s="28">
        <f t="shared" si="82"/>
        <v>0.62553636839351123</v>
      </c>
      <c r="E135" s="28">
        <f t="shared" si="82"/>
        <v>0.70011392580290721</v>
      </c>
      <c r="F135" s="28">
        <f t="shared" si="82"/>
        <v>0.5654424228726409</v>
      </c>
      <c r="G135" s="28">
        <f t="shared" si="82"/>
        <v>0.70898538127691957</v>
      </c>
      <c r="H135" s="28">
        <f t="shared" si="82"/>
        <v>0.71108418300695586</v>
      </c>
      <c r="I135" s="28">
        <f t="shared" si="82"/>
        <v>0.59665088258730525</v>
      </c>
      <c r="J135" s="28">
        <f t="shared" si="82"/>
        <v>0.59713223116539915</v>
      </c>
      <c r="K135" s="28">
        <f t="shared" si="82"/>
        <v>0.66001517352671313</v>
      </c>
      <c r="L135" s="28">
        <f t="shared" si="82"/>
        <v>0.63516686271308964</v>
      </c>
      <c r="M135" s="28">
        <f t="shared" si="82"/>
        <v>0.57111750390547067</v>
      </c>
      <c r="N135" s="28">
        <f t="shared" si="82"/>
        <v>0.54357837376397977</v>
      </c>
      <c r="O135" s="28">
        <f t="shared" si="82"/>
        <v>0.55042848152116874</v>
      </c>
      <c r="P135" s="28">
        <f t="shared" si="82"/>
        <v>0.60809494400723929</v>
      </c>
      <c r="Q135" s="28">
        <f t="shared" si="82"/>
        <v>0.60667860972775411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453.81094357370631</v>
      </c>
      <c r="C4" s="166">
        <v>299.50543000000005</v>
      </c>
      <c r="D4" s="166">
        <v>366.89445999999998</v>
      </c>
      <c r="E4" s="166">
        <v>331.69186999999999</v>
      </c>
      <c r="F4" s="166">
        <v>336.10717</v>
      </c>
      <c r="G4" s="166">
        <v>209.69614080676791</v>
      </c>
      <c r="H4" s="166">
        <v>184.95222999999999</v>
      </c>
      <c r="I4" s="166">
        <v>307.58951999999999</v>
      </c>
      <c r="J4" s="166">
        <v>293.60346000000004</v>
      </c>
      <c r="K4" s="166">
        <v>244.90896000000001</v>
      </c>
      <c r="L4" s="166">
        <v>259.92638665226082</v>
      </c>
      <c r="M4" s="166">
        <v>313.33960464369477</v>
      </c>
      <c r="N4" s="166">
        <v>283.12770785816923</v>
      </c>
      <c r="O4" s="166">
        <v>254.7289622374829</v>
      </c>
      <c r="P4" s="166">
        <v>194.38479806927302</v>
      </c>
      <c r="Q4" s="166">
        <v>200.42740940329242</v>
      </c>
    </row>
    <row r="5" spans="1:17" ht="11.45" customHeight="1" x14ac:dyDescent="0.25">
      <c r="A5" s="91" t="s">
        <v>121</v>
      </c>
      <c r="B5" s="123">
        <v>0</v>
      </c>
      <c r="C5" s="123">
        <v>0.59997999999999996</v>
      </c>
      <c r="D5" s="123">
        <v>0</v>
      </c>
      <c r="E5" s="123">
        <v>0.19994000000000001</v>
      </c>
      <c r="F5" s="123">
        <v>0.60050999999999999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295.97989475200706</v>
      </c>
      <c r="C6" s="75">
        <v>146.50879</v>
      </c>
      <c r="D6" s="75">
        <v>196.71014</v>
      </c>
      <c r="E6" s="75">
        <v>174.20738</v>
      </c>
      <c r="F6" s="75">
        <v>199.79574</v>
      </c>
      <c r="G6" s="75">
        <v>74.723858710201256</v>
      </c>
      <c r="H6" s="75">
        <v>72.752009999999999</v>
      </c>
      <c r="I6" s="75">
        <v>184.39006000000001</v>
      </c>
      <c r="J6" s="75">
        <v>173.09419</v>
      </c>
      <c r="K6" s="75">
        <v>129.10849999999999</v>
      </c>
      <c r="L6" s="75">
        <v>146.5167052045831</v>
      </c>
      <c r="M6" s="75">
        <v>197.76247650857675</v>
      </c>
      <c r="N6" s="75">
        <v>184.46196253874467</v>
      </c>
      <c r="O6" s="75">
        <v>163.1796487924241</v>
      </c>
      <c r="P6" s="75">
        <v>108.44660187573788</v>
      </c>
      <c r="Q6" s="75">
        <v>112.49540711046284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0.31050282486270631</v>
      </c>
      <c r="C8" s="75">
        <v>1.3998900000000001</v>
      </c>
      <c r="D8" s="75">
        <v>3.6999300000000002</v>
      </c>
      <c r="E8" s="75">
        <v>3.0997300000000001</v>
      </c>
      <c r="F8" s="75">
        <v>9.9989999999999996E-2</v>
      </c>
      <c r="G8" s="75">
        <v>0.66876921144766555</v>
      </c>
      <c r="H8" s="75">
        <v>0.6</v>
      </c>
      <c r="I8" s="75">
        <v>1.39994</v>
      </c>
      <c r="J8" s="75">
        <v>0.10009</v>
      </c>
      <c r="K8" s="75">
        <v>9.9930000000000005E-2</v>
      </c>
      <c r="L8" s="75">
        <v>0</v>
      </c>
      <c r="M8" s="75">
        <v>2.3887383851482653E-2</v>
      </c>
      <c r="N8" s="75">
        <v>2.3884614257912704E-2</v>
      </c>
      <c r="O8" s="75">
        <v>0.31049802504130009</v>
      </c>
      <c r="P8" s="75">
        <v>0.31050145336041679</v>
      </c>
      <c r="Q8" s="75">
        <v>4.7763597013756882E-2</v>
      </c>
    </row>
    <row r="9" spans="1:17" ht="11.45" customHeight="1" x14ac:dyDescent="0.25">
      <c r="A9" s="17" t="s">
        <v>119</v>
      </c>
      <c r="B9" s="75">
        <v>0.31050282486270631</v>
      </c>
      <c r="C9" s="75">
        <v>1.3998900000000001</v>
      </c>
      <c r="D9" s="75">
        <v>3.6999300000000002</v>
      </c>
      <c r="E9" s="75">
        <v>3.0997300000000001</v>
      </c>
      <c r="F9" s="75">
        <v>9.9989999999999996E-2</v>
      </c>
      <c r="G9" s="75">
        <v>0.66876921144766555</v>
      </c>
      <c r="H9" s="75">
        <v>0.6</v>
      </c>
      <c r="I9" s="75">
        <v>1.39994</v>
      </c>
      <c r="J9" s="75">
        <v>0.10009</v>
      </c>
      <c r="K9" s="75">
        <v>9.9930000000000005E-2</v>
      </c>
      <c r="L9" s="75">
        <v>0</v>
      </c>
      <c r="M9" s="75">
        <v>2.3887383851482653E-2</v>
      </c>
      <c r="N9" s="75">
        <v>2.3884614257912704E-2</v>
      </c>
      <c r="O9" s="75">
        <v>0.31049802504130009</v>
      </c>
      <c r="P9" s="75">
        <v>0.31050145336041679</v>
      </c>
      <c r="Q9" s="75">
        <v>4.7763597013756882E-2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157.52054599683657</v>
      </c>
      <c r="C14" s="74">
        <v>150.99677000000003</v>
      </c>
      <c r="D14" s="74">
        <v>166.48438999999999</v>
      </c>
      <c r="E14" s="74">
        <v>154.18482</v>
      </c>
      <c r="F14" s="74">
        <v>135.61093</v>
      </c>
      <c r="G14" s="74">
        <v>134.30351288511901</v>
      </c>
      <c r="H14" s="74">
        <v>111.60022000000001</v>
      </c>
      <c r="I14" s="74">
        <v>121.79952</v>
      </c>
      <c r="J14" s="74">
        <v>120.40918000000002</v>
      </c>
      <c r="K14" s="74">
        <v>115.70053000000001</v>
      </c>
      <c r="L14" s="74">
        <v>113.40968144767768</v>
      </c>
      <c r="M14" s="74">
        <v>115.55324075126651</v>
      </c>
      <c r="N14" s="74">
        <v>98.641860705166636</v>
      </c>
      <c r="O14" s="74">
        <v>91.238815420017474</v>
      </c>
      <c r="P14" s="74">
        <v>85.627694740174704</v>
      </c>
      <c r="Q14" s="74">
        <v>87.884238695815824</v>
      </c>
    </row>
    <row r="16" spans="1:17" ht="11.45" customHeight="1" x14ac:dyDescent="0.25">
      <c r="A16" s="27" t="s">
        <v>81</v>
      </c>
      <c r="B16" s="68">
        <f t="shared" ref="B16" si="0">SUM(B17,B23)</f>
        <v>453.81094357370625</v>
      </c>
      <c r="C16" s="68">
        <f t="shared" ref="C16:Q16" si="1">SUM(C17,C23)</f>
        <v>299.50543000000005</v>
      </c>
      <c r="D16" s="68">
        <f t="shared" si="1"/>
        <v>366.89445999999998</v>
      </c>
      <c r="E16" s="68">
        <f t="shared" si="1"/>
        <v>331.69186999999999</v>
      </c>
      <c r="F16" s="68">
        <f t="shared" si="1"/>
        <v>336.10717</v>
      </c>
      <c r="G16" s="68">
        <f t="shared" si="1"/>
        <v>209.69614080676791</v>
      </c>
      <c r="H16" s="68">
        <f t="shared" si="1"/>
        <v>184.95222999999999</v>
      </c>
      <c r="I16" s="68">
        <f t="shared" si="1"/>
        <v>307.58951999999999</v>
      </c>
      <c r="J16" s="68">
        <f t="shared" si="1"/>
        <v>293.60346000000004</v>
      </c>
      <c r="K16" s="68">
        <f t="shared" si="1"/>
        <v>244.90896000000001</v>
      </c>
      <c r="L16" s="68">
        <f t="shared" si="1"/>
        <v>259.92638665226082</v>
      </c>
      <c r="M16" s="68">
        <f t="shared" si="1"/>
        <v>313.33960464369477</v>
      </c>
      <c r="N16" s="68">
        <f t="shared" si="1"/>
        <v>283.12770785816929</v>
      </c>
      <c r="O16" s="68">
        <f t="shared" si="1"/>
        <v>254.7289622374829</v>
      </c>
      <c r="P16" s="68">
        <f t="shared" si="1"/>
        <v>194.38479806927302</v>
      </c>
      <c r="Q16" s="68">
        <f t="shared" si="1"/>
        <v>200.42740940329242</v>
      </c>
    </row>
    <row r="17" spans="1:17" ht="11.45" customHeight="1" x14ac:dyDescent="0.25">
      <c r="A17" s="25" t="s">
        <v>39</v>
      </c>
      <c r="B17" s="79">
        <f t="shared" ref="B17" si="2">SUM(B18,B19,B22)</f>
        <v>333.9368363288462</v>
      </c>
      <c r="C17" s="79">
        <f t="shared" ref="C17:Q17" si="3">SUM(C18,C19,C22)</f>
        <v>233.31700982980803</v>
      </c>
      <c r="D17" s="79">
        <f t="shared" si="3"/>
        <v>246.08610461254867</v>
      </c>
      <c r="E17" s="79">
        <f t="shared" si="3"/>
        <v>219.75947008505443</v>
      </c>
      <c r="F17" s="79">
        <f t="shared" si="3"/>
        <v>236.18582475295651</v>
      </c>
      <c r="G17" s="79">
        <f t="shared" si="3"/>
        <v>167.67138225006417</v>
      </c>
      <c r="H17" s="79">
        <f t="shared" si="3"/>
        <v>148.36010109893363</v>
      </c>
      <c r="I17" s="79">
        <f t="shared" si="3"/>
        <v>212.95665747430621</v>
      </c>
      <c r="J17" s="79">
        <f t="shared" si="3"/>
        <v>212.24685538524758</v>
      </c>
      <c r="K17" s="79">
        <f t="shared" si="3"/>
        <v>188.9696520713243</v>
      </c>
      <c r="L17" s="79">
        <f t="shared" si="3"/>
        <v>186.9036444149568</v>
      </c>
      <c r="M17" s="79">
        <f t="shared" si="3"/>
        <v>226.8411598692299</v>
      </c>
      <c r="N17" s="79">
        <f t="shared" si="3"/>
        <v>203.95392763068509</v>
      </c>
      <c r="O17" s="79">
        <f t="shared" si="3"/>
        <v>182.54829640437407</v>
      </c>
      <c r="P17" s="79">
        <f t="shared" si="3"/>
        <v>142.58121043738419</v>
      </c>
      <c r="Q17" s="79">
        <f t="shared" si="3"/>
        <v>141.76039982142211</v>
      </c>
    </row>
    <row r="18" spans="1:17" ht="11.45" customHeight="1" x14ac:dyDescent="0.25">
      <c r="A18" s="91" t="s">
        <v>21</v>
      </c>
      <c r="B18" s="123">
        <v>33.500860047919012</v>
      </c>
      <c r="C18" s="123">
        <v>32.817887531861793</v>
      </c>
      <c r="D18" s="123">
        <v>32.381515852483311</v>
      </c>
      <c r="E18" s="123">
        <v>30.566038951704165</v>
      </c>
      <c r="F18" s="123">
        <v>32.055733775091362</v>
      </c>
      <c r="G18" s="123">
        <v>33.920396046523898</v>
      </c>
      <c r="H18" s="123">
        <v>34.98496904535515</v>
      </c>
      <c r="I18" s="123">
        <v>35.903518616803993</v>
      </c>
      <c r="J18" s="123">
        <v>36.823431425931453</v>
      </c>
      <c r="K18" s="123">
        <v>38.313765488716932</v>
      </c>
      <c r="L18" s="123">
        <v>38.924216325397744</v>
      </c>
      <c r="M18" s="123">
        <v>39.538551573100257</v>
      </c>
      <c r="N18" s="123">
        <v>42.789840272616047</v>
      </c>
      <c r="O18" s="123">
        <v>43.070602001762715</v>
      </c>
      <c r="P18" s="123">
        <v>42.311091059006245</v>
      </c>
      <c r="Q18" s="123">
        <v>39.793913710803942</v>
      </c>
    </row>
    <row r="19" spans="1:17" ht="11.45" customHeight="1" x14ac:dyDescent="0.25">
      <c r="A19" s="19" t="s">
        <v>20</v>
      </c>
      <c r="B19" s="76">
        <f t="shared" ref="B19" si="4">SUM(B20:B21)</f>
        <v>300.43597628092721</v>
      </c>
      <c r="C19" s="76">
        <f t="shared" ref="C19:Q19" si="5">SUM(C20:C21)</f>
        <v>200.49912229794623</v>
      </c>
      <c r="D19" s="76">
        <f t="shared" si="5"/>
        <v>213.70458876006535</v>
      </c>
      <c r="E19" s="76">
        <f t="shared" si="5"/>
        <v>189.19343113335026</v>
      </c>
      <c r="F19" s="76">
        <f t="shared" si="5"/>
        <v>204.13009097786514</v>
      </c>
      <c r="G19" s="76">
        <f t="shared" si="5"/>
        <v>133.75098620354026</v>
      </c>
      <c r="H19" s="76">
        <f t="shared" si="5"/>
        <v>113.37513205357848</v>
      </c>
      <c r="I19" s="76">
        <f t="shared" si="5"/>
        <v>177.0531388575022</v>
      </c>
      <c r="J19" s="76">
        <f t="shared" si="5"/>
        <v>175.42342395931612</v>
      </c>
      <c r="K19" s="76">
        <f t="shared" si="5"/>
        <v>150.65588658260737</v>
      </c>
      <c r="L19" s="76">
        <f t="shared" si="5"/>
        <v>147.97942808955906</v>
      </c>
      <c r="M19" s="76">
        <f t="shared" si="5"/>
        <v>187.30260829612965</v>
      </c>
      <c r="N19" s="76">
        <f t="shared" si="5"/>
        <v>161.16408735806903</v>
      </c>
      <c r="O19" s="76">
        <f t="shared" si="5"/>
        <v>139.47769440261135</v>
      </c>
      <c r="P19" s="76">
        <f t="shared" si="5"/>
        <v>100.27011937837794</v>
      </c>
      <c r="Q19" s="76">
        <f t="shared" si="5"/>
        <v>101.96648611061818</v>
      </c>
    </row>
    <row r="20" spans="1:17" ht="11.45" customHeight="1" x14ac:dyDescent="0.25">
      <c r="A20" s="62" t="s">
        <v>118</v>
      </c>
      <c r="B20" s="77">
        <v>212.83054761576653</v>
      </c>
      <c r="C20" s="77">
        <v>115.77491363205453</v>
      </c>
      <c r="D20" s="77">
        <v>133.35375328765201</v>
      </c>
      <c r="E20" s="77">
        <v>125.09121328682053</v>
      </c>
      <c r="F20" s="77">
        <v>139.33261829243196</v>
      </c>
      <c r="G20" s="77">
        <v>56.01697579175584</v>
      </c>
      <c r="H20" s="77">
        <v>56.553118870019922</v>
      </c>
      <c r="I20" s="77">
        <v>130.21230415767411</v>
      </c>
      <c r="J20" s="77">
        <v>125.58640442766492</v>
      </c>
      <c r="K20" s="77">
        <v>100.3537589530699</v>
      </c>
      <c r="L20" s="77">
        <v>107.00842618339448</v>
      </c>
      <c r="M20" s="77">
        <v>145.13890161714951</v>
      </c>
      <c r="N20" s="77">
        <v>133.2302977985581</v>
      </c>
      <c r="O20" s="77">
        <v>116.68867129408918</v>
      </c>
      <c r="P20" s="77">
        <v>76.625412604333178</v>
      </c>
      <c r="Q20" s="77">
        <v>75.407988761341358</v>
      </c>
    </row>
    <row r="21" spans="1:17" ht="11.45" customHeight="1" x14ac:dyDescent="0.25">
      <c r="A21" s="62" t="s">
        <v>16</v>
      </c>
      <c r="B21" s="77">
        <v>87.605428665160701</v>
      </c>
      <c r="C21" s="77">
        <v>84.724208665891695</v>
      </c>
      <c r="D21" s="77">
        <v>80.350835472413323</v>
      </c>
      <c r="E21" s="77">
        <v>64.102217846529726</v>
      </c>
      <c r="F21" s="77">
        <v>64.797472685433178</v>
      </c>
      <c r="G21" s="77">
        <v>77.734010411784439</v>
      </c>
      <c r="H21" s="77">
        <v>56.822013183558553</v>
      </c>
      <c r="I21" s="77">
        <v>46.840834699828093</v>
      </c>
      <c r="J21" s="77">
        <v>49.837019531651201</v>
      </c>
      <c r="K21" s="77">
        <v>50.302127629537459</v>
      </c>
      <c r="L21" s="77">
        <v>40.971001906164595</v>
      </c>
      <c r="M21" s="77">
        <v>42.163706678980134</v>
      </c>
      <c r="N21" s="77">
        <v>27.93378955951092</v>
      </c>
      <c r="O21" s="77">
        <v>22.789023108522162</v>
      </c>
      <c r="P21" s="77">
        <v>23.644706774044764</v>
      </c>
      <c r="Q21" s="77">
        <v>26.558497349276827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119.87410724486007</v>
      </c>
      <c r="C23" s="79">
        <f t="shared" ref="C23:Q23" si="7">SUM(C24:C25)</f>
        <v>66.188420170192003</v>
      </c>
      <c r="D23" s="79">
        <f t="shared" si="7"/>
        <v>120.80835538745133</v>
      </c>
      <c r="E23" s="79">
        <f t="shared" si="7"/>
        <v>111.93239991494555</v>
      </c>
      <c r="F23" s="79">
        <f t="shared" si="7"/>
        <v>99.92134524704349</v>
      </c>
      <c r="G23" s="79">
        <f t="shared" si="7"/>
        <v>42.024758556703731</v>
      </c>
      <c r="H23" s="79">
        <f t="shared" si="7"/>
        <v>36.59212890106636</v>
      </c>
      <c r="I23" s="79">
        <f t="shared" si="7"/>
        <v>94.63286252569381</v>
      </c>
      <c r="J23" s="79">
        <f t="shared" si="7"/>
        <v>81.356604614752456</v>
      </c>
      <c r="K23" s="79">
        <f t="shared" si="7"/>
        <v>55.939307928675696</v>
      </c>
      <c r="L23" s="79">
        <f t="shared" si="7"/>
        <v>73.022742237304016</v>
      </c>
      <c r="M23" s="79">
        <f t="shared" si="7"/>
        <v>86.498444774464872</v>
      </c>
      <c r="N23" s="79">
        <f t="shared" si="7"/>
        <v>79.173780227484173</v>
      </c>
      <c r="O23" s="79">
        <f t="shared" si="7"/>
        <v>72.180665833108847</v>
      </c>
      <c r="P23" s="79">
        <f t="shared" si="7"/>
        <v>51.803587631888838</v>
      </c>
      <c r="Q23" s="79">
        <f t="shared" si="7"/>
        <v>58.667009581870296</v>
      </c>
    </row>
    <row r="24" spans="1:17" ht="11.45" customHeight="1" x14ac:dyDescent="0.25">
      <c r="A24" s="116" t="s">
        <v>118</v>
      </c>
      <c r="B24" s="77">
        <v>83.459849961103217</v>
      </c>
      <c r="C24" s="77">
        <v>32.733746367945479</v>
      </c>
      <c r="D24" s="77">
        <v>67.056316712347979</v>
      </c>
      <c r="E24" s="77">
        <v>52.415836713179452</v>
      </c>
      <c r="F24" s="77">
        <v>61.163621707568034</v>
      </c>
      <c r="G24" s="77">
        <v>19.375652129893069</v>
      </c>
      <c r="H24" s="77">
        <v>16.798891129980056</v>
      </c>
      <c r="I24" s="77">
        <v>55.577695842325895</v>
      </c>
      <c r="J24" s="77">
        <v>47.607875572335097</v>
      </c>
      <c r="K24" s="77">
        <v>28.85467104693009</v>
      </c>
      <c r="L24" s="77">
        <v>39.508279021188649</v>
      </c>
      <c r="M24" s="77">
        <v>52.647462275278741</v>
      </c>
      <c r="N24" s="77">
        <v>51.255549354444497</v>
      </c>
      <c r="O24" s="77">
        <v>46.801475523376254</v>
      </c>
      <c r="P24" s="77">
        <v>32.131690724765143</v>
      </c>
      <c r="Q24" s="77">
        <v>37.135181946135241</v>
      </c>
    </row>
    <row r="25" spans="1:17" ht="11.45" customHeight="1" x14ac:dyDescent="0.25">
      <c r="A25" s="93" t="s">
        <v>16</v>
      </c>
      <c r="B25" s="74">
        <v>36.414257283756854</v>
      </c>
      <c r="C25" s="74">
        <v>33.454673802246525</v>
      </c>
      <c r="D25" s="74">
        <v>53.75203867510335</v>
      </c>
      <c r="E25" s="74">
        <v>59.516563201766097</v>
      </c>
      <c r="F25" s="74">
        <v>38.75772353947545</v>
      </c>
      <c r="G25" s="74">
        <v>22.649106426810658</v>
      </c>
      <c r="H25" s="74">
        <v>19.793237771086307</v>
      </c>
      <c r="I25" s="74">
        <v>39.055166683367915</v>
      </c>
      <c r="J25" s="74">
        <v>33.748729042417352</v>
      </c>
      <c r="K25" s="74">
        <v>27.084636881745606</v>
      </c>
      <c r="L25" s="74">
        <v>33.51446321611536</v>
      </c>
      <c r="M25" s="74">
        <v>33.850982499186131</v>
      </c>
      <c r="N25" s="74">
        <v>27.918230873039668</v>
      </c>
      <c r="O25" s="74">
        <v>25.379190309732596</v>
      </c>
      <c r="P25" s="74">
        <v>19.671896907123696</v>
      </c>
      <c r="Q25" s="74">
        <v>21.531827635735056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204.92739234700244</v>
      </c>
      <c r="C30" s="79">
        <f>IF(C17=0,"",C17/TrRail_act!C15*100)</f>
        <v>167.16246240463605</v>
      </c>
      <c r="D30" s="79">
        <f>IF(D17=0,"",D17/TrRail_act!D15*100)</f>
        <v>172.21496464946696</v>
      </c>
      <c r="E30" s="79">
        <f>IF(E17=0,"",E17/TrRail_act!E15*100)</f>
        <v>167.41333731955325</v>
      </c>
      <c r="F30" s="79">
        <f>IF(F17=0,"",F17/TrRail_act!F15*100)</f>
        <v>164.56857188836062</v>
      </c>
      <c r="G30" s="79">
        <f>IF(G17=0,"",G17/TrRail_act!G15*100)</f>
        <v>123.46415657015066</v>
      </c>
      <c r="H30" s="79">
        <f>IF(H17=0,"",H17/TrRail_act!H15*100)</f>
        <v>113.92085914664153</v>
      </c>
      <c r="I30" s="79">
        <f>IF(I17=0,"",I17/TrRail_act!I15*100)</f>
        <v>138.64758737463239</v>
      </c>
      <c r="J30" s="79">
        <f>IF(J17=0,"",J17/TrRail_act!J15*100)</f>
        <v>135.04280389169196</v>
      </c>
      <c r="K30" s="79">
        <f>IF(K17=0,"",K17/TrRail_act!K15*100)</f>
        <v>122.1225293982766</v>
      </c>
      <c r="L30" s="79">
        <f>IF(L17=0,"",L17/TrRail_act!L15*100)</f>
        <v>119.92184971219646</v>
      </c>
      <c r="M30" s="79">
        <f>IF(M17=0,"",M17/TrRail_act!M15*100)</f>
        <v>127.07767842265636</v>
      </c>
      <c r="N30" s="79">
        <f>IF(N17=0,"",N17/TrRail_act!N15*100)</f>
        <v>109.93392356857237</v>
      </c>
      <c r="O30" s="79">
        <f>IF(O17=0,"",O17/TrRail_act!O15*100)</f>
        <v>101.04012137772609</v>
      </c>
      <c r="P30" s="79">
        <f>IF(P17=0,"",P17/TrRail_act!P15*100)</f>
        <v>86.012908541283451</v>
      </c>
      <c r="Q30" s="79">
        <f>IF(Q17=0,"",Q17/TrRail_act!Q15*100)</f>
        <v>86.267920531785705</v>
      </c>
    </row>
    <row r="31" spans="1:17" ht="11.45" customHeight="1" x14ac:dyDescent="0.25">
      <c r="A31" s="91" t="s">
        <v>21</v>
      </c>
      <c r="B31" s="123">
        <f>IF(B18=0,"",B18/TrRail_act!B16*100)</f>
        <v>45.787880421683333</v>
      </c>
      <c r="C31" s="123">
        <f>IF(C18=0,"",C18/TrRail_act!C16*100)</f>
        <v>44.854415912061981</v>
      </c>
      <c r="D31" s="123">
        <f>IF(D18=0,"",D18/TrRail_act!D16*100)</f>
        <v>44.257997365009423</v>
      </c>
      <c r="E31" s="123">
        <f>IF(E18=0,"",E18/TrRail_act!E16*100)</f>
        <v>43.387683735693606</v>
      </c>
      <c r="F31" s="123">
        <f>IF(F18=0,"",F18/TrRail_act!F16*100)</f>
        <v>42.453886305038793</v>
      </c>
      <c r="G31" s="123">
        <f>IF(G18=0,"",G18/TrRail_act!G16*100)</f>
        <v>41.743530331645829</v>
      </c>
      <c r="H31" s="123">
        <f>IF(H18=0,"",H18/TrRail_act!H16*100)</f>
        <v>41.413677009696372</v>
      </c>
      <c r="I31" s="123">
        <f>IF(I18=0,"",I18/TrRail_act!I16*100)</f>
        <v>40.97041654169918</v>
      </c>
      <c r="J31" s="123">
        <f>IF(J18=0,"",J18/TrRail_act!J16*100)</f>
        <v>40.603602623463942</v>
      </c>
      <c r="K31" s="123">
        <f>IF(K18=0,"",K18/TrRail_act!K16*100)</f>
        <v>40.368772192717863</v>
      </c>
      <c r="L31" s="123">
        <f>IF(L18=0,"",L18/TrRail_act!L16*100)</f>
        <v>39.949451856792251</v>
      </c>
      <c r="M31" s="123">
        <f>IF(M18=0,"",M18/TrRail_act!M16*100)</f>
        <v>39.731330432681695</v>
      </c>
      <c r="N31" s="123">
        <f>IF(N18=0,"",N18/TrRail_act!N16*100)</f>
        <v>39.420808999692532</v>
      </c>
      <c r="O31" s="123">
        <f>IF(O18=0,"",O18/TrRail_act!O16*100)</f>
        <v>39.118263692071103</v>
      </c>
      <c r="P31" s="123">
        <f>IF(P18=0,"",P18/TrRail_act!P16*100)</f>
        <v>38.969858176907977</v>
      </c>
      <c r="Q31" s="123">
        <f>IF(Q18=0,"",Q18/TrRail_act!Q16*100)</f>
        <v>38.606103813646961</v>
      </c>
    </row>
    <row r="32" spans="1:17" ht="11.45" customHeight="1" x14ac:dyDescent="0.25">
      <c r="A32" s="19" t="s">
        <v>20</v>
      </c>
      <c r="B32" s="76">
        <f>IF(B19=0,"",B19/TrRail_act!B17*100)</f>
        <v>334.6044822156245</v>
      </c>
      <c r="C32" s="76">
        <f>IF(C19=0,"",C19/TrRail_act!C17*100)</f>
        <v>301.91259516320667</v>
      </c>
      <c r="D32" s="76">
        <f>IF(D19=0,"",D19/TrRail_act!D17*100)</f>
        <v>306.47709270732577</v>
      </c>
      <c r="E32" s="76">
        <f>IF(E19=0,"",E19/TrRail_act!E17*100)</f>
        <v>311.07646818260275</v>
      </c>
      <c r="F32" s="76">
        <f>IF(F19=0,"",F19/TrRail_act!F17*100)</f>
        <v>300.14275775663515</v>
      </c>
      <c r="G32" s="76">
        <f>IF(G19=0,"",G19/TrRail_act!G17*100)</f>
        <v>245.20469237999313</v>
      </c>
      <c r="H32" s="76">
        <f>IF(H19=0,"",H19/TrRail_act!H17*100)</f>
        <v>247.792831344972</v>
      </c>
      <c r="I32" s="76">
        <f>IF(I19=0,"",I19/TrRail_act!I17*100)</f>
        <v>268.41338675499532</v>
      </c>
      <c r="J32" s="76">
        <f>IF(J19=0,"",J19/TrRail_act!J17*100)</f>
        <v>263.87398309163075</v>
      </c>
      <c r="K32" s="76">
        <f>IF(K19=0,"",K19/TrRail_act!K17*100)</f>
        <v>251.8136110247776</v>
      </c>
      <c r="L32" s="76">
        <f>IF(L19=0,"",L19/TrRail_act!L17*100)</f>
        <v>253.29891388275917</v>
      </c>
      <c r="M32" s="76">
        <f>IF(M19=0,"",M19/TrRail_act!M17*100)</f>
        <v>237.11858924564888</v>
      </c>
      <c r="N32" s="76">
        <f>IF(N19=0,"",N19/TrRail_act!N17*100)</f>
        <v>209.36443219148691</v>
      </c>
      <c r="O32" s="76">
        <f>IF(O19=0,"",O19/TrRail_act!O17*100)</f>
        <v>197.65690683580314</v>
      </c>
      <c r="P32" s="76">
        <f>IF(P19=0,"",P19/TrRail_act!P17*100)</f>
        <v>175.31784481590731</v>
      </c>
      <c r="Q32" s="76">
        <f>IF(Q19=0,"",Q19/TrRail_act!Q17*100)</f>
        <v>166.47861370898818</v>
      </c>
    </row>
    <row r="33" spans="1:17" ht="11.45" customHeight="1" x14ac:dyDescent="0.25">
      <c r="A33" s="62" t="s">
        <v>17</v>
      </c>
      <c r="B33" s="77">
        <f>IF(B20=0,"",B20/TrRail_act!B18*100)</f>
        <v>413.39869734245076</v>
      </c>
      <c r="C33" s="77">
        <f>IF(C20=0,"",C20/TrRail_act!C18*100)</f>
        <v>408.43505722933679</v>
      </c>
      <c r="D33" s="77">
        <f>IF(D20=0,"",D20/TrRail_act!D18*100)</f>
        <v>399.06821648940138</v>
      </c>
      <c r="E33" s="77">
        <f>IF(E20=0,"",E20/TrRail_act!E18*100)</f>
        <v>395.53415202817922</v>
      </c>
      <c r="F33" s="77">
        <f>IF(F20=0,"",F20/TrRail_act!F18*100)</f>
        <v>365.72640801215812</v>
      </c>
      <c r="G33" s="77">
        <f>IF(G20=0,"",G20/TrRail_act!G18*100)</f>
        <v>317.02464154525262</v>
      </c>
      <c r="H33" s="77">
        <f>IF(H20=0,"",H20/TrRail_act!H18*100)</f>
        <v>305.47516458321866</v>
      </c>
      <c r="I33" s="77">
        <f>IF(I20=0,"",I20/TrRail_act!I18*100)</f>
        <v>301.69475910074567</v>
      </c>
      <c r="J33" s="77">
        <f>IF(J20=0,"",J20/TrRail_act!J18*100)</f>
        <v>299.07255778411735</v>
      </c>
      <c r="K33" s="77">
        <f>IF(K20=0,"",K20/TrRail_act!K18*100)</f>
        <v>286.81356476773152</v>
      </c>
      <c r="L33" s="77">
        <f>IF(L20=0,"",L20/TrRail_act!L18*100)</f>
        <v>280.57920594398757</v>
      </c>
      <c r="M33" s="77">
        <f>IF(M20=0,"",M20/TrRail_act!M18*100)</f>
        <v>251.6897241656456</v>
      </c>
      <c r="N33" s="77">
        <f>IF(N20=0,"",N20/TrRail_act!N18*100)</f>
        <v>216.2178467913665</v>
      </c>
      <c r="O33" s="77">
        <f>IF(O20=0,"",O20/TrRail_act!O18*100)</f>
        <v>203.89911212379093</v>
      </c>
      <c r="P33" s="77">
        <f>IF(P20=0,"",P20/TrRail_act!P18*100)</f>
        <v>185.91171249687883</v>
      </c>
      <c r="Q33" s="77">
        <f>IF(Q20=0,"",Q20/TrRail_act!Q18*100)</f>
        <v>178.27208240545113</v>
      </c>
    </row>
    <row r="34" spans="1:17" ht="11.45" customHeight="1" x14ac:dyDescent="0.25">
      <c r="A34" s="62" t="s">
        <v>16</v>
      </c>
      <c r="B34" s="77">
        <f>IF(B21=0,"",B21/TrRail_act!B19*100)</f>
        <v>228.70333394279564</v>
      </c>
      <c r="C34" s="77">
        <f>IF(C21=0,"",C21/TrRail_act!C19*100)</f>
        <v>222.58543986730444</v>
      </c>
      <c r="D34" s="77">
        <f>IF(D21=0,"",D21/TrRail_act!D19*100)</f>
        <v>221.27228756986003</v>
      </c>
      <c r="E34" s="77">
        <f>IF(E21=0,"",E21/TrRail_act!E19*100)</f>
        <v>219.58038984774842</v>
      </c>
      <c r="F34" s="77">
        <f>IF(F21=0,"",F21/TrRail_act!F19*100)</f>
        <v>216.61615219025924</v>
      </c>
      <c r="G34" s="77">
        <f>IF(G21=0,"",G21/TrRail_act!G19*100)</f>
        <v>210.79226361830044</v>
      </c>
      <c r="H34" s="77">
        <f>IF(H21=0,"",H21/TrRail_act!H19*100)</f>
        <v>208.59129889427345</v>
      </c>
      <c r="I34" s="77">
        <f>IF(I21=0,"",I21/TrRail_act!I19*100)</f>
        <v>205.41904254520523</v>
      </c>
      <c r="J34" s="77">
        <f>IF(J21=0,"",J21/TrRail_act!J19*100)</f>
        <v>203.51568734065606</v>
      </c>
      <c r="K34" s="77">
        <f>IF(K21=0,"",K21/TrRail_act!K19*100)</f>
        <v>202.51156866464174</v>
      </c>
      <c r="L34" s="77">
        <f>IF(L21=0,"",L21/TrRail_act!L19*100)</f>
        <v>202.00206051199925</v>
      </c>
      <c r="M34" s="77">
        <f>IF(M21=0,"",M21/TrRail_act!M19*100)</f>
        <v>197.71675668234522</v>
      </c>
      <c r="N34" s="77">
        <f>IF(N21=0,"",N21/TrRail_act!N19*100)</f>
        <v>181.86972939661817</v>
      </c>
      <c r="O34" s="77">
        <f>IF(O21=0,"",O21/TrRail_act!O19*100)</f>
        <v>170.87165551376921</v>
      </c>
      <c r="P34" s="77">
        <f>IF(P21=0,"",P21/TrRail_act!P19*100)</f>
        <v>147.98927369231683</v>
      </c>
      <c r="Q34" s="77">
        <f>IF(Q21=0,"",Q21/TrRail_act!Q19*100)</f>
        <v>140.15320548783887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483.50305765050405</v>
      </c>
      <c r="C36" s="79">
        <f>IF(C23=0,"",C23/TrRail_act!C21*100)</f>
        <v>406.14698406744941</v>
      </c>
      <c r="D36" s="79">
        <f>IF(D23=0,"",D23/TrRail_act!D21*100)</f>
        <v>421.44899838636434</v>
      </c>
      <c r="E36" s="79">
        <f>IF(E23=0,"",E23/TrRail_act!E21*100)</f>
        <v>391.69104524014216</v>
      </c>
      <c r="F36" s="79">
        <f>IF(F23=0,"",F23/TrRail_act!F21*100)</f>
        <v>427.80183382017043</v>
      </c>
      <c r="G36" s="79">
        <f>IF(G23=0,"",G23/TrRail_act!G21*100)</f>
        <v>375.6725880949964</v>
      </c>
      <c r="H36" s="79">
        <f>IF(H23=0,"",H23/TrRail_act!H21*100)</f>
        <v>371.49369442706967</v>
      </c>
      <c r="I36" s="79">
        <f>IF(I23=0,"",I23/TrRail_act!I21*100)</f>
        <v>402.33505499270746</v>
      </c>
      <c r="J36" s="79">
        <f>IF(J23=0,"",J23/TrRail_act!J21*100)</f>
        <v>396.88729973373455</v>
      </c>
      <c r="K36" s="79">
        <f>IF(K23=0,"",K23/TrRail_act!K21*100)</f>
        <v>373.99107097248441</v>
      </c>
      <c r="L36" s="79">
        <f>IF(L23=0,"",L23/TrRail_act!L21*100)</f>
        <v>378.73278926514541</v>
      </c>
      <c r="M36" s="79">
        <f>IF(M23=0,"",M23/TrRail_act!M21*100)</f>
        <v>390.90333316823939</v>
      </c>
      <c r="N36" s="79">
        <f>IF(N23=0,"",N23/TrRail_act!N21*100)</f>
        <v>379.82144508267777</v>
      </c>
      <c r="O36" s="79">
        <f>IF(O23=0,"",O23/TrRail_act!O21*100)</f>
        <v>362.39103974978013</v>
      </c>
      <c r="P36" s="79">
        <f>IF(P23=0,"",P23/TrRail_act!P21*100)</f>
        <v>321.05440529087684</v>
      </c>
      <c r="Q36" s="79">
        <f>IF(Q23=0,"",Q23/TrRail_act!Q21*100)</f>
        <v>313.86159630788734</v>
      </c>
    </row>
    <row r="37" spans="1:17" ht="11.45" customHeight="1" x14ac:dyDescent="0.25">
      <c r="A37" s="116" t="s">
        <v>17</v>
      </c>
      <c r="B37" s="77">
        <f>IF(B24=0,"",B24/TrRail_act!B22*100)</f>
        <v>640.02019879390707</v>
      </c>
      <c r="C37" s="77">
        <f>IF(C24=0,"",C24/TrRail_act!C22*100)</f>
        <v>629.19867308567063</v>
      </c>
      <c r="D37" s="77">
        <f>IF(D24=0,"",D24/TrRail_act!D22*100)</f>
        <v>624.70949051935884</v>
      </c>
      <c r="E37" s="77">
        <f>IF(E24=0,"",E24/TrRail_act!E22*100)</f>
        <v>611.63742515898809</v>
      </c>
      <c r="F37" s="77">
        <f>IF(F24=0,"",F24/TrRail_act!F22*100)</f>
        <v>602.60153866495307</v>
      </c>
      <c r="G37" s="77">
        <f>IF(G24=0,"",G24/TrRail_act!G22*100)</f>
        <v>595.17653769904712</v>
      </c>
      <c r="H37" s="77">
        <f>IF(H24=0,"",H24/TrRail_act!H22*100)</f>
        <v>590.30038523287055</v>
      </c>
      <c r="I37" s="77">
        <f>IF(I24=0,"",I24/TrRail_act!I22*100)</f>
        <v>585.82152273922827</v>
      </c>
      <c r="J37" s="77">
        <f>IF(J24=0,"",J24/TrRail_act!J22*100)</f>
        <v>576.48852290171817</v>
      </c>
      <c r="K37" s="77">
        <f>IF(K24=0,"",K24/TrRail_act!K22*100)</f>
        <v>567.41490159455736</v>
      </c>
      <c r="L37" s="77">
        <f>IF(L24=0,"",L24/TrRail_act!L22*100)</f>
        <v>561.65367216728021</v>
      </c>
      <c r="M37" s="77">
        <f>IF(M24=0,"",M24/TrRail_act!M22*100)</f>
        <v>554.75368384935189</v>
      </c>
      <c r="N37" s="77">
        <f>IF(N24=0,"",N24/TrRail_act!N22*100)</f>
        <v>538.73200777801992</v>
      </c>
      <c r="O37" s="77">
        <f>IF(O24=0,"",O24/TrRail_act!O22*100)</f>
        <v>522.65766368976267</v>
      </c>
      <c r="P37" s="77">
        <f>IF(P24=0,"",P24/TrRail_act!P22*100)</f>
        <v>508.12610513747984</v>
      </c>
      <c r="Q37" s="77">
        <f>IF(Q24=0,"",Q24/TrRail_act!Q22*100)</f>
        <v>505.10564035063351</v>
      </c>
    </row>
    <row r="38" spans="1:17" ht="11.45" customHeight="1" x14ac:dyDescent="0.25">
      <c r="A38" s="93" t="s">
        <v>16</v>
      </c>
      <c r="B38" s="74">
        <f>IF(B25=0,"",B25/TrRail_act!B23*100)</f>
        <v>309.83886986919129</v>
      </c>
      <c r="C38" s="74">
        <f>IF(C25=0,"",C25/TrRail_act!C23*100)</f>
        <v>301.55057186473908</v>
      </c>
      <c r="D38" s="74">
        <f>IF(D25=0,"",D25/TrRail_act!D23*100)</f>
        <v>299.77156140261758</v>
      </c>
      <c r="E38" s="74">
        <f>IF(E25=0,"",E25/TrRail_act!E23*100)</f>
        <v>297.47944056154387</v>
      </c>
      <c r="F38" s="74">
        <f>IF(F25=0,"",F25/TrRail_act!F23*100)</f>
        <v>293.46360034624615</v>
      </c>
      <c r="G38" s="74">
        <f>IF(G25=0,"",G25/TrRail_act!G23*100)</f>
        <v>285.57361019056634</v>
      </c>
      <c r="H38" s="74">
        <f>IF(H25=0,"",H25/TrRail_act!H23*100)</f>
        <v>282.59182408820436</v>
      </c>
      <c r="I38" s="74">
        <f>IF(I25=0,"",I25/TrRail_act!I23*100)</f>
        <v>278.29416779616054</v>
      </c>
      <c r="J38" s="74">
        <f>IF(J25=0,"",J25/TrRail_act!J23*100)</f>
        <v>275.71557213089284</v>
      </c>
      <c r="K38" s="74">
        <f>IF(K25=0,"",K25/TrRail_act!K23*100)</f>
        <v>274.3552290592495</v>
      </c>
      <c r="L38" s="74">
        <f>IF(L25=0,"",L25/TrRail_act!L23*100)</f>
        <v>273.66496614317236</v>
      </c>
      <c r="M38" s="74">
        <f>IF(M25=0,"",M25/TrRail_act!M23*100)</f>
        <v>267.85939403918974</v>
      </c>
      <c r="N38" s="74">
        <f>IF(N25=0,"",N25/TrRail_act!N23*100)</f>
        <v>246.39042399687278</v>
      </c>
      <c r="O38" s="74">
        <f>IF(O25=0,"",O25/TrRail_act!O23*100)</f>
        <v>231.49063778102283</v>
      </c>
      <c r="P38" s="74">
        <f>IF(P25=0,"",P25/TrRail_act!P23*100)</f>
        <v>200.49042802786076</v>
      </c>
      <c r="Q38" s="74">
        <f>IF(Q25=0,"",Q25/TrRail_act!Q23*100)</f>
        <v>189.87441087220077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18.939248884349261</v>
      </c>
      <c r="C41" s="79">
        <f>IF(C17=0,"",C17/TrRail_act!C4*1000)</f>
        <v>13.752844670192044</v>
      </c>
      <c r="D41" s="79">
        <f>IF(D17=0,"",D17/TrRail_act!D4*1000)</f>
        <v>16.969114922945021</v>
      </c>
      <c r="E41" s="79">
        <f>IF(E17=0,"",E17/TrRail_act!E4*1000)</f>
        <v>15.395555558400545</v>
      </c>
      <c r="F41" s="79">
        <f>IF(F17=0,"",F17/TrRail_act!F4*1000)</f>
        <v>15.926170470349652</v>
      </c>
      <c r="G41" s="79">
        <f>IF(G17=0,"",G17/TrRail_act!G4*1000)</f>
        <v>11.498590050771417</v>
      </c>
      <c r="H41" s="79">
        <f>IF(H17=0,"",H17/TrRail_act!H4*1000)</f>
        <v>9.962402706079347</v>
      </c>
      <c r="I41" s="79">
        <f>IF(I17=0,"",I17/TrRail_act!I4*1000)</f>
        <v>14.813345678513231</v>
      </c>
      <c r="J41" s="79">
        <f>IF(J17=0,"",J17/TrRail_act!J4*1000)</f>
        <v>15.206107994357902</v>
      </c>
      <c r="K41" s="79">
        <f>IF(K17=0,"",K17/TrRail_act!K4*1000)</f>
        <v>14.343047595546436</v>
      </c>
      <c r="L41" s="79">
        <f>IF(L17=0,"",L17/TrRail_act!L4*1000)</f>
        <v>14.862273618092546</v>
      </c>
      <c r="M41" s="79">
        <f>IF(M17=0,"",M17/TrRail_act!M4*1000)</f>
        <v>18.708698372534858</v>
      </c>
      <c r="N41" s="79">
        <f>IF(N17=0,"",N17/TrRail_act!N4*1000)</f>
        <v>16.85796366663439</v>
      </c>
      <c r="O41" s="79">
        <f>IF(O17=0,"",O17/TrRail_act!O4*1000)</f>
        <v>15.044712172437871</v>
      </c>
      <c r="P41" s="79">
        <f>IF(P17=0,"",P17/TrRail_act!P4*1000)</f>
        <v>10.992306717861705</v>
      </c>
      <c r="Q41" s="79">
        <f>IF(Q17=0,"",Q17/TrRail_act!Q4*1000)</f>
        <v>11.09931097881476</v>
      </c>
    </row>
    <row r="42" spans="1:17" ht="11.45" customHeight="1" x14ac:dyDescent="0.25">
      <c r="A42" s="91" t="s">
        <v>21</v>
      </c>
      <c r="B42" s="123">
        <f>IF(B18=0,"",B18/TrRail_act!B5*1000)</f>
        <v>5.583476674653169</v>
      </c>
      <c r="C42" s="123">
        <f>IF(C18=0,"",C18/TrRail_act!C5*1000)</f>
        <v>5.4696479219769651</v>
      </c>
      <c r="D42" s="123">
        <f>IF(D18=0,"",D18/TrRail_act!D5*1000)</f>
        <v>5.3969193087472185</v>
      </c>
      <c r="E42" s="123">
        <f>IF(E18=0,"",E18/TrRail_act!E5*1000)</f>
        <v>5.2907913158336957</v>
      </c>
      <c r="F42" s="123">
        <f>IF(F18=0,"",F18/TrRail_act!F5*1000)</f>
        <v>5.1769219660211379</v>
      </c>
      <c r="G42" s="123">
        <f>IF(G18=0,"",G18/TrRail_act!G5*1000)</f>
        <v>5.1418628312724524</v>
      </c>
      <c r="H42" s="123">
        <f>IF(H18=0,"",H18/TrRail_act!H5*1000)</f>
        <v>5.1448483890228163</v>
      </c>
      <c r="I42" s="123">
        <f>IF(I18=0,"",I18/TrRail_act!I5*1000)</f>
        <v>5.2034084951889845</v>
      </c>
      <c r="J42" s="123">
        <f>IF(J18=0,"",J18/TrRail_act!J5*1000)</f>
        <v>5.2604902037044932</v>
      </c>
      <c r="K42" s="123">
        <f>IF(K18=0,"",K18/TrRail_act!K5*1000)</f>
        <v>5.4368902353791588</v>
      </c>
      <c r="L42" s="123">
        <f>IF(L18=0,"",L18/TrRail_act!L5*1000)</f>
        <v>5.4525559649108084</v>
      </c>
      <c r="M42" s="123">
        <f>IF(M18=0,"",M18/TrRail_act!M5*1000)</f>
        <v>5.5988519701188775</v>
      </c>
      <c r="N42" s="123">
        <f>IF(N18=0,"",N18/TrRail_act!N5*1000)</f>
        <v>5.6687503249167372</v>
      </c>
      <c r="O42" s="123">
        <f>IF(O18=0,"",O18/TrRail_act!O5*1000)</f>
        <v>5.5562652618481989</v>
      </c>
      <c r="P42" s="123">
        <f>IF(P18=0,"",P18/TrRail_act!P5*1000)</f>
        <v>5.2888863823757806</v>
      </c>
      <c r="Q42" s="123">
        <f>IF(Q18=0,"",Q18/TrRail_act!Q5*1000)</f>
        <v>5.2195584615430146</v>
      </c>
    </row>
    <row r="43" spans="1:17" ht="11.45" customHeight="1" x14ac:dyDescent="0.25">
      <c r="A43" s="19" t="s">
        <v>20</v>
      </c>
      <c r="B43" s="76">
        <f>IF(B19=0,"",B19/TrRail_act!B6*1000)</f>
        <v>25.828402362528131</v>
      </c>
      <c r="C43" s="76">
        <f>IF(C19=0,"",C19/TrRail_act!C6*1000)</f>
        <v>18.285373670583333</v>
      </c>
      <c r="D43" s="76">
        <f>IF(D19=0,"",D19/TrRail_act!D6*1000)</f>
        <v>25.135802018356312</v>
      </c>
      <c r="E43" s="76">
        <f>IF(E19=0,"",E19/TrRail_act!E6*1000)</f>
        <v>22.265909277786307</v>
      </c>
      <c r="F43" s="76">
        <f>IF(F19=0,"",F19/TrRail_act!F6*1000)</f>
        <v>23.631638223878809</v>
      </c>
      <c r="G43" s="76">
        <f>IF(G19=0,"",G19/TrRail_act!G6*1000)</f>
        <v>16.750280050537288</v>
      </c>
      <c r="H43" s="76">
        <f>IF(H19=0,"",H19/TrRail_act!H6*1000)</f>
        <v>14.010767678395759</v>
      </c>
      <c r="I43" s="76">
        <f>IF(I19=0,"",I19/TrRail_act!I6*1000)</f>
        <v>23.682870366172047</v>
      </c>
      <c r="J43" s="76">
        <f>IF(J19=0,"",J19/TrRail_act!J6*1000)</f>
        <v>25.211759695216461</v>
      </c>
      <c r="K43" s="76">
        <f>IF(K19=0,"",K19/TrRail_act!K6*1000)</f>
        <v>24.584837888806685</v>
      </c>
      <c r="L43" s="76">
        <f>IF(L19=0,"",L19/TrRail_act!L6*1000)</f>
        <v>27.217110187522358</v>
      </c>
      <c r="M43" s="76">
        <f>IF(M19=0,"",M19/TrRail_act!M6*1000)</f>
        <v>36.994392316043772</v>
      </c>
      <c r="N43" s="76">
        <f>IF(N19=0,"",N19/TrRail_act!N6*1000)</f>
        <v>35.420678540234952</v>
      </c>
      <c r="O43" s="76">
        <f>IF(O19=0,"",O19/TrRail_act!O6*1000)</f>
        <v>31.829688362074705</v>
      </c>
      <c r="P43" s="76">
        <f>IF(P19=0,"",P19/TrRail_act!P6*1000)</f>
        <v>20.171015767124914</v>
      </c>
      <c r="Q43" s="76">
        <f>IF(Q19=0,"",Q19/TrRail_act!Q6*1000)</f>
        <v>19.807009733997315</v>
      </c>
    </row>
    <row r="44" spans="1:17" ht="11.45" customHeight="1" x14ac:dyDescent="0.25">
      <c r="A44" s="62" t="s">
        <v>17</v>
      </c>
      <c r="B44" s="77">
        <f>IF(B20=0,"",B20/TrRail_act!B7*1000)</f>
        <v>34.471174812487178</v>
      </c>
      <c r="C44" s="77">
        <f>IF(C20=0,"",C20/TrRail_act!C7*1000)</f>
        <v>30.041425126362231</v>
      </c>
      <c r="D44" s="77">
        <f>IF(D20=0,"",D20/TrRail_act!D7*1000)</f>
        <v>33.571070284701008</v>
      </c>
      <c r="E44" s="77">
        <f>IF(E20=0,"",E20/TrRail_act!E7*1000)</f>
        <v>30.198541153918033</v>
      </c>
      <c r="F44" s="77">
        <f>IF(F20=0,"",F20/TrRail_act!F7*1000)</f>
        <v>30.561032375003766</v>
      </c>
      <c r="G44" s="77">
        <f>IF(G20=0,"",G20/TrRail_act!G7*1000)</f>
        <v>28.095728350474502</v>
      </c>
      <c r="H44" s="77">
        <f>IF(H20=0,"",H20/TrRail_act!H7*1000)</f>
        <v>21.496811489190893</v>
      </c>
      <c r="I44" s="77">
        <f>IF(I20=0,"",I20/TrRail_act!I7*1000)</f>
        <v>29.673611591516874</v>
      </c>
      <c r="J44" s="77">
        <f>IF(J20=0,"",J20/TrRail_act!J7*1000)</f>
        <v>31.904785982004135</v>
      </c>
      <c r="K44" s="77">
        <f>IF(K20=0,"",K20/TrRail_act!K7*1000)</f>
        <v>35.93621460144297</v>
      </c>
      <c r="L44" s="77">
        <f>IF(L20=0,"",L20/TrRail_act!L7*1000)</f>
        <v>36.960920995710261</v>
      </c>
      <c r="M44" s="77">
        <f>IF(M20=0,"",M20/TrRail_act!M7*1000)</f>
        <v>41.64007468559754</v>
      </c>
      <c r="N44" s="77">
        <f>IF(N20=0,"",N20/TrRail_act!N7*1000)</f>
        <v>38.73079787005188</v>
      </c>
      <c r="O44" s="77">
        <f>IF(O20=0,"",O20/TrRail_act!O7*1000)</f>
        <v>34.792488759331164</v>
      </c>
      <c r="P44" s="77">
        <f>IF(P20=0,"",P20/TrRail_act!P7*1000)</f>
        <v>23.947380024973974</v>
      </c>
      <c r="Q44" s="77">
        <f>IF(Q20=0,"",Q20/TrRail_act!Q7*1000)</f>
        <v>22.609449993035049</v>
      </c>
    </row>
    <row r="45" spans="1:17" ht="11.45" customHeight="1" x14ac:dyDescent="0.25">
      <c r="A45" s="62" t="s">
        <v>16</v>
      </c>
      <c r="B45" s="77">
        <f>IF(B21=0,"",B21/TrRail_act!B8*1000)</f>
        <v>16.051300179097016</v>
      </c>
      <c r="C45" s="77">
        <f>IF(C21=0,"",C21/TrRail_act!C8*1000)</f>
        <v>11.914263715645481</v>
      </c>
      <c r="D45" s="77">
        <f>IF(D21=0,"",D21/TrRail_act!D8*1000)</f>
        <v>17.738594956704937</v>
      </c>
      <c r="E45" s="77">
        <f>IF(E21=0,"",E21/TrRail_act!E8*1000)</f>
        <v>14.720214604062566</v>
      </c>
      <c r="F45" s="77">
        <f>IF(F21=0,"",F21/TrRail_act!F8*1000)</f>
        <v>15.886247877356263</v>
      </c>
      <c r="G45" s="77">
        <f>IF(G21=0,"",G21/TrRail_act!G8*1000)</f>
        <v>12.974675806650211</v>
      </c>
      <c r="H45" s="77">
        <f>IF(H21=0,"",H21/TrRail_act!H8*1000)</f>
        <v>10.404613979592741</v>
      </c>
      <c r="I45" s="77">
        <f>IF(I21=0,"",I21/TrRail_act!I8*1000)</f>
        <v>15.169408467208484</v>
      </c>
      <c r="J45" s="77">
        <f>IF(J21=0,"",J21/TrRail_act!J8*1000)</f>
        <v>16.492970963069691</v>
      </c>
      <c r="K45" s="77">
        <f>IF(K21=0,"",K21/TrRail_act!K8*1000)</f>
        <v>15.081072240935464</v>
      </c>
      <c r="L45" s="77">
        <f>IF(L21=0,"",L21/TrRail_act!L8*1000)</f>
        <v>16.11875007683479</v>
      </c>
      <c r="M45" s="77">
        <f>IF(M21=0,"",M21/TrRail_act!M8*1000)</f>
        <v>26.729166995377227</v>
      </c>
      <c r="N45" s="77">
        <f>IF(N21=0,"",N21/TrRail_act!N8*1000)</f>
        <v>25.163441604706108</v>
      </c>
      <c r="O45" s="77">
        <f>IF(O21=0,"",O21/TrRail_act!O8*1000)</f>
        <v>22.165003636101112</v>
      </c>
      <c r="P45" s="77">
        <f>IF(P21=0,"",P21/TrRail_act!P8*1000)</f>
        <v>13.349095845694794</v>
      </c>
      <c r="Q45" s="77">
        <f>IF(Q21=0,"",Q21/TrRail_act!Q8*1000)</f>
        <v>14.650879131226942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7.329956417075949</v>
      </c>
      <c r="C47" s="79">
        <f>IF(C23=0,"",C23/TrRail_act!C10*1000)</f>
        <v>4.1105713681649485</v>
      </c>
      <c r="D47" s="79">
        <f>IF(D23=0,"",D23/TrRail_act!D10*1000)</f>
        <v>7.9385172419142673</v>
      </c>
      <c r="E47" s="79">
        <f>IF(E23=0,"",E23/TrRail_act!E10*1000)</f>
        <v>7.4428086917312024</v>
      </c>
      <c r="F47" s="79">
        <f>IF(F23=0,"",F23/TrRail_act!F10*1000)</f>
        <v>5.8701295527578123</v>
      </c>
      <c r="G47" s="79">
        <f>IF(G23=0,"",G23/TrRail_act!G10*1000)</f>
        <v>2.5343600625198248</v>
      </c>
      <c r="H47" s="79">
        <f>IF(H23=0,"",H23/TrRail_act!H10*1000)</f>
        <v>2.3172774935764906</v>
      </c>
      <c r="I47" s="79">
        <f>IF(I23=0,"",I23/TrRail_act!I10*1000)</f>
        <v>6.0057664863675706</v>
      </c>
      <c r="J47" s="79">
        <f>IF(J23=0,"",J23/TrRail_act!J10*1000)</f>
        <v>5.3397613950349481</v>
      </c>
      <c r="K47" s="79">
        <f>IF(K23=0,"",K23/TrRail_act!K10*1000)</f>
        <v>5.0450313788488179</v>
      </c>
      <c r="L47" s="79">
        <f>IF(L23=0,"",L23/TrRail_act!L10*1000)</f>
        <v>5.900827655539719</v>
      </c>
      <c r="M47" s="79">
        <f>IF(M23=0,"",M23/TrRail_act!M10*1000)</f>
        <v>5.8766522708380231</v>
      </c>
      <c r="N47" s="79">
        <f>IF(N23=0,"",N23/TrRail_act!N10*1000)</f>
        <v>5.8769136154605235</v>
      </c>
      <c r="O47" s="79">
        <f>IF(O23=0,"",O23/TrRail_act!O10*1000)</f>
        <v>5.5776729644624714</v>
      </c>
      <c r="P47" s="79">
        <f>IF(P23=0,"",P23/TrRail_act!P10*1000)</f>
        <v>4.2240368258226377</v>
      </c>
      <c r="Q47" s="79">
        <f>IF(Q23=0,"",Q23/TrRail_act!Q10*1000)</f>
        <v>4.2907196359153295</v>
      </c>
    </row>
    <row r="48" spans="1:17" ht="11.45" customHeight="1" x14ac:dyDescent="0.25">
      <c r="A48" s="116" t="s">
        <v>17</v>
      </c>
      <c r="B48" s="77">
        <f>IF(B24=0,"",B24/TrRail_act!B11*1000)</f>
        <v>10.928501258085339</v>
      </c>
      <c r="C48" s="77">
        <f>IF(C24=0,"",C24/TrRail_act!C11*1000)</f>
        <v>5.378234465839026</v>
      </c>
      <c r="D48" s="77">
        <f>IF(D24=0,"",D24/TrRail_act!D11*1000)</f>
        <v>11.031254964221189</v>
      </c>
      <c r="E48" s="77">
        <f>IF(E24=0,"",E24/TrRail_act!E11*1000)</f>
        <v>10.829650030557634</v>
      </c>
      <c r="F48" s="77">
        <f>IF(F24=0,"",F24/TrRail_act!F11*1000)</f>
        <v>10.044268896714254</v>
      </c>
      <c r="G48" s="77">
        <f>IF(G24=0,"",G24/TrRail_act!G11*1000)</f>
        <v>6.4331693661711249</v>
      </c>
      <c r="H48" s="77">
        <f>IF(H24=0,"",H24/TrRail_act!H11*1000)</f>
        <v>4.43220660348726</v>
      </c>
      <c r="I48" s="77">
        <f>IF(I24=0,"",I24/TrRail_act!I11*1000)</f>
        <v>8.9913752589502582</v>
      </c>
      <c r="J48" s="77">
        <f>IF(J24=0,"",J24/TrRail_act!J11*1000)</f>
        <v>8.1509202213155572</v>
      </c>
      <c r="K48" s="77">
        <f>IF(K24=0,"",K24/TrRail_act!K11*1000)</f>
        <v>8.1993304099318927</v>
      </c>
      <c r="L48" s="77">
        <f>IF(L24=0,"",L24/TrRail_act!L11*1000)</f>
        <v>8.0830466757300545</v>
      </c>
      <c r="M48" s="77">
        <f>IF(M24=0,"",M24/TrRail_act!M11*1000)</f>
        <v>7.5710529692467254</v>
      </c>
      <c r="N48" s="77">
        <f>IF(N24=0,"",N24/TrRail_act!N11*1000)</f>
        <v>7.808500030025769</v>
      </c>
      <c r="O48" s="77">
        <f>IF(O24=0,"",O24/TrRail_act!O11*1000)</f>
        <v>7.5322619199015266</v>
      </c>
      <c r="P48" s="77">
        <f>IF(P24=0,"",P24/TrRail_act!P11*1000)</f>
        <v>6.2363287554876772</v>
      </c>
      <c r="Q48" s="77">
        <f>IF(Q24=0,"",Q24/TrRail_act!Q11*1000)</f>
        <v>6.4420274256995818</v>
      </c>
    </row>
    <row r="49" spans="1:17" ht="11.45" customHeight="1" x14ac:dyDescent="0.25">
      <c r="A49" s="93" t="s">
        <v>16</v>
      </c>
      <c r="B49" s="74">
        <f>IF(B25=0,"",B25/TrRail_act!B12*1000)</f>
        <v>4.1773352540674527</v>
      </c>
      <c r="C49" s="74">
        <f>IF(C25=0,"",C25/TrRail_act!C12*1000)</f>
        <v>3.3402355037603049</v>
      </c>
      <c r="D49" s="74">
        <f>IF(D25=0,"",D25/TrRail_act!D12*1000)</f>
        <v>5.8814540560170094</v>
      </c>
      <c r="E49" s="74">
        <f>IF(E25=0,"",E25/TrRail_act!E12*1000)</f>
        <v>5.8355467522852402</v>
      </c>
      <c r="F49" s="74">
        <f>IF(F25=0,"",F25/TrRail_act!F12*1000)</f>
        <v>3.5451531593508476</v>
      </c>
      <c r="G49" s="74">
        <f>IF(G25=0,"",G25/TrRail_act!G12*1000)</f>
        <v>1.6690370651607092</v>
      </c>
      <c r="H49" s="74">
        <f>IF(H25=0,"",H25/TrRail_act!H12*1000)</f>
        <v>1.6493247168509144</v>
      </c>
      <c r="I49" s="74">
        <f>IF(I25=0,"",I25/TrRail_act!I12*1000)</f>
        <v>4.0785376283246784</v>
      </c>
      <c r="J49" s="74">
        <f>IF(J25=0,"",J25/TrRail_act!J12*1000)</f>
        <v>3.5921236967945251</v>
      </c>
      <c r="K49" s="74">
        <f>IF(K25=0,"",K25/TrRail_act!K12*1000)</f>
        <v>3.5784347374070085</v>
      </c>
      <c r="L49" s="74">
        <f>IF(L25=0,"",L25/TrRail_act!L12*1000)</f>
        <v>4.4762318345727818</v>
      </c>
      <c r="M49" s="74">
        <f>IF(M25=0,"",M25/TrRail_act!M12*1000)</f>
        <v>4.3593094871221263</v>
      </c>
      <c r="N49" s="74">
        <f>IF(N25=0,"",N25/TrRail_act!N12*1000)</f>
        <v>4.0414762895238887</v>
      </c>
      <c r="O49" s="74">
        <f>IF(O25=0,"",O25/TrRail_act!O12*1000)</f>
        <v>3.7724374813699511</v>
      </c>
      <c r="P49" s="74">
        <f>IF(P25=0,"",P25/TrRail_act!P12*1000)</f>
        <v>2.7661472790366695</v>
      </c>
      <c r="Q49" s="74">
        <f>IF(Q25=0,"",Q25/TrRail_act!Q12*1000)</f>
        <v>2.7226245401309659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342148.39787791623</v>
      </c>
      <c r="C52" s="40">
        <f>IF(C17=0,"",1000000*C17/TrRail_act!C37)</f>
        <v>246374.87838416899</v>
      </c>
      <c r="D52" s="40">
        <f>IF(D17=0,"",1000000*D17/TrRail_act!D37)</f>
        <v>258493.80736612255</v>
      </c>
      <c r="E52" s="40">
        <f>IF(E17=0,"",1000000*E17/TrRail_act!E37)</f>
        <v>229154.81760693892</v>
      </c>
      <c r="F52" s="40">
        <f>IF(F17=0,"",1000000*F17/TrRail_act!F37)</f>
        <v>245387.86987320156</v>
      </c>
      <c r="G52" s="40">
        <f>IF(G17=0,"",1000000*G17/TrRail_act!G37)</f>
        <v>164706.66232815734</v>
      </c>
      <c r="H52" s="40">
        <f>IF(H17=0,"",1000000*H17/TrRail_act!H37)</f>
        <v>145095.45339749011</v>
      </c>
      <c r="I52" s="40">
        <f>IF(I17=0,"",1000000*I17/TrRail_act!I37)</f>
        <v>203202.9174373151</v>
      </c>
      <c r="J52" s="40">
        <f>IF(J17=0,"",1000000*J17/TrRail_act!J37)</f>
        <v>197347.1458719178</v>
      </c>
      <c r="K52" s="40">
        <f>IF(K17=0,"",1000000*K17/TrRail_act!K37)</f>
        <v>169403.54286985597</v>
      </c>
      <c r="L52" s="40">
        <f>IF(L17=0,"",1000000*L17/TrRail_act!L37)</f>
        <v>162031.76802336957</v>
      </c>
      <c r="M52" s="40">
        <f>IF(M17=0,"",1000000*M17/TrRail_act!M37)</f>
        <v>188093.83073733823</v>
      </c>
      <c r="N52" s="40">
        <f>IF(N17=0,"",1000000*N17/TrRail_act!N37)</f>
        <v>157068.86995046985</v>
      </c>
      <c r="O52" s="40">
        <f>IF(O17=0,"",1000000*O17/TrRail_act!O37)</f>
        <v>139190.46618709422</v>
      </c>
      <c r="P52" s="40">
        <f>IF(P17=0,"",1000000*P17/TrRail_act!P37)</f>
        <v>113791.86786702649</v>
      </c>
      <c r="Q52" s="40">
        <f>IF(Q17=0,"",1000000*Q17/TrRail_act!Q37)</f>
        <v>117205.78736785622</v>
      </c>
    </row>
    <row r="53" spans="1:17" ht="11.45" customHeight="1" x14ac:dyDescent="0.25">
      <c r="A53" s="91" t="s">
        <v>21</v>
      </c>
      <c r="B53" s="121">
        <f>IF(B18=0,"",1000000*B18/TrRail_act!B38)</f>
        <v>52060.388574854718</v>
      </c>
      <c r="C53" s="121">
        <f>IF(C18=0,"",1000000*C18/TrRail_act!C38)</f>
        <v>50489.057741325836</v>
      </c>
      <c r="D53" s="121">
        <f>IF(D18=0,"",1000000*D18/TrRail_act!D38)</f>
        <v>49475.19610769031</v>
      </c>
      <c r="E53" s="121">
        <f>IF(E18=0,"",1000000*E18/TrRail_act!E38)</f>
        <v>46277.121804245522</v>
      </c>
      <c r="F53" s="121">
        <f>IF(F18=0,"",1000000*F18/TrRail_act!F38)</f>
        <v>48276.707492607471</v>
      </c>
      <c r="G53" s="121">
        <f>IF(G18=0,"",1000000*G18/TrRail_act!G38)</f>
        <v>47474.312171482015</v>
      </c>
      <c r="H53" s="121">
        <f>IF(H18=0,"",1000000*H18/TrRail_act!H38)</f>
        <v>47086.095619589702</v>
      </c>
      <c r="I53" s="121">
        <f>IF(I18=0,"",1000000*I18/TrRail_act!I38)</f>
        <v>46597.688016617773</v>
      </c>
      <c r="J53" s="121">
        <f>IF(J18=0,"",1000000*J18/TrRail_act!J38)</f>
        <v>46173.581725305899</v>
      </c>
      <c r="K53" s="121">
        <f>IF(K18=0,"",1000000*K18/TrRail_act!K38)</f>
        <v>45912.241448432513</v>
      </c>
      <c r="L53" s="121">
        <f>IF(L18=0,"",1000000*L18/TrRail_act!L38)</f>
        <v>45445.669965438115</v>
      </c>
      <c r="M53" s="121">
        <f>IF(M18=0,"",1000000*M18/TrRail_act!M38)</f>
        <v>45186.916083543147</v>
      </c>
      <c r="N53" s="121">
        <f>IF(N18=0,"",1000000*N18/TrRail_act!N38)</f>
        <v>44829.586456381396</v>
      </c>
      <c r="O53" s="121">
        <f>IF(O18=0,"",1000000*O18/TrRail_act!O38)</f>
        <v>44494.423555540001</v>
      </c>
      <c r="P53" s="121">
        <f>IF(P18=0,"",1000000*P18/TrRail_act!P38)</f>
        <v>44028.190488039792</v>
      </c>
      <c r="Q53" s="121">
        <f>IF(Q18=0,"",1000000*Q18/TrRail_act!Q38)</f>
        <v>43372.113036298571</v>
      </c>
    </row>
    <row r="54" spans="1:17" ht="11.45" customHeight="1" x14ac:dyDescent="0.25">
      <c r="A54" s="19" t="s">
        <v>20</v>
      </c>
      <c r="B54" s="38">
        <f>IF(B19=0,"",1000000*B19/TrRail_act!B39)</f>
        <v>903566.84595767572</v>
      </c>
      <c r="C54" s="38">
        <f>IF(C19=0,"",1000000*C19/TrRail_act!C39)</f>
        <v>675081.21985840471</v>
      </c>
      <c r="D54" s="38">
        <f>IF(D19=0,"",1000000*D19/TrRail_act!D39)</f>
        <v>718334.75213467341</v>
      </c>
      <c r="E54" s="38">
        <f>IF(E19=0,"",1000000*E19/TrRail_act!E39)</f>
        <v>633813.83964271436</v>
      </c>
      <c r="F54" s="38">
        <f>IF(F19=0,"",1000000*F19/TrRail_act!F39)</f>
        <v>683852.90109837567</v>
      </c>
      <c r="G54" s="38">
        <f>IF(G19=0,"",1000000*G19/TrRail_act!G39)</f>
        <v>440695.17694741441</v>
      </c>
      <c r="H54" s="38">
        <f>IF(H19=0,"",1000000*H19/TrRail_act!H39)</f>
        <v>405635.53507541498</v>
      </c>
      <c r="I54" s="38">
        <f>IF(I19=0,"",1000000*I19/TrRail_act!I39)</f>
        <v>638029.32921622414</v>
      </c>
      <c r="J54" s="38">
        <f>IF(J19=0,"",1000000*J19/TrRail_act!J39)</f>
        <v>631019.51064502203</v>
      </c>
      <c r="K54" s="38">
        <f>IF(K19=0,"",1000000*K19/TrRail_act!K39)</f>
        <v>536141.94513383403</v>
      </c>
      <c r="L54" s="38">
        <f>IF(L19=0,"",1000000*L19/TrRail_act!L39)</f>
        <v>498247.23262477806</v>
      </c>
      <c r="M54" s="38">
        <f>IF(M19=0,"",1000000*M19/TrRail_act!M39)</f>
        <v>565868.90723906236</v>
      </c>
      <c r="N54" s="38">
        <f>IF(N19=0,"",1000000*N19/TrRail_act!N39)</f>
        <v>468500.25394787511</v>
      </c>
      <c r="O54" s="38">
        <f>IF(O19=0,"",1000000*O19/TrRail_act!O39)</f>
        <v>406048.6008809646</v>
      </c>
      <c r="P54" s="38">
        <f>IF(P19=0,"",1000000*P19/TrRail_act!P39)</f>
        <v>343390.81978896557</v>
      </c>
      <c r="Q54" s="38">
        <f>IF(Q19=0,"",1000000*Q19/TrRail_act!Q39)</f>
        <v>349200.29489937733</v>
      </c>
    </row>
    <row r="55" spans="1:17" ht="11.45" customHeight="1" x14ac:dyDescent="0.25">
      <c r="A55" s="62" t="s">
        <v>17</v>
      </c>
      <c r="B55" s="42">
        <f>IF(B20=0,"",1000000*B20/TrRail_act!B40)</f>
        <v>1120160.776925087</v>
      </c>
      <c r="C55" s="42">
        <f>IF(C20=0,"",1000000*C20/TrRail_act!C40)</f>
        <v>759179.7615216691</v>
      </c>
      <c r="D55" s="42">
        <f>IF(D20=0,"",1000000*D20/TrRail_act!D40)</f>
        <v>874450.84123050503</v>
      </c>
      <c r="E55" s="42">
        <f>IF(E20=0,"",1000000*E20/TrRail_act!E40)</f>
        <v>817589.62932562444</v>
      </c>
      <c r="F55" s="42">
        <f>IF(F20=0,"",1000000*F20/TrRail_act!F40)</f>
        <v>910670.70779367292</v>
      </c>
      <c r="G55" s="42">
        <f>IF(G20=0,"",1000000*G20/TrRail_act!G40)</f>
        <v>354537.82146680914</v>
      </c>
      <c r="H55" s="42">
        <f>IF(H20=0,"",1000000*H20/TrRail_act!H40)</f>
        <v>357931.13208873366</v>
      </c>
      <c r="I55" s="42">
        <f>IF(I20=0,"",1000000*I20/TrRail_act!I40)</f>
        <v>818945.3091677617</v>
      </c>
      <c r="J55" s="42">
        <f>IF(J20=0,"",1000000*J20/TrRail_act!J40)</f>
        <v>787375.57634899637</v>
      </c>
      <c r="K55" s="42">
        <f>IF(K20=0,"",1000000*K20/TrRail_act!K40)</f>
        <v>617561.59355735325</v>
      </c>
      <c r="L55" s="42">
        <f>IF(L20=0,"",1000000*L20/TrRail_act!L40)</f>
        <v>599486.98141957691</v>
      </c>
      <c r="M55" s="42">
        <f>IF(M20=0,"",1000000*M20/TrRail_act!M40)</f>
        <v>683006.59584540944</v>
      </c>
      <c r="N55" s="42">
        <f>IF(N20=0,"",1000000*N20/TrRail_act!N40)</f>
        <v>586917.6114473925</v>
      </c>
      <c r="O55" s="42">
        <f>IF(O20=0,"",1000000*O20/TrRail_act!O40)</f>
        <v>518616.31686261855</v>
      </c>
      <c r="P55" s="42">
        <f>IF(P20=0,"",1000000*P20/TrRail_act!P40)</f>
        <v>441645.02941978775</v>
      </c>
      <c r="Q55" s="42">
        <f>IF(Q20=0,"",1000000*Q20/TrRail_act!Q40)</f>
        <v>434628.17729879747</v>
      </c>
    </row>
    <row r="56" spans="1:17" ht="11.45" customHeight="1" x14ac:dyDescent="0.25">
      <c r="A56" s="62" t="s">
        <v>16</v>
      </c>
      <c r="B56" s="42">
        <f>IF(B21=0,"",1000000*B21/TrRail_act!B41)</f>
        <v>614774.93800112768</v>
      </c>
      <c r="C56" s="42">
        <f>IF(C21=0,"",1000000*C21/TrRail_act!C41)</f>
        <v>586326.70357018476</v>
      </c>
      <c r="D56" s="42">
        <f>IF(D21=0,"",1000000*D21/TrRail_act!D41)</f>
        <v>554143.69291319523</v>
      </c>
      <c r="E56" s="42">
        <f>IF(E21=0,"",1000000*E21/TrRail_act!E41)</f>
        <v>440565.07111016993</v>
      </c>
      <c r="F56" s="42">
        <f>IF(F21=0,"",1000000*F21/TrRail_act!F41)</f>
        <v>445343.45488270227</v>
      </c>
      <c r="G56" s="42">
        <f>IF(G21=0,"",1000000*G21/TrRail_act!G41)</f>
        <v>534254.36709130195</v>
      </c>
      <c r="H56" s="42">
        <f>IF(H21=0,"",1000000*H21/TrRail_act!H41)</f>
        <v>467670.89039965888</v>
      </c>
      <c r="I56" s="42">
        <f>IF(I21=0,"",1000000*I21/TrRail_act!I41)</f>
        <v>395281.30548378138</v>
      </c>
      <c r="J56" s="42">
        <f>IF(J21=0,"",1000000*J21/TrRail_act!J41)</f>
        <v>420565.56566794263</v>
      </c>
      <c r="K56" s="42">
        <f>IF(K21=0,"",1000000*K21/TrRail_act!K41)</f>
        <v>424490.52851930342</v>
      </c>
      <c r="L56" s="42">
        <f>IF(L21=0,"",1000000*L21/TrRail_act!L41)</f>
        <v>345746.85152881511</v>
      </c>
      <c r="M56" s="42">
        <f>IF(M21=0,"",1000000*M21/TrRail_act!M41)</f>
        <v>355811.87070869311</v>
      </c>
      <c r="N56" s="42">
        <f>IF(N21=0,"",1000000*N21/TrRail_act!N41)</f>
        <v>238750.33811547796</v>
      </c>
      <c r="O56" s="42">
        <f>IF(O21=0,"",1000000*O21/TrRail_act!O41)</f>
        <v>192312.43129554566</v>
      </c>
      <c r="P56" s="42">
        <f>IF(P21=0,"",1000000*P21/TrRail_act!P41)</f>
        <v>199533.39049826804</v>
      </c>
      <c r="Q56" s="42">
        <f>IF(Q21=0,"",1000000*Q21/TrRail_act!Q41)</f>
        <v>224122.34050022639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587618.17276892194</v>
      </c>
      <c r="C58" s="40">
        <f>IF(C23=0,"",1000000*C23/TrRail_act!C43)</f>
        <v>335131.24136806076</v>
      </c>
      <c r="D58" s="40">
        <f>IF(D23=0,"",1000000*D23/TrRail_act!D43)</f>
        <v>518490.79565429757</v>
      </c>
      <c r="E58" s="40">
        <f>IF(E23=0,"",1000000*E23/TrRail_act!E43)</f>
        <v>455009.75575181114</v>
      </c>
      <c r="F58" s="40">
        <f>IF(F23=0,"",1000000*F23/TrRail_act!F43)</f>
        <v>405360.42696569365</v>
      </c>
      <c r="G58" s="40">
        <f>IF(G23=0,"",1000000*G23/TrRail_act!G43)</f>
        <v>170140.72290163455</v>
      </c>
      <c r="H58" s="40">
        <f>IF(H23=0,"",1000000*H23/TrRail_act!H43)</f>
        <v>148146.27085451968</v>
      </c>
      <c r="I58" s="40">
        <f>IF(I23=0,"",1000000*I23/TrRail_act!I43)</f>
        <v>383128.998079732</v>
      </c>
      <c r="J58" s="40">
        <f>IF(J23=0,"",1000000*J23/TrRail_act!J43)</f>
        <v>328050.82505948574</v>
      </c>
      <c r="K58" s="40">
        <f>IF(K23=0,"",1000000*K23/TrRail_act!K43)</f>
        <v>225107.87898863459</v>
      </c>
      <c r="L58" s="40">
        <f>IF(L23=0,"",1000000*L23/TrRail_act!L43)</f>
        <v>293854.09351027774</v>
      </c>
      <c r="M58" s="40">
        <f>IF(M23=0,"",1000000*M23/TrRail_act!M43)</f>
        <v>348082.27273426508</v>
      </c>
      <c r="N58" s="40">
        <f>IF(N23=0,"",1000000*N23/TrRail_act!N43)</f>
        <v>313559.52565340261</v>
      </c>
      <c r="O58" s="40">
        <f>IF(O23=0,"",1000000*O23/TrRail_act!O43)</f>
        <v>281955.72591058142</v>
      </c>
      <c r="P58" s="40">
        <f>IF(P23=0,"",1000000*P23/TrRail_act!P43)</f>
        <v>220440.79843356952</v>
      </c>
      <c r="Q58" s="40">
        <f>IF(Q23=0,"",1000000*Q23/TrRail_act!Q43)</f>
        <v>249646.84928455445</v>
      </c>
    </row>
    <row r="59" spans="1:17" ht="11.45" customHeight="1" x14ac:dyDescent="0.25">
      <c r="A59" s="116" t="s">
        <v>17</v>
      </c>
      <c r="B59" s="42">
        <f>IF(B24=0,"",1000000*B24/TrRail_act!B44)</f>
        <v>622834.70120226278</v>
      </c>
      <c r="C59" s="42">
        <f>IF(C24=0,"",1000000*C24/TrRail_act!C44)</f>
        <v>258764.79342249388</v>
      </c>
      <c r="D59" s="42">
        <f>IF(D24=0,"",1000000*D24/TrRail_act!D44)</f>
        <v>530089.46017666382</v>
      </c>
      <c r="E59" s="42">
        <f>IF(E24=0,"",1000000*E24/TrRail_act!E44)</f>
        <v>411104.60167199571</v>
      </c>
      <c r="F59" s="42">
        <f>IF(F24=0,"",1000000*F24/TrRail_act!F44)</f>
        <v>479714.68005935714</v>
      </c>
      <c r="G59" s="42">
        <f>IF(G24=0,"",1000000*G24/TrRail_act!G44)</f>
        <v>151965.89905798485</v>
      </c>
      <c r="H59" s="42">
        <f>IF(H24=0,"",1000000*H24/TrRail_act!H44)</f>
        <v>131756.0088625887</v>
      </c>
      <c r="I59" s="42">
        <f>IF(I24=0,"",1000000*I24/TrRail_act!I44)</f>
        <v>435903.49680255604</v>
      </c>
      <c r="J59" s="42">
        <f>IF(J24=0,"",1000000*J24/TrRail_act!J44)</f>
        <v>371936.52790886792</v>
      </c>
      <c r="K59" s="42">
        <f>IF(K24=0,"",1000000*K24/TrRail_act!K44)</f>
        <v>224549.96923681002</v>
      </c>
      <c r="L59" s="42">
        <f>IF(L24=0,"",1000000*L24/TrRail_act!L44)</f>
        <v>307457.42428940581</v>
      </c>
      <c r="M59" s="42">
        <f>IF(M24=0,"",1000000*M24/TrRail_act!M44)</f>
        <v>409707.87762862834</v>
      </c>
      <c r="N59" s="42">
        <f>IF(N24=0,"",1000000*N24/TrRail_act!N44)</f>
        <v>394273.45657265</v>
      </c>
      <c r="O59" s="42">
        <f>IF(O24=0,"",1000000*O24/TrRail_act!O44)</f>
        <v>355904.7568317586</v>
      </c>
      <c r="P59" s="42">
        <f>IF(P24=0,"",1000000*P24/TrRail_act!P44)</f>
        <v>286890.09575683164</v>
      </c>
      <c r="Q59" s="42">
        <f>IF(Q24=0,"",1000000*Q24/TrRail_act!Q44)</f>
        <v>331564.12451906462</v>
      </c>
    </row>
    <row r="60" spans="1:17" ht="11.45" customHeight="1" x14ac:dyDescent="0.25">
      <c r="A60" s="93" t="s">
        <v>16</v>
      </c>
      <c r="B60" s="36">
        <f>IF(B25=0,"",1000000*B25/TrRail_act!B45)</f>
        <v>520203.67548224074</v>
      </c>
      <c r="C60" s="36">
        <f>IF(C25=0,"",1000000*C25/TrRail_act!C45)</f>
        <v>471192.58876403555</v>
      </c>
      <c r="D60" s="36">
        <f>IF(D25=0,"",1000000*D25/TrRail_act!D45)</f>
        <v>504713.97816998453</v>
      </c>
      <c r="E60" s="36">
        <f>IF(E25=0,"",1000000*E25/TrRail_act!E45)</f>
        <v>502249.47849591641</v>
      </c>
      <c r="F60" s="36">
        <f>IF(F25=0,"",1000000*F25/TrRail_act!F45)</f>
        <v>325695.15579391131</v>
      </c>
      <c r="G60" s="36">
        <f>IF(G25=0,"",1000000*G25/TrRail_act!G45)</f>
        <v>189532.27135406408</v>
      </c>
      <c r="H60" s="36">
        <f>IF(H25=0,"",1000000*H25/TrRail_act!H45)</f>
        <v>165633.7888793833</v>
      </c>
      <c r="I60" s="36">
        <f>IF(I25=0,"",1000000*I25/TrRail_act!I45)</f>
        <v>326821.47852190724</v>
      </c>
      <c r="J60" s="36">
        <f>IF(J25=0,"",1000000*J25/TrRail_act!J45)</f>
        <v>281239.40868681128</v>
      </c>
      <c r="K60" s="36">
        <f>IF(K25=0,"",1000000*K25/TrRail_act!K45)</f>
        <v>225705.30734788007</v>
      </c>
      <c r="L60" s="36">
        <f>IF(L25=0,"",1000000*L25/TrRail_act!L45)</f>
        <v>279287.19346762798</v>
      </c>
      <c r="M60" s="36">
        <f>IF(M25=0,"",1000000*M25/TrRail_act!M45)</f>
        <v>282091.52082655107</v>
      </c>
      <c r="N60" s="36">
        <f>IF(N25=0,"",1000000*N25/TrRail_act!N45)</f>
        <v>227903.92549420139</v>
      </c>
      <c r="O60" s="36">
        <f>IF(O25=0,"",1000000*O25/TrRail_act!O45)</f>
        <v>203848.91815046262</v>
      </c>
      <c r="P60" s="36">
        <f>IF(P25=0,"",1000000*P25/TrRail_act!P45)</f>
        <v>159934.12119612761</v>
      </c>
      <c r="Q60" s="36">
        <f>IF(Q25=0,"",1000000*Q25/TrRail_act!Q45)</f>
        <v>175055.50923361836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0.73585011789079835</v>
      </c>
      <c r="C63" s="32">
        <f t="shared" si="9"/>
        <v>0.77900761208171754</v>
      </c>
      <c r="D63" s="32">
        <f t="shared" si="9"/>
        <v>0.67072722933060558</v>
      </c>
      <c r="E63" s="32">
        <f t="shared" si="9"/>
        <v>0.66254102063175213</v>
      </c>
      <c r="F63" s="32">
        <f t="shared" si="9"/>
        <v>0.70270986707292349</v>
      </c>
      <c r="G63" s="32">
        <f t="shared" si="9"/>
        <v>0.79959212222494369</v>
      </c>
      <c r="H63" s="32">
        <f t="shared" si="9"/>
        <v>0.80215362149963609</v>
      </c>
      <c r="I63" s="32">
        <f t="shared" si="9"/>
        <v>0.69234042003221119</v>
      </c>
      <c r="J63" s="32">
        <f t="shared" si="9"/>
        <v>0.72290311355747494</v>
      </c>
      <c r="K63" s="32">
        <f t="shared" si="9"/>
        <v>0.77159141940468123</v>
      </c>
      <c r="L63" s="32">
        <f t="shared" si="9"/>
        <v>0.7190637580978011</v>
      </c>
      <c r="M63" s="32">
        <f t="shared" si="9"/>
        <v>0.7239466588565332</v>
      </c>
      <c r="N63" s="32">
        <f t="shared" si="9"/>
        <v>0.72036018365554766</v>
      </c>
      <c r="O63" s="32">
        <f t="shared" si="9"/>
        <v>0.71663738116353237</v>
      </c>
      <c r="P63" s="32">
        <f t="shared" si="9"/>
        <v>0.73349979964262657</v>
      </c>
      <c r="Q63" s="32">
        <f t="shared" si="9"/>
        <v>0.70729048608405265</v>
      </c>
    </row>
    <row r="64" spans="1:17" ht="11.45" customHeight="1" x14ac:dyDescent="0.25">
      <c r="A64" s="91" t="s">
        <v>21</v>
      </c>
      <c r="B64" s="119">
        <f t="shared" ref="B64:Q64" si="10">IF(B18=0,0,B18/B$16)</f>
        <v>7.3821181534547836E-2</v>
      </c>
      <c r="C64" s="119">
        <f t="shared" si="10"/>
        <v>0.10957359782045283</v>
      </c>
      <c r="D64" s="119">
        <f t="shared" si="10"/>
        <v>8.8258394123703343E-2</v>
      </c>
      <c r="E64" s="119">
        <f t="shared" si="10"/>
        <v>9.2151908793254911E-2</v>
      </c>
      <c r="F64" s="119">
        <f t="shared" si="10"/>
        <v>9.5373549380369849E-2</v>
      </c>
      <c r="G64" s="119">
        <f t="shared" si="10"/>
        <v>0.16175975349866392</v>
      </c>
      <c r="H64" s="119">
        <f t="shared" si="10"/>
        <v>0.18915678413477444</v>
      </c>
      <c r="I64" s="119">
        <f t="shared" si="10"/>
        <v>0.11672542880135836</v>
      </c>
      <c r="J64" s="119">
        <f t="shared" si="10"/>
        <v>0.12541892873446195</v>
      </c>
      <c r="K64" s="119">
        <f t="shared" si="10"/>
        <v>0.15644084842268299</v>
      </c>
      <c r="L64" s="119">
        <f t="shared" si="10"/>
        <v>0.14975092304680868</v>
      </c>
      <c r="M64" s="119">
        <f t="shared" si="10"/>
        <v>0.12618434116574698</v>
      </c>
      <c r="N64" s="119">
        <f t="shared" si="10"/>
        <v>0.15113264821841915</v>
      </c>
      <c r="O64" s="119">
        <f t="shared" si="10"/>
        <v>0.16908403984941511</v>
      </c>
      <c r="P64" s="119">
        <f t="shared" si="10"/>
        <v>0.21766666673145818</v>
      </c>
      <c r="Q64" s="119">
        <f t="shared" si="10"/>
        <v>0.19854526798144728</v>
      </c>
    </row>
    <row r="65" spans="1:17" ht="11.45" customHeight="1" x14ac:dyDescent="0.25">
      <c r="A65" s="19" t="s">
        <v>20</v>
      </c>
      <c r="B65" s="30">
        <f t="shared" ref="B65:Q65" si="11">IF(B19=0,0,B19/B$16)</f>
        <v>0.6620289363562506</v>
      </c>
      <c r="C65" s="30">
        <f t="shared" si="11"/>
        <v>0.66943401426126459</v>
      </c>
      <c r="D65" s="30">
        <f t="shared" si="11"/>
        <v>0.58246883520690218</v>
      </c>
      <c r="E65" s="30">
        <f t="shared" si="11"/>
        <v>0.57038911183849716</v>
      </c>
      <c r="F65" s="30">
        <f t="shared" si="11"/>
        <v>0.6073363176925537</v>
      </c>
      <c r="G65" s="30">
        <f t="shared" si="11"/>
        <v>0.63783236872627969</v>
      </c>
      <c r="H65" s="30">
        <f t="shared" si="11"/>
        <v>0.61299683736486166</v>
      </c>
      <c r="I65" s="30">
        <f t="shared" si="11"/>
        <v>0.5756149912308528</v>
      </c>
      <c r="J65" s="30">
        <f t="shared" si="11"/>
        <v>0.59748418482301302</v>
      </c>
      <c r="K65" s="30">
        <f t="shared" si="11"/>
        <v>0.61515057098199821</v>
      </c>
      <c r="L65" s="30">
        <f t="shared" si="11"/>
        <v>0.56931283505099251</v>
      </c>
      <c r="M65" s="30">
        <f t="shared" si="11"/>
        <v>0.59776231769078625</v>
      </c>
      <c r="N65" s="30">
        <f t="shared" si="11"/>
        <v>0.56922753543712856</v>
      </c>
      <c r="O65" s="30">
        <f t="shared" si="11"/>
        <v>0.54755334131411715</v>
      </c>
      <c r="P65" s="30">
        <f t="shared" si="11"/>
        <v>0.51583313291116839</v>
      </c>
      <c r="Q65" s="30">
        <f t="shared" si="11"/>
        <v>0.50874521810260531</v>
      </c>
    </row>
    <row r="66" spans="1:17" ht="11.45" customHeight="1" x14ac:dyDescent="0.25">
      <c r="A66" s="62" t="s">
        <v>17</v>
      </c>
      <c r="B66" s="115">
        <f t="shared" ref="B66:Q66" si="12">IF(B20=0,0,B20/B$16)</f>
        <v>0.46898504901567983</v>
      </c>
      <c r="C66" s="115">
        <f t="shared" si="12"/>
        <v>0.38655363821635724</v>
      </c>
      <c r="D66" s="115">
        <f t="shared" si="12"/>
        <v>0.36346624936133409</v>
      </c>
      <c r="E66" s="115">
        <f t="shared" si="12"/>
        <v>0.37713077889675301</v>
      </c>
      <c r="F66" s="115">
        <f t="shared" si="12"/>
        <v>0.4145481879854927</v>
      </c>
      <c r="G66" s="115">
        <f t="shared" si="12"/>
        <v>0.26713403296904115</v>
      </c>
      <c r="H66" s="115">
        <f t="shared" si="12"/>
        <v>0.30577148958960876</v>
      </c>
      <c r="I66" s="115">
        <f t="shared" si="12"/>
        <v>0.42333140660213037</v>
      </c>
      <c r="J66" s="115">
        <f t="shared" si="12"/>
        <v>0.42774156826239346</v>
      </c>
      <c r="K66" s="115">
        <f t="shared" si="12"/>
        <v>0.40975944266420428</v>
      </c>
      <c r="L66" s="115">
        <f t="shared" si="12"/>
        <v>0.41168743028215266</v>
      </c>
      <c r="M66" s="115">
        <f t="shared" si="12"/>
        <v>0.46319998961570813</v>
      </c>
      <c r="N66" s="115">
        <f t="shared" si="12"/>
        <v>0.47056608767270075</v>
      </c>
      <c r="O66" s="115">
        <f t="shared" si="12"/>
        <v>0.45808953276895442</v>
      </c>
      <c r="P66" s="115">
        <f t="shared" si="12"/>
        <v>0.39419447078894582</v>
      </c>
      <c r="Q66" s="115">
        <f t="shared" si="12"/>
        <v>0.37623590997780282</v>
      </c>
    </row>
    <row r="67" spans="1:17" ht="11.45" customHeight="1" x14ac:dyDescent="0.25">
      <c r="A67" s="62" t="s">
        <v>16</v>
      </c>
      <c r="B67" s="115">
        <f t="shared" ref="B67:Q67" si="13">IF(B21=0,0,B21/B$16)</f>
        <v>0.19304388734057085</v>
      </c>
      <c r="C67" s="115">
        <f t="shared" si="13"/>
        <v>0.28288037604490734</v>
      </c>
      <c r="D67" s="115">
        <f t="shared" si="13"/>
        <v>0.21900258584556803</v>
      </c>
      <c r="E67" s="115">
        <f t="shared" si="13"/>
        <v>0.19325833294174419</v>
      </c>
      <c r="F67" s="115">
        <f t="shared" si="13"/>
        <v>0.19278812970706094</v>
      </c>
      <c r="G67" s="115">
        <f t="shared" si="13"/>
        <v>0.3706983357572386</v>
      </c>
      <c r="H67" s="115">
        <f t="shared" si="13"/>
        <v>0.3072253477752529</v>
      </c>
      <c r="I67" s="115">
        <f t="shared" si="13"/>
        <v>0.15228358462872238</v>
      </c>
      <c r="J67" s="115">
        <f t="shared" si="13"/>
        <v>0.16974261656061954</v>
      </c>
      <c r="K67" s="115">
        <f t="shared" si="13"/>
        <v>0.20539112831779391</v>
      </c>
      <c r="L67" s="115">
        <f t="shared" si="13"/>
        <v>0.15762540476883991</v>
      </c>
      <c r="M67" s="115">
        <f t="shared" si="13"/>
        <v>0.13456232807507815</v>
      </c>
      <c r="N67" s="115">
        <f t="shared" si="13"/>
        <v>9.8661447764427715E-2</v>
      </c>
      <c r="O67" s="115">
        <f t="shared" si="13"/>
        <v>8.9463808545162754E-2</v>
      </c>
      <c r="P67" s="115">
        <f t="shared" si="13"/>
        <v>0.12163866212222257</v>
      </c>
      <c r="Q67" s="115">
        <f t="shared" si="13"/>
        <v>0.13250930812480258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0.26414988210920165</v>
      </c>
      <c r="C69" s="32">
        <f t="shared" si="15"/>
        <v>0.22099238791828246</v>
      </c>
      <c r="D69" s="32">
        <f t="shared" si="15"/>
        <v>0.32927277066939448</v>
      </c>
      <c r="E69" s="32">
        <f t="shared" si="15"/>
        <v>0.33745897936824787</v>
      </c>
      <c r="F69" s="32">
        <f t="shared" si="15"/>
        <v>0.29729013292707646</v>
      </c>
      <c r="G69" s="32">
        <f t="shared" si="15"/>
        <v>0.20040787777505625</v>
      </c>
      <c r="H69" s="32">
        <f t="shared" si="15"/>
        <v>0.19784637850036391</v>
      </c>
      <c r="I69" s="32">
        <f t="shared" si="15"/>
        <v>0.30765957996778892</v>
      </c>
      <c r="J69" s="32">
        <f t="shared" si="15"/>
        <v>0.27709688644252506</v>
      </c>
      <c r="K69" s="32">
        <f t="shared" si="15"/>
        <v>0.22840858059531874</v>
      </c>
      <c r="L69" s="32">
        <f t="shared" si="15"/>
        <v>0.28093624190219885</v>
      </c>
      <c r="M69" s="32">
        <f t="shared" si="15"/>
        <v>0.27605334114346675</v>
      </c>
      <c r="N69" s="32">
        <f t="shared" si="15"/>
        <v>0.27963981634445217</v>
      </c>
      <c r="O69" s="32">
        <f t="shared" si="15"/>
        <v>0.28336261883646774</v>
      </c>
      <c r="P69" s="32">
        <f t="shared" si="15"/>
        <v>0.26650020035737343</v>
      </c>
      <c r="Q69" s="32">
        <f t="shared" si="15"/>
        <v>0.29270951391594735</v>
      </c>
    </row>
    <row r="70" spans="1:17" ht="11.45" customHeight="1" x14ac:dyDescent="0.25">
      <c r="A70" s="116" t="s">
        <v>17</v>
      </c>
      <c r="B70" s="115">
        <f t="shared" ref="B70:Q70" si="16">IF(B24=0,0,B24/B$16)</f>
        <v>0.18390885266861789</v>
      </c>
      <c r="C70" s="115">
        <f t="shared" si="16"/>
        <v>0.10929266413615764</v>
      </c>
      <c r="D70" s="115">
        <f t="shared" si="16"/>
        <v>0.18276731873342536</v>
      </c>
      <c r="E70" s="115">
        <f t="shared" si="16"/>
        <v>0.15802569026843935</v>
      </c>
      <c r="F70" s="115">
        <f t="shared" si="16"/>
        <v>0.18197654547972908</v>
      </c>
      <c r="G70" s="115">
        <f t="shared" si="16"/>
        <v>9.2398706315475129E-2</v>
      </c>
      <c r="H70" s="115">
        <f t="shared" si="16"/>
        <v>9.0828270251080825E-2</v>
      </c>
      <c r="I70" s="115">
        <f t="shared" si="16"/>
        <v>0.18068787207810558</v>
      </c>
      <c r="J70" s="115">
        <f t="shared" si="16"/>
        <v>0.16215025385714149</v>
      </c>
      <c r="K70" s="115">
        <f t="shared" si="16"/>
        <v>0.117817947726086</v>
      </c>
      <c r="L70" s="115">
        <f t="shared" si="16"/>
        <v>0.15199795422864973</v>
      </c>
      <c r="M70" s="115">
        <f t="shared" si="16"/>
        <v>0.1680204528729948</v>
      </c>
      <c r="N70" s="115">
        <f t="shared" si="16"/>
        <v>0.18103332147244516</v>
      </c>
      <c r="O70" s="115">
        <f t="shared" si="16"/>
        <v>0.18373048401046524</v>
      </c>
      <c r="P70" s="115">
        <f t="shared" si="16"/>
        <v>0.16529940120787817</v>
      </c>
      <c r="Q70" s="115">
        <f t="shared" si="16"/>
        <v>0.18527995774975686</v>
      </c>
    </row>
    <row r="71" spans="1:17" ht="11.45" customHeight="1" x14ac:dyDescent="0.25">
      <c r="A71" s="93" t="s">
        <v>16</v>
      </c>
      <c r="B71" s="28">
        <f t="shared" ref="B71:Q71" si="17">IF(B25=0,0,B25/B$16)</f>
        <v>8.0241029440583742E-2</v>
      </c>
      <c r="C71" s="28">
        <f t="shared" si="17"/>
        <v>0.11169972378212482</v>
      </c>
      <c r="D71" s="28">
        <f t="shared" si="17"/>
        <v>0.14650545193596914</v>
      </c>
      <c r="E71" s="28">
        <f t="shared" si="17"/>
        <v>0.17943328909980849</v>
      </c>
      <c r="F71" s="28">
        <f t="shared" si="17"/>
        <v>0.11531358744734738</v>
      </c>
      <c r="G71" s="28">
        <f t="shared" si="17"/>
        <v>0.10800917145958111</v>
      </c>
      <c r="H71" s="28">
        <f t="shared" si="17"/>
        <v>0.10701810824928312</v>
      </c>
      <c r="I71" s="28">
        <f t="shared" si="17"/>
        <v>0.12697170788968334</v>
      </c>
      <c r="J71" s="28">
        <f t="shared" si="17"/>
        <v>0.11494663258538353</v>
      </c>
      <c r="K71" s="28">
        <f t="shared" si="17"/>
        <v>0.11059063286923274</v>
      </c>
      <c r="L71" s="28">
        <f t="shared" si="17"/>
        <v>0.12893828767354912</v>
      </c>
      <c r="M71" s="28">
        <f t="shared" si="17"/>
        <v>0.10803288827047194</v>
      </c>
      <c r="N71" s="28">
        <f t="shared" si="17"/>
        <v>9.8606494872007011E-2</v>
      </c>
      <c r="O71" s="28">
        <f t="shared" si="17"/>
        <v>9.96321348260025E-2</v>
      </c>
      <c r="P71" s="28">
        <f t="shared" si="17"/>
        <v>0.10120079914949527</v>
      </c>
      <c r="Q71" s="28">
        <f t="shared" si="17"/>
        <v>0.10742955616619047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2018-07-16T15:45:57Z</dcterms:created>
  <dcterms:modified xsi:type="dcterms:W3CDTF">2018-07-16T15:45:57Z</dcterms:modified>
</cp:coreProperties>
</file>