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P94" i="8"/>
  <c r="O94" i="8"/>
  <c r="O204" i="8" s="1"/>
  <c r="N94" i="8"/>
  <c r="N204" i="8" s="1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B85" i="8" s="1"/>
  <c r="M87" i="8"/>
  <c r="M197" i="8" s="1"/>
  <c r="L87" i="8"/>
  <c r="K87" i="8"/>
  <c r="J87" i="8"/>
  <c r="I87" i="8"/>
  <c r="I197" i="8" s="1"/>
  <c r="H87" i="8"/>
  <c r="G87" i="8"/>
  <c r="F87" i="8"/>
  <c r="M85" i="8"/>
  <c r="L85" i="8"/>
  <c r="K85" i="8"/>
  <c r="J85" i="8"/>
  <c r="I85" i="8"/>
  <c r="H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H84" i="9"/>
  <c r="E191" i="8"/>
  <c r="I189" i="8"/>
  <c r="E189" i="8"/>
  <c r="P24" i="8"/>
  <c r="E81" i="9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H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62" i="9"/>
  <c r="J219" i="8"/>
  <c r="H165" i="8"/>
  <c r="G165" i="8"/>
  <c r="F219" i="8"/>
  <c r="D165" i="8"/>
  <c r="Q218" i="8"/>
  <c r="E218" i="8"/>
  <c r="C164" i="8"/>
  <c r="P163" i="8"/>
  <c r="D163" i="8"/>
  <c r="M19" i="8"/>
  <c r="I19" i="8"/>
  <c r="G11" i="8"/>
  <c r="G202" i="8" s="1"/>
  <c r="J197" i="8"/>
  <c r="F197" i="8"/>
  <c r="Q196" i="8"/>
  <c r="O196" i="8"/>
  <c r="M196" i="8"/>
  <c r="K196" i="8"/>
  <c r="G196" i="8"/>
  <c r="C196" i="8"/>
  <c r="O177" i="8" l="1"/>
  <c r="O100" i="8"/>
  <c r="O84" i="8" s="1"/>
  <c r="Q100" i="8"/>
  <c r="Q84" i="8" s="1"/>
  <c r="P100" i="8"/>
  <c r="F100" i="8"/>
  <c r="G100" i="8"/>
  <c r="G84" i="8" s="1"/>
  <c r="H100" i="8"/>
  <c r="H84" i="8" s="1"/>
  <c r="I100" i="8"/>
  <c r="I84" i="8" s="1"/>
  <c r="J100" i="8"/>
  <c r="J84" i="8" s="1"/>
  <c r="P84" i="8"/>
  <c r="C85" i="8"/>
  <c r="C84" i="8" s="1"/>
  <c r="K100" i="8"/>
  <c r="K84" i="8" s="1"/>
  <c r="D85" i="8"/>
  <c r="D84" i="8" s="1"/>
  <c r="L100" i="8"/>
  <c r="L84" i="8" s="1"/>
  <c r="B84" i="8"/>
  <c r="E85" i="8"/>
  <c r="E84" i="8" s="1"/>
  <c r="M100" i="8"/>
  <c r="M84" i="8" s="1"/>
  <c r="F85" i="8"/>
  <c r="F84" i="8" s="1"/>
  <c r="N100" i="8"/>
  <c r="N84" i="8" s="1"/>
  <c r="M204" i="8"/>
  <c r="M218" i="8"/>
  <c r="I179" i="8"/>
  <c r="Q204" i="8"/>
  <c r="O180" i="8"/>
  <c r="I191" i="8"/>
  <c r="I217" i="8"/>
  <c r="G188" i="8"/>
  <c r="B82" i="11"/>
  <c r="M191" i="8"/>
  <c r="K177" i="8"/>
  <c r="E178" i="8"/>
  <c r="Q217" i="8"/>
  <c r="E187" i="8"/>
  <c r="P206" i="8"/>
  <c r="P215" i="8"/>
  <c r="C170" i="8"/>
  <c r="E170" i="8"/>
  <c r="N179" i="8"/>
  <c r="J173" i="8"/>
  <c r="E184" i="8"/>
  <c r="N197" i="8"/>
  <c r="G176" i="8"/>
  <c r="I196" i="8"/>
  <c r="J211" i="8"/>
  <c r="N219" i="8"/>
  <c r="I170" i="8"/>
  <c r="O176" i="8"/>
  <c r="I178" i="8"/>
  <c r="C180" i="8"/>
  <c r="E80" i="8"/>
  <c r="M179" i="8"/>
  <c r="O198" i="8"/>
  <c r="E204" i="8"/>
  <c r="F204" i="8"/>
  <c r="G164" i="8"/>
  <c r="B165" i="8"/>
  <c r="E172" i="8"/>
  <c r="Q203" i="8"/>
  <c r="K214" i="8"/>
  <c r="G80" i="8"/>
  <c r="M209" i="8"/>
  <c r="Q174" i="8"/>
  <c r="O157" i="8"/>
  <c r="C169" i="8"/>
  <c r="I184" i="8"/>
  <c r="C79" i="9"/>
  <c r="C204" i="8"/>
  <c r="N211" i="8"/>
  <c r="I204" i="8"/>
  <c r="I218" i="8"/>
  <c r="M170" i="8"/>
  <c r="G172" i="8"/>
  <c r="I80" i="8"/>
  <c r="Q191" i="8"/>
  <c r="D12" i="8"/>
  <c r="D203" i="8" s="1"/>
  <c r="J204" i="8"/>
  <c r="Q19" i="8"/>
  <c r="E196" i="8"/>
  <c r="G204" i="8"/>
  <c r="K204" i="8"/>
  <c r="L24" i="8"/>
  <c r="L215" i="8" s="1"/>
  <c r="O170" i="8"/>
  <c r="I172" i="8"/>
  <c r="C174" i="8"/>
  <c r="O71" i="9"/>
  <c r="Q197" i="8"/>
  <c r="K203" i="8"/>
  <c r="G71" i="9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N77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J183" i="8" s="1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Q58" i="8" s="1"/>
  <c r="C74" i="8"/>
  <c r="C73" i="8" s="1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N4" i="10" s="1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J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K60" i="11" s="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H33" i="10" l="1"/>
  <c r="G60" i="11"/>
  <c r="Q183" i="8"/>
  <c r="Q210" i="8"/>
  <c r="I73" i="8"/>
  <c r="O60" i="11"/>
  <c r="N42" i="9"/>
  <c r="N76" i="9" s="1"/>
  <c r="K58" i="8"/>
  <c r="K57" i="8" s="1"/>
  <c r="Q42" i="9"/>
  <c r="Q76" i="9" s="1"/>
  <c r="H58" i="8"/>
  <c r="H57" i="8" s="1"/>
  <c r="J4" i="9"/>
  <c r="O33" i="10"/>
  <c r="G4" i="10"/>
  <c r="C127" i="8"/>
  <c r="C46" i="11" s="1"/>
  <c r="K73" i="8"/>
  <c r="M58" i="8"/>
  <c r="M57" i="8" s="1"/>
  <c r="G210" i="8"/>
  <c r="O75" i="11"/>
  <c r="O59" i="11" s="1"/>
  <c r="N75" i="11"/>
  <c r="P75" i="11"/>
  <c r="M60" i="11"/>
  <c r="I60" i="11"/>
  <c r="E60" i="11"/>
  <c r="Q60" i="11"/>
  <c r="L75" i="11"/>
  <c r="L60" i="11"/>
  <c r="H75" i="11"/>
  <c r="H59" i="11" s="1"/>
  <c r="F33" i="10"/>
  <c r="Q4" i="10"/>
  <c r="Q47" i="10" s="1"/>
  <c r="O4" i="10"/>
  <c r="P33" i="10"/>
  <c r="H4" i="10"/>
  <c r="N4" i="9"/>
  <c r="N47" i="10" s="1"/>
  <c r="F4" i="9"/>
  <c r="O4" i="9"/>
  <c r="K4" i="9"/>
  <c r="K47" i="10" s="1"/>
  <c r="G58" i="8"/>
  <c r="N183" i="8"/>
  <c r="C58" i="8"/>
  <c r="C57" i="8" s="1"/>
  <c r="O58" i="8"/>
  <c r="O57" i="8" s="1"/>
  <c r="M210" i="8"/>
  <c r="Q112" i="8"/>
  <c r="P58" i="8"/>
  <c r="D58" i="8"/>
  <c r="D57" i="8" s="1"/>
  <c r="L183" i="8"/>
  <c r="I4" i="9"/>
  <c r="Q75" i="11"/>
  <c r="N73" i="8"/>
  <c r="Q156" i="8"/>
  <c r="I210" i="8"/>
  <c r="M75" i="11"/>
  <c r="J73" i="8"/>
  <c r="K75" i="11"/>
  <c r="K59" i="11" s="1"/>
  <c r="C47" i="10"/>
  <c r="F73" i="8"/>
  <c r="G156" i="8"/>
  <c r="G75" i="11"/>
  <c r="G59" i="11" s="1"/>
  <c r="C75" i="11"/>
  <c r="H183" i="8"/>
  <c r="I42" i="9"/>
  <c r="I76" i="9" s="1"/>
  <c r="E73" i="8"/>
  <c r="K183" i="8"/>
  <c r="P73" i="8"/>
  <c r="M183" i="8"/>
  <c r="J60" i="11"/>
  <c r="J59" i="11" s="1"/>
  <c r="C112" i="8"/>
  <c r="C33" i="10"/>
  <c r="J127" i="8"/>
  <c r="J46" i="11" s="1"/>
  <c r="E75" i="11"/>
  <c r="E59" i="11" s="1"/>
  <c r="D75" i="11"/>
  <c r="G57" i="8"/>
  <c r="E58" i="8"/>
  <c r="C60" i="1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F60" i="11"/>
  <c r="F59" i="11" s="1"/>
  <c r="B4" i="10"/>
  <c r="L33" i="10"/>
  <c r="J58" i="8"/>
  <c r="F127" i="8"/>
  <c r="F46" i="11" s="1"/>
  <c r="O42" i="9"/>
  <c r="O76" i="9" s="1"/>
  <c r="M156" i="8"/>
  <c r="M4" i="10"/>
  <c r="M47" i="10" s="1"/>
  <c r="I75" i="11"/>
  <c r="I59" i="11" s="1"/>
  <c r="D60" i="11"/>
  <c r="E4" i="10"/>
  <c r="G4" i="9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C111" i="8"/>
  <c r="I57" i="8"/>
  <c r="E57" i="8"/>
  <c r="L57" i="8"/>
  <c r="O47" i="10" l="1"/>
  <c r="P59" i="11"/>
  <c r="H47" i="10"/>
  <c r="Q59" i="11"/>
  <c r="G47" i="10"/>
  <c r="J111" i="8"/>
  <c r="J57" i="8"/>
  <c r="M59" i="11"/>
  <c r="P57" i="8"/>
  <c r="L59" i="11"/>
  <c r="B47" i="10"/>
  <c r="E47" i="10"/>
  <c r="K111" i="8"/>
  <c r="C59" i="11"/>
  <c r="F57" i="8"/>
  <c r="I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20" i="4"/>
  <c r="B13" i="4"/>
  <c r="B21" i="4"/>
  <c r="B22" i="4"/>
  <c r="B15" i="4"/>
  <c r="B11" i="4"/>
  <c r="B16" i="4"/>
  <c r="B6" i="4"/>
  <c r="B4" i="4"/>
  <c r="B12" i="4"/>
  <c r="B17" i="4"/>
  <c r="B8" i="4"/>
  <c r="B7" i="4"/>
  <c r="B9" i="4"/>
  <c r="B18" i="4"/>
  <c r="J140" i="11" l="1"/>
  <c r="J139" i="11"/>
  <c r="I138" i="11"/>
  <c r="P136" i="11"/>
  <c r="P134" i="11"/>
  <c r="P133" i="11"/>
  <c r="H133" i="11"/>
  <c r="P132" i="11"/>
  <c r="P130" i="11"/>
  <c r="P129" i="11"/>
  <c r="H210" i="11"/>
  <c r="P127" i="11"/>
  <c r="H208" i="11"/>
  <c r="H127" i="11"/>
  <c r="P124" i="11"/>
  <c r="P203" i="11"/>
  <c r="H122" i="11"/>
  <c r="H201" i="11"/>
  <c r="H120" i="11"/>
  <c r="L119" i="11"/>
  <c r="D119" i="11"/>
  <c r="L118" i="11"/>
  <c r="P198" i="11"/>
  <c r="H117" i="11"/>
  <c r="I140" i="11"/>
  <c r="Q139" i="11"/>
  <c r="I139" i="11"/>
  <c r="G138" i="11"/>
  <c r="O137" i="11"/>
  <c r="G137" i="11"/>
  <c r="O136" i="11"/>
  <c r="G136" i="11"/>
  <c r="O134" i="11"/>
  <c r="G134" i="11"/>
  <c r="O133" i="11"/>
  <c r="G132" i="11"/>
  <c r="O130" i="11"/>
  <c r="G130" i="11"/>
  <c r="O129" i="11"/>
  <c r="G129" i="11"/>
  <c r="G127" i="11"/>
  <c r="O126" i="11"/>
  <c r="G126" i="11"/>
  <c r="O125" i="11"/>
  <c r="G125" i="11"/>
  <c r="O123" i="11"/>
  <c r="O122" i="11"/>
  <c r="O120" i="11"/>
  <c r="O119" i="11"/>
  <c r="G119" i="11"/>
  <c r="O118" i="11"/>
  <c r="G117" i="11"/>
  <c r="N138" i="11"/>
  <c r="P221" i="11"/>
  <c r="P140" i="11"/>
  <c r="H140" i="11"/>
  <c r="H220" i="11"/>
  <c r="H139" i="11"/>
  <c r="K138" i="11"/>
  <c r="J137" i="11"/>
  <c r="J136" i="11"/>
  <c r="J133" i="11"/>
  <c r="J132" i="11"/>
  <c r="J129" i="11"/>
  <c r="J126" i="11"/>
  <c r="J125" i="11"/>
  <c r="J123" i="11"/>
  <c r="N122" i="11"/>
  <c r="J120" i="11"/>
  <c r="J119" i="11"/>
  <c r="J118" i="11"/>
  <c r="N117" i="11"/>
  <c r="J117" i="11"/>
  <c r="K140" i="11"/>
  <c r="C140" i="11"/>
  <c r="K139" i="11"/>
  <c r="C139" i="11"/>
  <c r="Q137" i="11"/>
  <c r="I137" i="11"/>
  <c r="I136" i="11"/>
  <c r="I134" i="11"/>
  <c r="Q132" i="11"/>
  <c r="M132" i="11"/>
  <c r="I132" i="11"/>
  <c r="I130" i="11"/>
  <c r="I129" i="11"/>
  <c r="Q127" i="11"/>
  <c r="I127" i="11"/>
  <c r="Q126" i="11"/>
  <c r="I126" i="11"/>
  <c r="Q125" i="11"/>
  <c r="I125" i="11"/>
  <c r="Q124" i="11"/>
  <c r="M124" i="11"/>
  <c r="Q123" i="11"/>
  <c r="Q122" i="11"/>
  <c r="I122" i="11"/>
  <c r="Q120" i="11"/>
  <c r="I120" i="11"/>
  <c r="E120" i="11"/>
  <c r="Q119" i="11"/>
  <c r="I119" i="11"/>
  <c r="Q118" i="11"/>
  <c r="I118" i="11"/>
  <c r="Q117" i="11"/>
  <c r="M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F136" i="11"/>
  <c r="N135" i="11"/>
  <c r="J135" i="11"/>
  <c r="J134" i="11"/>
  <c r="J128" i="11"/>
  <c r="N127" i="11"/>
  <c r="N126" i="11"/>
  <c r="J124" i="11"/>
  <c r="F124" i="11"/>
  <c r="N123" i="11"/>
  <c r="N121" i="11"/>
  <c r="N120" i="11"/>
  <c r="N118" i="11"/>
  <c r="E166" i="7"/>
  <c r="G140" i="11"/>
  <c r="J138" i="11"/>
  <c r="E135" i="11"/>
  <c r="M134" i="11"/>
  <c r="E133" i="11"/>
  <c r="Q130" i="11"/>
  <c r="M128" i="11"/>
  <c r="E128" i="11"/>
  <c r="M127" i="11"/>
  <c r="E126" i="11"/>
  <c r="M125" i="11"/>
  <c r="E125" i="11"/>
  <c r="E122" i="11"/>
  <c r="E121" i="11"/>
  <c r="E119" i="11"/>
  <c r="M118" i="11"/>
  <c r="E118" i="11"/>
  <c r="I117" i="11"/>
  <c r="N140" i="11"/>
  <c r="F140" i="11"/>
  <c r="N139" i="11"/>
  <c r="F139" i="11"/>
  <c r="P137" i="11"/>
  <c r="L137" i="11"/>
  <c r="D137" i="11"/>
  <c r="D136" i="11"/>
  <c r="P135" i="11"/>
  <c r="L135" i="11"/>
  <c r="H216" i="11"/>
  <c r="D216" i="11"/>
  <c r="D135" i="11"/>
  <c r="P215" i="11"/>
  <c r="L134" i="11"/>
  <c r="D134" i="11"/>
  <c r="L133" i="11"/>
  <c r="D133" i="11"/>
  <c r="D132" i="11"/>
  <c r="L130" i="11"/>
  <c r="D130" i="11"/>
  <c r="L210" i="11"/>
  <c r="L129" i="11"/>
  <c r="H129" i="11"/>
  <c r="D210" i="11"/>
  <c r="P128" i="11"/>
  <c r="L128" i="11"/>
  <c r="D128" i="11"/>
  <c r="P208" i="11"/>
  <c r="D208" i="11"/>
  <c r="D127" i="11"/>
  <c r="P207" i="11"/>
  <c r="P126" i="11"/>
  <c r="L126" i="11"/>
  <c r="D207" i="11"/>
  <c r="D126" i="11"/>
  <c r="P125" i="11"/>
  <c r="L125" i="11"/>
  <c r="D125" i="11"/>
  <c r="H124" i="11"/>
  <c r="D203" i="11"/>
  <c r="D122" i="11"/>
  <c r="P121" i="11"/>
  <c r="L121" i="11"/>
  <c r="H121" i="11"/>
  <c r="D202" i="11"/>
  <c r="D121" i="11"/>
  <c r="L120" i="11"/>
  <c r="D201" i="11"/>
  <c r="D120" i="11"/>
  <c r="P200" i="11"/>
  <c r="H200" i="11"/>
  <c r="H119" i="11"/>
  <c r="H118" i="11"/>
  <c r="D198" i="11"/>
  <c r="D117" i="11"/>
  <c r="L220" i="11"/>
  <c r="L139" i="11"/>
  <c r="D220" i="11"/>
  <c r="D139" i="11"/>
  <c r="F135" i="11"/>
  <c r="F134" i="11"/>
  <c r="N133" i="11"/>
  <c r="F133" i="11"/>
  <c r="N132" i="11"/>
  <c r="N130" i="11"/>
  <c r="N129" i="11"/>
  <c r="N128" i="11"/>
  <c r="J127" i="11"/>
  <c r="F126" i="11"/>
  <c r="N124" i="11"/>
  <c r="J122" i="11"/>
  <c r="J121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E132" i="11"/>
  <c r="M130" i="11"/>
  <c r="E130" i="11"/>
  <c r="M129" i="11"/>
  <c r="E129" i="11"/>
  <c r="Q128" i="11"/>
  <c r="I128" i="11"/>
  <c r="E127" i="11"/>
  <c r="I124" i="11"/>
  <c r="M123" i="11"/>
  <c r="M122" i="11"/>
  <c r="E117" i="11"/>
  <c r="K164" i="7"/>
  <c r="M140" i="11"/>
  <c r="E140" i="11"/>
  <c r="M139" i="11"/>
  <c r="E139" i="11"/>
  <c r="C138" i="11"/>
  <c r="K137" i="11"/>
  <c r="C136" i="11"/>
  <c r="O135" i="11"/>
  <c r="K135" i="11"/>
  <c r="K134" i="11"/>
  <c r="C134" i="11"/>
  <c r="K133" i="11"/>
  <c r="O132" i="11"/>
  <c r="K132" i="11"/>
  <c r="C132" i="11"/>
  <c r="K130" i="11"/>
  <c r="C130" i="11"/>
  <c r="K129" i="11"/>
  <c r="C129" i="11"/>
  <c r="O128" i="11"/>
  <c r="K128" i="11"/>
  <c r="G128" i="11"/>
  <c r="K127" i="11"/>
  <c r="C127" i="11"/>
  <c r="K126" i="11"/>
  <c r="C126" i="11"/>
  <c r="K125" i="11"/>
  <c r="C125" i="11"/>
  <c r="O124" i="11"/>
  <c r="K124" i="11"/>
  <c r="G124" i="11"/>
  <c r="K123" i="11"/>
  <c r="K122" i="11"/>
  <c r="C122" i="11"/>
  <c r="O121" i="11"/>
  <c r="K121" i="11"/>
  <c r="K120" i="11"/>
  <c r="G120" i="11"/>
  <c r="C120" i="11"/>
  <c r="K119" i="11"/>
  <c r="C119" i="11"/>
  <c r="K118" i="11"/>
  <c r="C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C137" i="11"/>
  <c r="G135" i="11"/>
  <c r="C135" i="11"/>
  <c r="G133" i="11"/>
  <c r="C133" i="11"/>
  <c r="C128" i="11"/>
  <c r="O127" i="11"/>
  <c r="G123" i="11"/>
  <c r="C123" i="11"/>
  <c r="G122" i="11"/>
  <c r="G121" i="11"/>
  <c r="C121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B83" i="9"/>
  <c r="B82" i="9"/>
  <c r="B137" i="11" s="1"/>
  <c r="B81" i="9"/>
  <c r="B80" i="9"/>
  <c r="B135" i="11" s="1"/>
  <c r="N134" i="11"/>
  <c r="B79" i="9"/>
  <c r="B78" i="9"/>
  <c r="B133" i="11" s="1"/>
  <c r="F132" i="11"/>
  <c r="B77" i="9"/>
  <c r="J130" i="11"/>
  <c r="F130" i="11"/>
  <c r="B75" i="9"/>
  <c r="F129" i="11"/>
  <c r="B74" i="9"/>
  <c r="B129" i="11" s="1"/>
  <c r="F128" i="11"/>
  <c r="B73" i="9"/>
  <c r="F127" i="11"/>
  <c r="B72" i="9"/>
  <c r="B71" i="9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M138" i="11"/>
  <c r="Q136" i="11"/>
  <c r="Q135" i="11"/>
  <c r="M135" i="11"/>
  <c r="E134" i="11"/>
  <c r="Q133" i="11"/>
  <c r="Q129" i="11"/>
  <c r="M126" i="11"/>
  <c r="I123" i="11"/>
  <c r="E123" i="11"/>
  <c r="Q121" i="11"/>
  <c r="M121" i="11"/>
  <c r="I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P139" i="11"/>
  <c r="D138" i="11"/>
  <c r="H137" i="11"/>
  <c r="L136" i="11"/>
  <c r="H136" i="11"/>
  <c r="H135" i="11"/>
  <c r="H134" i="11"/>
  <c r="L132" i="11"/>
  <c r="H132" i="11"/>
  <c r="H130" i="11"/>
  <c r="D129" i="11"/>
  <c r="H128" i="11"/>
  <c r="L127" i="11"/>
  <c r="H126" i="11"/>
  <c r="H125" i="11"/>
  <c r="P123" i="11"/>
  <c r="L123" i="11"/>
  <c r="H123" i="11"/>
  <c r="D123" i="11"/>
  <c r="P122" i="11"/>
  <c r="L122" i="11"/>
  <c r="P120" i="11"/>
  <c r="P119" i="11"/>
  <c r="P118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D9" i="14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I201" i="11"/>
  <c r="I214" i="11"/>
  <c r="B199" i="11"/>
  <c r="J214" i="11"/>
  <c r="J217" i="11"/>
  <c r="G217" i="11"/>
  <c r="K220" i="11"/>
  <c r="Q201" i="11"/>
  <c r="P214" i="11"/>
  <c r="H217" i="11"/>
  <c r="Q219" i="11"/>
  <c r="Q220" i="11"/>
  <c r="J204" i="11"/>
  <c r="J207" i="11"/>
  <c r="J210" i="11"/>
  <c r="B215" i="11"/>
  <c r="B221" i="11"/>
  <c r="P220" i="11"/>
  <c r="H214" i="11"/>
  <c r="B132" i="11"/>
  <c r="B134" i="11"/>
  <c r="P138" i="11"/>
  <c r="B130" i="11"/>
  <c r="Q198" i="11"/>
  <c r="Q200" i="11"/>
  <c r="Q203" i="11"/>
  <c r="Q215" i="11"/>
  <c r="B126" i="11"/>
  <c r="N199" i="11"/>
  <c r="O207" i="11"/>
  <c r="L207" i="11"/>
  <c r="P202" i="11"/>
  <c r="B203" i="11"/>
  <c r="J208" i="11"/>
  <c r="K221" i="11"/>
  <c r="B131" i="10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4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I15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Q151" i="9"/>
  <c r="F149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3" i="9"/>
  <c r="G147" i="9"/>
  <c r="G149" i="9"/>
  <c r="G152" i="9"/>
  <c r="G154" i="9"/>
  <c r="G156" i="9"/>
  <c r="G161" i="9"/>
  <c r="G165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C149" i="9"/>
  <c r="C163" i="9"/>
  <c r="C145" i="9" l="1"/>
  <c r="D55" i="10"/>
  <c r="D82" i="10"/>
  <c r="G164" i="9"/>
  <c r="G160" i="9"/>
  <c r="G155" i="9"/>
  <c r="G151" i="9"/>
  <c r="G146" i="9"/>
  <c r="G141" i="9"/>
  <c r="F160" i="9"/>
  <c r="F146" i="9"/>
  <c r="G142" i="9"/>
  <c r="G157" i="9"/>
  <c r="G163" i="9"/>
  <c r="G159" i="9"/>
  <c r="G145" i="9"/>
  <c r="F155" i="9"/>
  <c r="F141" i="9"/>
  <c r="L166" i="9"/>
  <c r="G166" i="9"/>
  <c r="G162" i="9"/>
  <c r="G158" i="9"/>
  <c r="G153" i="9"/>
  <c r="G148" i="9"/>
  <c r="F151" i="9"/>
  <c r="L158" i="9"/>
  <c r="O152" i="9"/>
  <c r="Q155" i="9"/>
  <c r="I163" i="7"/>
  <c r="B162" i="9"/>
  <c r="B153" i="9"/>
  <c r="Q157" i="9"/>
  <c r="Q164" i="9"/>
  <c r="B147" i="9"/>
  <c r="Q160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56" i="10" l="1"/>
  <c r="E137" i="10"/>
  <c r="P54" i="10"/>
  <c r="I151" i="10"/>
  <c r="K62" i="14"/>
  <c r="C151" i="10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K66" i="12" l="1"/>
  <c r="K88" i="12" s="1"/>
  <c r="E66" i="12"/>
  <c r="E88" i="12" s="1"/>
  <c r="I66" i="12"/>
  <c r="I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C66" i="12"/>
  <c r="C88" i="12" s="1"/>
  <c r="C117" i="12" l="1"/>
  <c r="M66" i="12"/>
  <c r="M88" i="12" s="1"/>
  <c r="N66" i="12"/>
  <c r="N88" i="12" s="1"/>
  <c r="O66" i="12"/>
  <c r="O88" i="12" s="1"/>
  <c r="G66" i="12"/>
  <c r="G88" i="12" s="1"/>
  <c r="F66" i="12"/>
  <c r="F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B62" i="12" l="1"/>
  <c r="B84" i="12" s="1"/>
  <c r="E62" i="12"/>
  <c r="E84" i="12" s="1"/>
  <c r="N62" i="12"/>
  <c r="N84" i="12" s="1"/>
  <c r="H62" i="12"/>
  <c r="H84" i="12" s="1"/>
  <c r="O62" i="12"/>
  <c r="O84" i="12" s="1"/>
  <c r="Q62" i="12"/>
  <c r="Q84" i="12" s="1"/>
  <c r="G62" i="12"/>
  <c r="G84" i="12" s="1"/>
  <c r="J62" i="12"/>
  <c r="J84" i="12" s="1"/>
  <c r="P62" i="12"/>
  <c r="P84" i="12" s="1"/>
  <c r="D62" i="12"/>
  <c r="D84" i="12" s="1"/>
  <c r="C62" i="12"/>
  <c r="C84" i="12" s="1"/>
  <c r="P28" i="14"/>
  <c r="I62" i="12"/>
  <c r="I84" i="12" s="1"/>
  <c r="M62" i="12"/>
  <c r="M84" i="12" s="1"/>
  <c r="L62" i="12"/>
  <c r="L84" i="12" s="1"/>
  <c r="K62" i="12"/>
  <c r="K84" i="12" s="1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I118" i="12" l="1"/>
  <c r="M65" i="12"/>
  <c r="M87" i="12" s="1"/>
  <c r="Q65" i="12"/>
  <c r="Q87" i="12" s="1"/>
  <c r="N118" i="12"/>
  <c r="O118" i="12"/>
  <c r="G65" i="12"/>
  <c r="G87" i="12" s="1"/>
  <c r="L65" i="12"/>
  <c r="L87" i="12" s="1"/>
  <c r="N65" i="12"/>
  <c r="N87" i="12" s="1"/>
  <c r="C61" i="12"/>
  <c r="O65" i="12"/>
  <c r="O87" i="12" s="1"/>
  <c r="K118" i="12"/>
  <c r="P65" i="12"/>
  <c r="P87" i="12" s="1"/>
  <c r="J65" i="12"/>
  <c r="J87" i="12" s="1"/>
  <c r="K65" i="12"/>
  <c r="K87" i="12" s="1"/>
  <c r="E118" i="12"/>
  <c r="H65" i="12"/>
  <c r="H87" i="12" s="1"/>
  <c r="E65" i="12"/>
  <c r="E87" i="12" s="1"/>
  <c r="D65" i="12"/>
  <c r="D87" i="12" s="1"/>
  <c r="M118" i="12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H63" i="12"/>
  <c r="K63" i="12"/>
  <c r="P63" i="12"/>
  <c r="G63" i="12"/>
  <c r="O63" i="12"/>
  <c r="D63" i="12"/>
  <c r="F63" i="12"/>
  <c r="E63" i="12"/>
  <c r="Q63" i="12"/>
  <c r="N63" i="12"/>
  <c r="J63" i="12"/>
  <c r="L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F61" i="12"/>
  <c r="L61" i="12"/>
  <c r="Q61" i="12"/>
  <c r="O61" i="12"/>
  <c r="N61" i="12"/>
  <c r="I63" i="12"/>
  <c r="D61" i="12"/>
  <c r="M61" i="12"/>
  <c r="K61" i="12"/>
  <c r="J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L124" i="12"/>
  <c r="H69" i="12"/>
  <c r="H91" i="12" s="1"/>
  <c r="F124" i="12"/>
  <c r="G68" i="12"/>
  <c r="G90" i="12" s="1"/>
  <c r="H21" i="12"/>
  <c r="H13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K68" i="12" l="1"/>
  <c r="K90" i="12" s="1"/>
  <c r="H67" i="12"/>
  <c r="H133" i="12"/>
  <c r="H33" i="14"/>
  <c r="H36" i="13"/>
  <c r="J69" i="12"/>
  <c r="J91" i="12" s="1"/>
  <c r="H14" i="12"/>
  <c r="H26" i="14" s="1"/>
  <c r="G69" i="12"/>
  <c r="G91" i="12" s="1"/>
  <c r="H135" i="12"/>
  <c r="J21" i="12"/>
  <c r="J14" i="12" s="1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M122" i="12"/>
  <c r="M44" i="14"/>
  <c r="M21" i="7"/>
  <c r="M123" i="12"/>
  <c r="G35" i="14"/>
  <c r="G21" i="12"/>
  <c r="K37" i="13"/>
  <c r="M124" i="12"/>
  <c r="H179" i="7"/>
  <c r="F205" i="7"/>
  <c r="O124" i="12" l="1"/>
  <c r="L68" i="12"/>
  <c r="L90" i="12" s="1"/>
  <c r="F68" i="12"/>
  <c r="F90" i="12" s="1"/>
  <c r="K69" i="12"/>
  <c r="K91" i="12" s="1"/>
  <c r="J67" i="12"/>
  <c r="N124" i="12"/>
  <c r="G67" i="12"/>
  <c r="J133" i="12"/>
  <c r="J33" i="14"/>
  <c r="J134" i="12"/>
  <c r="J135" i="12"/>
  <c r="K21" i="12"/>
  <c r="K134" i="12" s="1"/>
  <c r="G135" i="12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133" i="12" l="1"/>
  <c r="K33" i="14"/>
  <c r="F69" i="12"/>
  <c r="F91" i="12" s="1"/>
  <c r="K67" i="12"/>
  <c r="M68" i="12"/>
  <c r="M90" i="12" s="1"/>
  <c r="L69" i="12"/>
  <c r="L91" i="12" s="1"/>
  <c r="M69" i="12"/>
  <c r="M91" i="12" s="1"/>
  <c r="L21" i="12"/>
  <c r="L1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33" i="14" l="1"/>
  <c r="L134" i="12"/>
  <c r="O68" i="12"/>
  <c r="O90" i="12" s="1"/>
  <c r="F67" i="12"/>
  <c r="L67" i="12"/>
  <c r="L135" i="12"/>
  <c r="N68" i="12"/>
  <c r="N90" i="12" s="1"/>
  <c r="B65" i="12"/>
  <c r="B87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N69" i="12"/>
  <c r="N91" i="12" s="1"/>
  <c r="E124" i="12"/>
  <c r="O69" i="12"/>
  <c r="O91" i="12" s="1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Q69" i="12"/>
  <c r="Q91" i="12" s="1"/>
  <c r="N14" i="12"/>
  <c r="N26" i="14" s="1"/>
  <c r="N67" i="12"/>
  <c r="D124" i="12"/>
  <c r="B61" i="12"/>
  <c r="N135" i="12"/>
  <c r="Q68" i="12"/>
  <c r="Q90" i="12" s="1"/>
  <c r="P69" i="12"/>
  <c r="P91" i="12" s="1"/>
  <c r="O33" i="14"/>
  <c r="O67" i="12"/>
  <c r="O14" i="12"/>
  <c r="O26" i="14" s="1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Q67" i="12"/>
  <c r="E68" i="12"/>
  <c r="E90" i="12" s="1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D68" i="12"/>
  <c r="D90" i="12" s="1"/>
  <c r="E67" i="12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10" i="15"/>
  <c r="K17" i="7"/>
  <c r="K102" i="7" s="1"/>
  <c r="J109" i="15" l="1"/>
  <c r="I8" i="15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26" i="15" l="1"/>
  <c r="B93" i="15"/>
  <c r="B102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 l="1"/>
  <c r="I106" i="15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05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90" i="15" s="1"/>
  <c r="H16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13" i="7" s="1"/>
  <c r="F4" i="15"/>
  <c r="F108" i="15" s="1"/>
  <c r="F106" i="15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97" i="15" s="1"/>
  <c r="E14" i="15"/>
  <c r="E5" i="18"/>
  <c r="F48" i="15"/>
  <c r="E88" i="15" l="1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C25" i="15" l="1"/>
  <c r="C16" i="15" s="1"/>
  <c r="D65" i="16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B86" i="7"/>
  <c r="B88" i="7"/>
  <c r="B92" i="7"/>
  <c r="B85" i="7"/>
  <c r="B84" i="7"/>
  <c r="B87" i="7"/>
  <c r="B91" i="7"/>
  <c r="B89" i="7"/>
  <c r="B90" i="7"/>
  <c r="B94" i="7"/>
  <c r="B95" i="7"/>
  <c r="B96" i="7"/>
  <c r="N106" i="15" l="1"/>
  <c r="N105" i="15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90" i="15" s="1"/>
  <c r="Q16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H24" i="15" l="1"/>
  <c r="O24" i="15"/>
  <c r="O22" i="15" s="1"/>
  <c r="M24" i="15"/>
  <c r="M22" i="15" s="1"/>
  <c r="P24" i="15"/>
  <c r="P15" i="15" s="1"/>
  <c r="K24" i="15"/>
  <c r="K15" i="15" s="1"/>
  <c r="I13" i="15"/>
  <c r="I116" i="15" s="1"/>
  <c r="I26" i="18"/>
  <c r="G13" i="15"/>
  <c r="G26" i="18"/>
  <c r="F12" i="18"/>
  <c r="F24" i="18" s="1"/>
  <c r="F18" i="18"/>
  <c r="H15" i="15"/>
  <c r="H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I55" i="16" l="1"/>
  <c r="P22" i="15"/>
  <c r="M15" i="15"/>
  <c r="M25" i="17" s="1"/>
  <c r="K22" i="15"/>
  <c r="O15" i="15"/>
  <c r="O25" i="17" s="1"/>
  <c r="L24" i="15"/>
  <c r="L15" i="15" s="1"/>
  <c r="C24" i="15"/>
  <c r="C22" i="15" s="1"/>
  <c r="N24" i="15"/>
  <c r="N15" i="15" s="1"/>
  <c r="Q24" i="15"/>
  <c r="Q15" i="15" s="1"/>
  <c r="J24" i="15"/>
  <c r="J15" i="15" s="1"/>
  <c r="H13" i="15"/>
  <c r="H116" i="15" s="1"/>
  <c r="H26" i="18"/>
  <c r="P13" i="15"/>
  <c r="P26" i="18"/>
  <c r="K13" i="15"/>
  <c r="K55" i="16" s="1"/>
  <c r="K26" i="18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114" i="15"/>
  <c r="I23" i="17"/>
  <c r="K25" i="17"/>
  <c r="K21" i="16"/>
  <c r="O21" i="16"/>
  <c r="G89" i="15"/>
  <c r="G39" i="16"/>
  <c r="G43" i="17"/>
  <c r="G98" i="15"/>
  <c r="G6" i="18"/>
  <c r="G4" i="18" s="1"/>
  <c r="I66" i="16"/>
  <c r="I43" i="17"/>
  <c r="I39" i="16"/>
  <c r="I98" i="15"/>
  <c r="I89" i="15"/>
  <c r="I6" i="18"/>
  <c r="I4" i="18" s="1"/>
  <c r="C15" i="15" l="1"/>
  <c r="J22" i="15"/>
  <c r="N22" i="15"/>
  <c r="L22" i="15"/>
  <c r="M26" i="18"/>
  <c r="M13" i="15"/>
  <c r="M78" i="15" s="1"/>
  <c r="I64" i="16"/>
  <c r="Q22" i="15"/>
  <c r="O13" i="15"/>
  <c r="O116" i="15" s="1"/>
  <c r="M116" i="15"/>
  <c r="O26" i="18"/>
  <c r="M21" i="16"/>
  <c r="M66" i="16" s="1"/>
  <c r="J13" i="15"/>
  <c r="J55" i="16" s="1"/>
  <c r="J26" i="18"/>
  <c r="N13" i="15"/>
  <c r="N55" i="16" s="1"/>
  <c r="N26" i="18"/>
  <c r="C13" i="15"/>
  <c r="C55" i="16" s="1"/>
  <c r="C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O66" i="16"/>
  <c r="Q25" i="17"/>
  <c r="Q21" i="16"/>
  <c r="M23" i="17"/>
  <c r="M115" i="15"/>
  <c r="M19" i="16"/>
  <c r="M114" i="15"/>
  <c r="M117" i="15"/>
  <c r="L25" i="17"/>
  <c r="L21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O19" i="16" l="1"/>
  <c r="O55" i="16"/>
  <c r="O117" i="15"/>
  <c r="O23" i="17"/>
  <c r="O115" i="15"/>
  <c r="Q55" i="16"/>
  <c r="O114" i="15"/>
  <c r="O78" i="15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O119" i="15" l="1"/>
  <c r="L23" i="16"/>
  <c r="L68" i="16" s="1"/>
  <c r="I17" i="15"/>
  <c r="I12" i="15" s="1"/>
  <c r="N17" i="15"/>
  <c r="N12" i="15" s="1"/>
  <c r="E17" i="15"/>
  <c r="E12" i="15" s="1"/>
  <c r="K17" i="15"/>
  <c r="K12" i="15" s="1"/>
  <c r="P17" i="15"/>
  <c r="P12" i="15" s="1"/>
  <c r="C17" i="15"/>
  <c r="C12" i="15" s="1"/>
  <c r="D17" i="15"/>
  <c r="D12" i="15" s="1"/>
  <c r="J17" i="15"/>
  <c r="J12" i="15" s="1"/>
  <c r="Q17" i="15"/>
  <c r="Q12" i="15" s="1"/>
  <c r="G17" i="15"/>
  <c r="G12" i="15" s="1"/>
  <c r="G18" i="16" s="1"/>
  <c r="J24" i="16"/>
  <c r="P24" i="16"/>
  <c r="F17" i="15"/>
  <c r="F119" i="15"/>
  <c r="F24" i="16"/>
  <c r="G24" i="16"/>
  <c r="F41" i="16"/>
  <c r="G23" i="16"/>
  <c r="H69" i="16"/>
  <c r="H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N119" i="15" l="1"/>
  <c r="G119" i="15"/>
  <c r="N59" i="16"/>
  <c r="J59" i="16"/>
  <c r="C119" i="15"/>
  <c r="K119" i="15"/>
  <c r="G82" i="15"/>
  <c r="G59" i="16"/>
  <c r="G120" i="15"/>
  <c r="G118" i="15"/>
  <c r="G69" i="16"/>
  <c r="P69" i="16"/>
  <c r="M68" i="16"/>
  <c r="G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N68" i="16" l="1"/>
  <c r="L54" i="17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E78" i="12"/>
  <c r="E89" i="12" s="1"/>
  <c r="E111" i="12"/>
  <c r="E100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B74" i="12"/>
  <c r="B85" i="12" s="1"/>
  <c r="B107" i="12"/>
  <c r="B96" i="12"/>
  <c r="C109" i="12"/>
  <c r="C98" i="12"/>
  <c r="E108" i="12"/>
  <c r="E97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H78" i="12"/>
  <c r="H89" i="12" s="1"/>
  <c r="H111" i="12"/>
  <c r="H100" i="12"/>
  <c r="B105" i="12"/>
  <c r="B94" i="12"/>
  <c r="H112" i="12"/>
  <c r="H101" i="12"/>
  <c r="D109" i="12"/>
  <c r="D98" i="12"/>
  <c r="F108" i="12"/>
  <c r="F97" i="12"/>
  <c r="B72" i="12"/>
  <c r="B83" i="12" s="1"/>
  <c r="C74" i="12"/>
  <c r="C85" i="12" s="1"/>
  <c r="C107" i="12"/>
  <c r="C96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C72" i="12" l="1"/>
  <c r="C83" i="12" s="1"/>
  <c r="C105" i="12"/>
  <c r="C94" i="12"/>
  <c r="E109" i="12"/>
  <c r="E98" i="12"/>
  <c r="J113" i="12"/>
  <c r="J102" i="12"/>
  <c r="I112" i="12"/>
  <c r="I101" i="12"/>
  <c r="G108" i="12"/>
  <c r="G97" i="12"/>
  <c r="D74" i="12"/>
  <c r="D85" i="12" s="1"/>
  <c r="D107" i="12"/>
  <c r="D96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I78" i="12" l="1"/>
  <c r="I89" i="12" s="1"/>
  <c r="I111" i="12"/>
  <c r="I100" i="12"/>
  <c r="F109" i="12"/>
  <c r="F98" i="12"/>
  <c r="H108" i="12"/>
  <c r="H97" i="12"/>
  <c r="K113" i="12"/>
  <c r="K102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K112" i="12" l="1"/>
  <c r="K101" i="12"/>
  <c r="L113" i="12"/>
  <c r="L102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I108" i="12"/>
  <c r="I97" i="12"/>
  <c r="G109" i="12"/>
  <c r="G98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M78" i="12"/>
  <c r="M89" i="12" s="1"/>
  <c r="M111" i="12"/>
  <c r="M100" i="12"/>
  <c r="J109" i="12"/>
  <c r="J98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P113" i="12" l="1"/>
  <c r="P102" i="12"/>
  <c r="M108" i="12"/>
  <c r="M97" i="12"/>
  <c r="K109" i="12"/>
  <c r="K98" i="12"/>
  <c r="N78" i="12"/>
  <c r="N89" i="12" s="1"/>
  <c r="N111" i="12"/>
  <c r="N100" i="12"/>
  <c r="I72" i="12"/>
  <c r="I83" i="12" s="1"/>
  <c r="I105" i="12"/>
  <c r="I94" i="12"/>
  <c r="J74" i="12"/>
  <c r="J85" i="12" s="1"/>
  <c r="J107" i="12"/>
  <c r="J96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72" i="12" l="1"/>
  <c r="J83" i="12" s="1"/>
  <c r="P112" i="12"/>
  <c r="P101" i="12"/>
  <c r="O78" i="12"/>
  <c r="O89" i="12" s="1"/>
  <c r="O111" i="12"/>
  <c r="O100" i="12"/>
  <c r="J105" i="12"/>
  <c r="J94" i="12"/>
  <c r="L109" i="12"/>
  <c r="L98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O108" i="12" l="1"/>
  <c r="O97" i="12"/>
  <c r="L74" i="12"/>
  <c r="L85" i="12" s="1"/>
  <c r="L107" i="12"/>
  <c r="L96" i="12"/>
  <c r="Q112" i="12"/>
  <c r="Q101" i="12"/>
  <c r="M109" i="12"/>
  <c r="M98" i="12"/>
  <c r="K105" i="12"/>
  <c r="K94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M74" i="12"/>
  <c r="M85" i="12" s="1"/>
  <c r="M107" i="12"/>
  <c r="M96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<sst xmlns="http://schemas.openxmlformats.org/spreadsheetml/2006/main" count="1663" uniqueCount="194">
  <si>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</si>
  <si>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</si>
  <si>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</si>
  <si>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</si>
  <si>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</si>
  <si>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</si>
  <si>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</si>
  <si>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</si>
  <si>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</si>
  <si>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</si>
  <si>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</si>
  <si>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</si>
  <si>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</si>
  <si>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</si>
  <si>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</si>
  <si>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</si>
  <si>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</si>
  <si>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</si>
  <si>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</si>
  <si>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</si>
  <si>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</si>
  <si>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</si>
  <si>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</si>
  <si>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</si>
  <si>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</si>
  <si>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</si>
  <si>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</si>
  <si>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</si>
  <si>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</si>
  <si>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</si>
  <si>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</si>
  <si>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</si>
  <si>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</si>
  <si>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</si>
  <si>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</si>
  <si>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</si>
  <si>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</si>
  <si>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</si>
  <si>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</si>
  <si>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</si>
  <si>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</si>
  <si>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</si>
  <si>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</si>
  <si>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</si>
  <si>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</si>
  <si>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</si>
  <si>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</si>
  <si>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</si>
  <si>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</si>
  <si>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</si>
  <si>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</si>
  <si>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</si>
  <si>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</si>
  <si>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</si>
  <si>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</si>
  <si>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</si>
  <si>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</si>
  <si>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</si>
  <si>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</si>
  <si>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</si>
  <si>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</si>
  <si>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</si>
  <si>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</si>
  <si>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</si>
  <si>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</si>
  <si>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</si>
  <si>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</si>
  <si>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</si>
  <si>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</si>
  <si>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</si>
  <si>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</si>
  <si>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</si>
  <si>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</si>
  <si>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</si>
  <si>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</si>
  <si>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</si>
  <si>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</si>
  <si>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</si>
  <si>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</si>
  <si>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</si>
  <si>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</si>
  <si>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</si>
  <si>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</si>
  <si>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</si>
  <si>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</si>
  <si>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</si>
  <si>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</si>
  <si>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</si>
  <si>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</si>
  <si>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</si>
  <si>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</si>
  <si>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</si>
  <si>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</si>
  <si>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</si>
  <si>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</si>
  <si>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</si>
  <si>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</si>
  <si>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</si>
  <si>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</si>
  <si>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</si>
  <si>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</si>
  <si>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</si>
  <si>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</si>
  <si>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</si>
  <si>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</si>
  <si>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</si>
  <si>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</si>
  <si>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</si>
  <si>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</si>
  <si>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</si>
  <si>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</si>
  <si>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</si>
  <si>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</si>
  <si>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</si>
  <si>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</si>
  <si>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</si>
  <si>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</si>
  <si>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</si>
  <si>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</si>
  <si>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</si>
  <si>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</si>
  <si>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</si>
  <si>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</si>
  <si>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</si>
  <si>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</si>
  <si>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</si>
  <si>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</si>
  <si>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</si>
  <si>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</si>
  <si>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</si>
  <si>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</si>
  <si>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</si>
  <si>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</si>
  <si>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</si>
  <si>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</si>
  <si>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</si>
  <si>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</si>
  <si>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</si>
  <si>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</si>
  <si>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</si>
  <si>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</si>
  <si>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</si>
  <si>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</si>
  <si>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</si>
  <si>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</si>
  <si>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</si>
  <si>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</si>
  <si>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</si>
  <si>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</si>
  <si>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</si>
  <si>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</si>
  <si>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</si>
  <si>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</si>
  <si>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</si>
  <si>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</si>
  <si>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</si>
  <si>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</si>
  <si>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</si>
  <si>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</si>
  <si>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</si>
  <si>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</si>
  <si>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</si>
  <si>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</si>
  <si>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</si>
  <si>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</si>
  <si>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</si>
  <si>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</si>
  <si>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</si>
  <si>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</si>
  <si>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</si>
  <si>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</si>
  <si>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</si>
  <si>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</si>
  <si>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</si>
  <si>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</si>
  <si>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</si>
  <si>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</si>
  <si>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SE</t>
  </si>
  <si>
    <t>Sweden</t>
  </si>
  <si>
    <t>SE - Aviation</t>
  </si>
  <si>
    <t>SE - Aviation / energy consumption</t>
  </si>
  <si>
    <t>SE - Aviation / passenger transport specific data</t>
  </si>
  <si>
    <t>SE - Road transport</t>
  </si>
  <si>
    <t/>
  </si>
  <si>
    <t>SE - Road transport / energy consumption</t>
  </si>
  <si>
    <t>SE - Road transport / CO2 emissions</t>
  </si>
  <si>
    <t>SE - Road transport / technologies</t>
  </si>
  <si>
    <t>SE - Rail, metro and tram</t>
  </si>
  <si>
    <t>SE - Rail, metro and tram / energy consumption</t>
  </si>
  <si>
    <t>SE - Rail, metro and tram / CO2 emissions</t>
  </si>
  <si>
    <t>SE - Aviation / CO2 emissions</t>
  </si>
  <si>
    <t>SE - Coastal shipping and inland waterways</t>
  </si>
  <si>
    <t>SE - Coastal shipping and inland waterways / energy consumption</t>
  </si>
  <si>
    <t>SE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</si>
</sst>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43297.740578703706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76.322906879387062</v>
      </c>
      <c r="C4" s="124">
        <v>76.319719649315999</v>
      </c>
      <c r="D4" s="124">
        <v>85.934239607268012</v>
      </c>
      <c r="E4" s="124">
        <v>79.423069174956012</v>
      </c>
      <c r="F4" s="124">
        <v>66.702159320940012</v>
      </c>
      <c r="G4" s="124">
        <v>12.743996452149627</v>
      </c>
      <c r="H4" s="124">
        <v>9.6134651355600003</v>
      </c>
      <c r="I4" s="124">
        <v>12.720165273504001</v>
      </c>
      <c r="J4" s="124">
        <v>12.720320394444</v>
      </c>
      <c r="K4" s="124">
        <v>9.6175293041880003</v>
      </c>
      <c r="L4" s="124">
        <v>3.1862713498150126</v>
      </c>
      <c r="M4" s="124">
        <v>3.1863026355926407</v>
      </c>
      <c r="N4" s="124">
        <v>6.3726119650516209</v>
      </c>
      <c r="O4" s="124">
        <v>3.1862990346640552</v>
      </c>
      <c r="P4" s="124">
        <v>6.3725806847620197</v>
      </c>
      <c r="Q4" s="124">
        <v>6.3726567810356007</v>
      </c>
    </row>
    <row r="5" spans="1:17" ht="11.45" customHeight="1" x14ac:dyDescent="0.25">
      <c r="A5" s="91" t="s">
        <v>116</v>
      </c>
      <c r="B5" s="90">
        <f t="shared" ref="B5:Q5" si="0">B4-B6</f>
        <v>76.322906879387062</v>
      </c>
      <c r="C5" s="90">
        <f t="shared" si="0"/>
        <v>76.319719649315999</v>
      </c>
      <c r="D5" s="90">
        <f t="shared" si="0"/>
        <v>85.934239607268012</v>
      </c>
      <c r="E5" s="90">
        <f t="shared" si="0"/>
        <v>79.423069174956012</v>
      </c>
      <c r="F5" s="90">
        <f t="shared" si="0"/>
        <v>66.702159320940012</v>
      </c>
      <c r="G5" s="90">
        <f t="shared" si="0"/>
        <v>12.743996452149627</v>
      </c>
      <c r="H5" s="90">
        <f t="shared" si="0"/>
        <v>9.6134651355600003</v>
      </c>
      <c r="I5" s="90">
        <f t="shared" si="0"/>
        <v>12.720165273504001</v>
      </c>
      <c r="J5" s="90">
        <f t="shared" si="0"/>
        <v>12.720320394444</v>
      </c>
      <c r="K5" s="90">
        <f t="shared" si="0"/>
        <v>9.6175293041880003</v>
      </c>
      <c r="L5" s="90">
        <f t="shared" si="0"/>
        <v>3.1862713498150126</v>
      </c>
      <c r="M5" s="90">
        <f t="shared" si="0"/>
        <v>3.1863026355926407</v>
      </c>
      <c r="N5" s="90">
        <f t="shared" si="0"/>
        <v>6.3726119650516209</v>
      </c>
      <c r="O5" s="90">
        <f t="shared" si="0"/>
        <v>3.1862990346640552</v>
      </c>
      <c r="P5" s="90">
        <f t="shared" si="0"/>
        <v>6.3725806847620197</v>
      </c>
      <c r="Q5" s="90">
        <f t="shared" si="0"/>
        <v>6.3726567810356007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76.32290687938702</v>
      </c>
      <c r="C8" s="71">
        <f t="shared" si="1"/>
        <v>76.319719649316056</v>
      </c>
      <c r="D8" s="71">
        <f t="shared" si="1"/>
        <v>85.934239607267969</v>
      </c>
      <c r="E8" s="71">
        <f t="shared" si="1"/>
        <v>79.423069174956083</v>
      </c>
      <c r="F8" s="71">
        <f t="shared" si="1"/>
        <v>66.70215932093997</v>
      </c>
      <c r="G8" s="71">
        <f t="shared" si="1"/>
        <v>12.743996452149627</v>
      </c>
      <c r="H8" s="71">
        <f t="shared" si="1"/>
        <v>9.6134651355600251</v>
      </c>
      <c r="I8" s="71">
        <f t="shared" si="1"/>
        <v>12.720165273503973</v>
      </c>
      <c r="J8" s="71">
        <f t="shared" si="1"/>
        <v>12.720320394444023</v>
      </c>
      <c r="K8" s="71">
        <f t="shared" si="1"/>
        <v>9.6175293041879932</v>
      </c>
      <c r="L8" s="71">
        <f t="shared" si="1"/>
        <v>3.1862713498150086</v>
      </c>
      <c r="M8" s="71">
        <f t="shared" si="1"/>
        <v>3.1863026355926003</v>
      </c>
      <c r="N8" s="71">
        <f t="shared" si="1"/>
        <v>6.3726119650516306</v>
      </c>
      <c r="O8" s="71">
        <f t="shared" si="1"/>
        <v>3.1862990346640974</v>
      </c>
      <c r="P8" s="71">
        <f t="shared" si="1"/>
        <v>6.3725806847620285</v>
      </c>
      <c r="Q8" s="71">
        <f t="shared" si="1"/>
        <v>6.3726567810356158</v>
      </c>
    </row>
    <row r="9" spans="1:17" ht="11.45" customHeight="1" x14ac:dyDescent="0.25">
      <c r="A9" s="25" t="s">
        <v>39</v>
      </c>
      <c r="B9" s="24">
        <f t="shared" ref="B9:Q9" si="2">SUM(B10,B11,B14)</f>
        <v>53.055073440713421</v>
      </c>
      <c r="C9" s="24">
        <f t="shared" si="2"/>
        <v>53.506081050517132</v>
      </c>
      <c r="D9" s="24">
        <f t="shared" si="2"/>
        <v>59.106143175088114</v>
      </c>
      <c r="E9" s="24">
        <f t="shared" si="2"/>
        <v>53.521924575727965</v>
      </c>
      <c r="F9" s="24">
        <f t="shared" si="2"/>
        <v>38.880305597220804</v>
      </c>
      <c r="G9" s="24">
        <f t="shared" si="2"/>
        <v>6.5751159029398991</v>
      </c>
      <c r="H9" s="24">
        <f t="shared" si="2"/>
        <v>4.8285289163231226</v>
      </c>
      <c r="I9" s="24">
        <f t="shared" si="2"/>
        <v>6.5578195944784259</v>
      </c>
      <c r="J9" s="24">
        <f t="shared" si="2"/>
        <v>6.4218897773637345</v>
      </c>
      <c r="K9" s="24">
        <f t="shared" si="2"/>
        <v>5.2450747245969511</v>
      </c>
      <c r="L9" s="24">
        <f t="shared" si="2"/>
        <v>1.7117514470758279</v>
      </c>
      <c r="M9" s="24">
        <f t="shared" si="2"/>
        <v>1.6174235931279699</v>
      </c>
      <c r="N9" s="24">
        <f t="shared" si="2"/>
        <v>3.5207123558823694</v>
      </c>
      <c r="O9" s="24">
        <f t="shared" si="2"/>
        <v>1.6789234150477381</v>
      </c>
      <c r="P9" s="24">
        <f t="shared" si="2"/>
        <v>3.6257809702931199</v>
      </c>
      <c r="Q9" s="24">
        <f t="shared" si="2"/>
        <v>3.3841017185480302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53.055073440713421</v>
      </c>
      <c r="C11" s="21">
        <f t="shared" si="3"/>
        <v>53.506081050517132</v>
      </c>
      <c r="D11" s="21">
        <f t="shared" si="3"/>
        <v>59.106143175088114</v>
      </c>
      <c r="E11" s="21">
        <f t="shared" si="3"/>
        <v>53.521924575727965</v>
      </c>
      <c r="F11" s="21">
        <f t="shared" si="3"/>
        <v>38.880305597220804</v>
      </c>
      <c r="G11" s="21">
        <f t="shared" si="3"/>
        <v>6.5751159029398991</v>
      </c>
      <c r="H11" s="21">
        <f t="shared" si="3"/>
        <v>4.8285289163231226</v>
      </c>
      <c r="I11" s="21">
        <f t="shared" si="3"/>
        <v>6.5578195944784259</v>
      </c>
      <c r="J11" s="21">
        <f t="shared" si="3"/>
        <v>6.4218897773637345</v>
      </c>
      <c r="K11" s="21">
        <f t="shared" si="3"/>
        <v>5.2450747245969511</v>
      </c>
      <c r="L11" s="21">
        <f t="shared" si="3"/>
        <v>1.7117514470758279</v>
      </c>
      <c r="M11" s="21">
        <f t="shared" si="3"/>
        <v>1.6174235931279699</v>
      </c>
      <c r="N11" s="21">
        <f t="shared" si="3"/>
        <v>3.5207123558823694</v>
      </c>
      <c r="O11" s="21">
        <f t="shared" si="3"/>
        <v>1.6789234150477381</v>
      </c>
      <c r="P11" s="21">
        <f t="shared" si="3"/>
        <v>3.6257809702931199</v>
      </c>
      <c r="Q11" s="21">
        <f t="shared" si="3"/>
        <v>3.3841017185480302</v>
      </c>
    </row>
    <row r="12" spans="1:17" ht="11.45" customHeight="1" x14ac:dyDescent="0.25">
      <c r="A12" s="62" t="s">
        <v>17</v>
      </c>
      <c r="B12" s="70">
        <v>53.055073440713421</v>
      </c>
      <c r="C12" s="70">
        <v>53.506081050517132</v>
      </c>
      <c r="D12" s="70">
        <v>59.106143175088114</v>
      </c>
      <c r="E12" s="70">
        <v>53.521924575727965</v>
      </c>
      <c r="F12" s="70">
        <v>38.880305597220804</v>
      </c>
      <c r="G12" s="70">
        <v>6.5751159029398991</v>
      </c>
      <c r="H12" s="70">
        <v>4.8285289163231226</v>
      </c>
      <c r="I12" s="70">
        <v>6.5578195944784259</v>
      </c>
      <c r="J12" s="70">
        <v>6.4218897773637345</v>
      </c>
      <c r="K12" s="70">
        <v>5.2450747245969511</v>
      </c>
      <c r="L12" s="70">
        <v>1.7117514470758279</v>
      </c>
      <c r="M12" s="70">
        <v>1.6174235931279699</v>
      </c>
      <c r="N12" s="70">
        <v>3.5207123558823694</v>
      </c>
      <c r="O12" s="70">
        <v>1.6789234150477381</v>
      </c>
      <c r="P12" s="70">
        <v>3.6257809702931199</v>
      </c>
      <c r="Q12" s="70">
        <v>3.3841017185480302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23.267833438673598</v>
      </c>
      <c r="C15" s="24">
        <f t="shared" si="4"/>
        <v>22.813638598798924</v>
      </c>
      <c r="D15" s="24">
        <f t="shared" si="4"/>
        <v>26.828096432179855</v>
      </c>
      <c r="E15" s="24">
        <f t="shared" si="4"/>
        <v>25.901144599228125</v>
      </c>
      <c r="F15" s="24">
        <f t="shared" si="4"/>
        <v>27.821853723719162</v>
      </c>
      <c r="G15" s="24">
        <f t="shared" si="4"/>
        <v>6.1688805492097289</v>
      </c>
      <c r="H15" s="24">
        <f t="shared" si="4"/>
        <v>4.7849362192369025</v>
      </c>
      <c r="I15" s="24">
        <f t="shared" si="4"/>
        <v>6.162345679025548</v>
      </c>
      <c r="J15" s="24">
        <f t="shared" si="4"/>
        <v>6.298430617080288</v>
      </c>
      <c r="K15" s="24">
        <f t="shared" si="4"/>
        <v>4.3724545795910421</v>
      </c>
      <c r="L15" s="24">
        <f t="shared" si="4"/>
        <v>1.4745199027391804</v>
      </c>
      <c r="M15" s="24">
        <f t="shared" si="4"/>
        <v>1.5688790424646302</v>
      </c>
      <c r="N15" s="24">
        <f t="shared" si="4"/>
        <v>2.8518996091692617</v>
      </c>
      <c r="O15" s="24">
        <f t="shared" si="4"/>
        <v>1.507375619616359</v>
      </c>
      <c r="P15" s="24">
        <f t="shared" si="4"/>
        <v>2.7467997144689087</v>
      </c>
      <c r="Q15" s="24">
        <f t="shared" si="4"/>
        <v>2.9885550624875861</v>
      </c>
    </row>
    <row r="16" spans="1:17" ht="11.45" customHeight="1" x14ac:dyDescent="0.25">
      <c r="A16" s="116" t="s">
        <v>17</v>
      </c>
      <c r="B16" s="70">
        <v>23.267833438673598</v>
      </c>
      <c r="C16" s="70">
        <v>22.813638598798924</v>
      </c>
      <c r="D16" s="70">
        <v>26.828096432179855</v>
      </c>
      <c r="E16" s="70">
        <v>25.901144599228125</v>
      </c>
      <c r="F16" s="70">
        <v>27.821853723719162</v>
      </c>
      <c r="G16" s="70">
        <v>6.1688805492097289</v>
      </c>
      <c r="H16" s="70">
        <v>4.7849362192369025</v>
      </c>
      <c r="I16" s="70">
        <v>6.162345679025548</v>
      </c>
      <c r="J16" s="70">
        <v>6.298430617080288</v>
      </c>
      <c r="K16" s="70">
        <v>4.3724545795910421</v>
      </c>
      <c r="L16" s="70">
        <v>1.4745199027391804</v>
      </c>
      <c r="M16" s="70">
        <v>1.5688790424646302</v>
      </c>
      <c r="N16" s="70">
        <v>2.8518996091692617</v>
      </c>
      <c r="O16" s="70">
        <v>1.507375619616359</v>
      </c>
      <c r="P16" s="70">
        <v>2.7467997144689087</v>
      </c>
      <c r="Q16" s="70">
        <v>2.9885550624875861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0.2550674978890754</v>
      </c>
      <c r="C22" s="124">
        <v>0.281936405040208</v>
      </c>
      <c r="D22" s="124">
        <v>0.31339738391290578</v>
      </c>
      <c r="E22" s="124">
        <v>0.2945922933634022</v>
      </c>
      <c r="F22" s="124">
        <v>0.23950474220533358</v>
      </c>
      <c r="G22" s="124">
        <v>5.1717361028030887E-2</v>
      </c>
      <c r="H22" s="124">
        <v>3.827065737456168E-2</v>
      </c>
      <c r="I22" s="124">
        <v>4.9706964345657745E-2</v>
      </c>
      <c r="J22" s="124">
        <v>6.1126815603034006E-2</v>
      </c>
      <c r="K22" s="124">
        <v>4.5215888244379721E-2</v>
      </c>
      <c r="L22" s="124">
        <v>1.53388930704123E-2</v>
      </c>
      <c r="M22" s="124">
        <v>1.397340717144295E-2</v>
      </c>
      <c r="N22" s="124">
        <v>2.7359454149218022E-2</v>
      </c>
      <c r="O22" s="124">
        <v>1.3416858508769253E-2</v>
      </c>
      <c r="P22" s="124">
        <v>2.8085021794443516E-2</v>
      </c>
      <c r="Q22" s="124">
        <v>2.8299847326093627E-2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51.795247451546643</v>
      </c>
      <c r="C26" s="68">
        <f>IF(TrRail_act!C14=0,"",C8/TrRail_act!C14*100)</f>
        <v>51.428443119277581</v>
      </c>
      <c r="D26" s="68">
        <f>IF(TrRail_act!D14=0,"",D8/TrRail_act!D14*100)</f>
        <v>57.074774843893181</v>
      </c>
      <c r="E26" s="68">
        <f>IF(TrRail_act!E14=0,"",E8/TrRail_act!E14*100)</f>
        <v>51.800212147746485</v>
      </c>
      <c r="F26" s="68">
        <f>IF(TrRail_act!F14=0,"",F8/TrRail_act!F14*100)</f>
        <v>41.424616416706321</v>
      </c>
      <c r="G26" s="68">
        <f>IF(TrRail_act!G14=0,"",G8/TrRail_act!G14*100)</f>
        <v>8.2971414889899933</v>
      </c>
      <c r="H26" s="68">
        <f>IF(TrRail_act!H14=0,"",H8/TrRail_act!H14*100)</f>
        <v>6.0604746254820441</v>
      </c>
      <c r="I26" s="68">
        <f>IF(TrRail_act!I14=0,"",I8/TrRail_act!I14*100)</f>
        <v>7.5331827800626892</v>
      </c>
      <c r="J26" s="68">
        <f>IF(TrRail_act!J14=0,"",J8/TrRail_act!J14*100)</f>
        <v>8.2025339934728994</v>
      </c>
      <c r="K26" s="68">
        <f>IF(TrRail_act!K14=0,"",K8/TrRail_act!K14*100)</f>
        <v>5.8998504519904973</v>
      </c>
      <c r="L26" s="68">
        <f>IF(TrRail_act!L14=0,"",L8/TrRail_act!L14*100)</f>
        <v>1.9735141524278008</v>
      </c>
      <c r="M26" s="68">
        <f>IF(TrRail_act!M14=0,"",M8/TrRail_act!M14*100)</f>
        <v>1.7785271431489957</v>
      </c>
      <c r="N26" s="68">
        <f>IF(TrRail_act!N14=0,"",N8/TrRail_act!N14*100)</f>
        <v>3.4194744920647246</v>
      </c>
      <c r="O26" s="68">
        <f>IF(TrRail_act!O14=0,"",O8/TrRail_act!O14*100)</f>
        <v>1.642712643640075</v>
      </c>
      <c r="P26" s="68">
        <f>IF(TrRail_act!P14=0,"",P8/TrRail_act!P14*100)</f>
        <v>3.3550497528314445</v>
      </c>
      <c r="Q26" s="68">
        <f>IF(TrRail_act!Q14=0,"",Q8/TrRail_act!Q14*100)</f>
        <v>3.348172811251716</v>
      </c>
    </row>
    <row r="27" spans="1:17" ht="11.45" customHeight="1" x14ac:dyDescent="0.25">
      <c r="A27" s="25" t="s">
        <v>39</v>
      </c>
      <c r="B27" s="79">
        <f>IF(TrRail_act!B15=0,"",B9/TrRail_act!B15*100)</f>
        <v>49.874504531653308</v>
      </c>
      <c r="C27" s="79">
        <f>IF(TrRail_act!C15=0,"",C9/TrRail_act!C15*100)</f>
        <v>48.997423800631253</v>
      </c>
      <c r="D27" s="79">
        <f>IF(TrRail_act!D15=0,"",D9/TrRail_act!D15*100)</f>
        <v>52.912564675111483</v>
      </c>
      <c r="E27" s="79">
        <f>IF(TrRail_act!E15=0,"",E9/TrRail_act!E15*100)</f>
        <v>46.99161273607421</v>
      </c>
      <c r="F27" s="79">
        <f>IF(TrRail_act!F15=0,"",F9/TrRail_act!F15*100)</f>
        <v>33.965654403269276</v>
      </c>
      <c r="G27" s="79">
        <f>IF(TrRail_act!G15=0,"",G9/TrRail_act!G15*100)</f>
        <v>5.9920846363512119</v>
      </c>
      <c r="H27" s="79">
        <f>IF(TrRail_act!H15=0,"",H9/TrRail_act!H15*100)</f>
        <v>4.2666301587119593</v>
      </c>
      <c r="I27" s="79">
        <f>IF(TrRail_act!I15=0,"",I9/TrRail_act!I15*100)</f>
        <v>5.5414752639927647</v>
      </c>
      <c r="J27" s="79">
        <f>IF(TrRail_act!J15=0,"",J9/TrRail_act!J15*100)</f>
        <v>5.9791384202700577</v>
      </c>
      <c r="K27" s="79">
        <f>IF(TrRail_act!K15=0,"",K9/TrRail_act!K15*100)</f>
        <v>4.2783721282221059</v>
      </c>
      <c r="L27" s="79">
        <f>IF(TrRail_act!L15=0,"",L9/TrRail_act!L15*100)</f>
        <v>1.4387529698216188</v>
      </c>
      <c r="M27" s="79">
        <f>IF(TrRail_act!M15=0,"",M9/TrRail_act!M15*100)</f>
        <v>1.1911212271878169</v>
      </c>
      <c r="N27" s="79">
        <f>IF(TrRail_act!N15=0,"",N9/TrRail_act!N15*100)</f>
        <v>2.4008678861499395</v>
      </c>
      <c r="O27" s="79">
        <f>IF(TrRail_act!O15=0,"",O9/TrRail_act!O15*100)</f>
        <v>1.0774990380495035</v>
      </c>
      <c r="P27" s="79">
        <f>IF(TrRail_act!P15=0,"",P9/TrRail_act!P15*100)</f>
        <v>2.3722416267083259</v>
      </c>
      <c r="Q27" s="79">
        <f>IF(TrRail_act!Q15=0,"",Q9/TrRail_act!Q15*100)</f>
        <v>2.1850624100976068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73.201103260109619</v>
      </c>
      <c r="C29" s="76">
        <f>IF(TrRail_act!C17=0,"",C11/TrRail_act!C17*100)</f>
        <v>72.03675427386078</v>
      </c>
      <c r="D29" s="76">
        <f>IF(TrRail_act!D17=0,"",D11/TrRail_act!D17*100)</f>
        <v>77.800825714321434</v>
      </c>
      <c r="E29" s="76">
        <f>IF(TrRail_act!E17=0,"",E11/TrRail_act!E17*100)</f>
        <v>68.740450029803739</v>
      </c>
      <c r="F29" s="76">
        <f>IF(TrRail_act!F17=0,"",F11/TrRail_act!F17*100)</f>
        <v>49.82247672420835</v>
      </c>
      <c r="G29" s="76">
        <f>IF(TrRail_act!G17=0,"",G11/TrRail_act!G17*100)</f>
        <v>8.8583399666846425</v>
      </c>
      <c r="H29" s="76">
        <f>IF(TrRail_act!H17=0,"",H11/TrRail_act!H17*100)</f>
        <v>6.3639165223286014</v>
      </c>
      <c r="I29" s="76">
        <f>IF(TrRail_act!I17=0,"",I11/TrRail_act!I17*100)</f>
        <v>8.2799168732406834</v>
      </c>
      <c r="J29" s="76">
        <f>IF(TrRail_act!J17=0,"",J11/TrRail_act!J17*100)</f>
        <v>9.541690375980334</v>
      </c>
      <c r="K29" s="76">
        <f>IF(TrRail_act!K17=0,"",K11/TrRail_act!K17*100)</f>
        <v>6.3689169161413695</v>
      </c>
      <c r="L29" s="76">
        <f>IF(TrRail_act!L17=0,"",L11/TrRail_act!L17*100)</f>
        <v>2.1875912837292755</v>
      </c>
      <c r="M29" s="76">
        <f>IF(TrRail_act!M17=0,"",M11/TrRail_act!M17*100)</f>
        <v>1.7095672838048483</v>
      </c>
      <c r="N29" s="76">
        <f>IF(TrRail_act!N17=0,"",N11/TrRail_act!N17*100)</f>
        <v>3.3705143056202487</v>
      </c>
      <c r="O29" s="76">
        <f>IF(TrRail_act!O17=0,"",O11/TrRail_act!O17*100)</f>
        <v>1.5048264251205432</v>
      </c>
      <c r="P29" s="76">
        <f>IF(TrRail_act!P17=0,"",P11/TrRail_act!P17*100)</f>
        <v>3.3591010679018845</v>
      </c>
      <c r="Q29" s="76">
        <f>IF(TrRail_act!Q17=0,"",Q11/TrRail_act!Q17*100)</f>
        <v>3.1020188449449702</v>
      </c>
    </row>
    <row r="30" spans="1:17" ht="11.45" customHeight="1" x14ac:dyDescent="0.25">
      <c r="A30" s="62" t="s">
        <v>17</v>
      </c>
      <c r="B30" s="77">
        <f>IF(TrRail_act!B18=0,"",B12/TrRail_act!B18*100)</f>
        <v>1204.5651819891796</v>
      </c>
      <c r="C30" s="77">
        <f>IF(TrRail_act!C18=0,"",C12/TrRail_act!C18*100)</f>
        <v>1151.2031621251406</v>
      </c>
      <c r="D30" s="77">
        <f>IF(TrRail_act!D18=0,"",D12/TrRail_act!D18*100)</f>
        <v>1102.1508013554135</v>
      </c>
      <c r="E30" s="77">
        <f>IF(TrRail_act!E18=0,"",E12/TrRail_act!E18*100)</f>
        <v>1039.4304936487667</v>
      </c>
      <c r="F30" s="77">
        <f>IF(TrRail_act!F18=0,"",F12/TrRail_act!F18*100)</f>
        <v>974.51702126026532</v>
      </c>
      <c r="G30" s="77">
        <f>IF(TrRail_act!G18=0,"",G12/TrRail_act!G18*100)</f>
        <v>933.92287608232266</v>
      </c>
      <c r="H30" s="77">
        <f>IF(TrRail_act!H18=0,"",H12/TrRail_act!H18*100)</f>
        <v>899.26787282063606</v>
      </c>
      <c r="I30" s="77">
        <f>IF(TrRail_act!I18=0,"",I12/TrRail_act!I18*100)</f>
        <v>884.98611145936331</v>
      </c>
      <c r="J30" s="77">
        <f>IF(TrRail_act!J18=0,"",J12/TrRail_act!J18*100)</f>
        <v>873.57199098985666</v>
      </c>
      <c r="K30" s="77">
        <f>IF(TrRail_act!K18=0,"",K12/TrRail_act!K18*100)</f>
        <v>822.45364055555206</v>
      </c>
      <c r="L30" s="77">
        <f>IF(TrRail_act!L18=0,"",L12/TrRail_act!L18*100)</f>
        <v>787.80902387510503</v>
      </c>
      <c r="M30" s="77">
        <f>IF(TrRail_act!M18=0,"",M12/TrRail_act!M18*100)</f>
        <v>726.97769438435216</v>
      </c>
      <c r="N30" s="77">
        <f>IF(TrRail_act!N18=0,"",N12/TrRail_act!N18*100)</f>
        <v>719.65094913023029</v>
      </c>
      <c r="O30" s="77">
        <f>IF(TrRail_act!O18=0,"",O12/TrRail_act!O18*100)</f>
        <v>681.60255563808789</v>
      </c>
      <c r="P30" s="77">
        <f>IF(TrRail_act!P18=0,"",P12/TrRail_act!P18*100)</f>
        <v>674.36316078806703</v>
      </c>
      <c r="Q30" s="77">
        <f>IF(TrRail_act!Q18=0,"",Q12/TrRail_act!Q18*100)</f>
        <v>584.97868946379072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56.781427128207554</v>
      </c>
      <c r="C33" s="79">
        <f>IF(TrRail_act!C21=0,"",C15/TrRail_act!C21*100)</f>
        <v>58.201027090154909</v>
      </c>
      <c r="D33" s="79">
        <f>IF(TrRail_act!D21=0,"",D15/TrRail_act!D21*100)</f>
        <v>69.039595543322918</v>
      </c>
      <c r="E33" s="79">
        <f>IF(TrRail_act!E21=0,"",E15/TrRail_act!E21*100)</f>
        <v>65.690594737954612</v>
      </c>
      <c r="F33" s="79">
        <f>IF(TrRail_act!F21=0,"",F15/TrRail_act!F21*100)</f>
        <v>59.766250599931368</v>
      </c>
      <c r="G33" s="79">
        <f>IF(TrRail_act!G21=0,"",G15/TrRail_act!G21*100)</f>
        <v>14.063331925703245</v>
      </c>
      <c r="H33" s="79">
        <f>IF(TrRail_act!H21=0,"",H15/TrRail_act!H21*100)</f>
        <v>10.52652283359051</v>
      </c>
      <c r="I33" s="79">
        <f>IF(TrRail_act!I21=0,"",I15/TrRail_act!I21*100)</f>
        <v>12.199175397846584</v>
      </c>
      <c r="J33" s="79">
        <f>IF(TrRail_act!J21=0,"",J15/TrRail_act!J21*100)</f>
        <v>13.211735399660787</v>
      </c>
      <c r="K33" s="79">
        <f>IF(TrRail_act!K21=0,"",K15/TrRail_act!K21*100)</f>
        <v>10.81808743527894</v>
      </c>
      <c r="L33" s="79">
        <f>IF(TrRail_act!L21=0,"",L15/TrRail_act!L21*100)</f>
        <v>3.4713372006949177</v>
      </c>
      <c r="M33" s="79">
        <f>IF(TrRail_act!M21=0,"",M15/TrRail_act!M21*100)</f>
        <v>3.617929716964833</v>
      </c>
      <c r="N33" s="79">
        <f>IF(TrRail_act!N21=0,"",N15/TrRail_act!N21*100)</f>
        <v>7.1801898566662343</v>
      </c>
      <c r="O33" s="79">
        <f>IF(TrRail_act!O21=0,"",O15/TrRail_act!O21*100)</f>
        <v>3.9512847508882518</v>
      </c>
      <c r="P33" s="79">
        <f>IF(TrRail_act!P21=0,"",P15/TrRail_act!P21*100)</f>
        <v>7.4041719620165747</v>
      </c>
      <c r="Q33" s="79">
        <f>IF(TrRail_act!Q21=0,"",Q15/TrRail_act!Q21*100)</f>
        <v>8.4284366362670937</v>
      </c>
    </row>
    <row r="34" spans="1:17" ht="11.45" customHeight="1" x14ac:dyDescent="0.25">
      <c r="A34" s="116" t="s">
        <v>17</v>
      </c>
      <c r="B34" s="77">
        <f>IF(TrRail_act!B22=0,"",B16/TrRail_act!B22*100)</f>
        <v>1530.4764479822138</v>
      </c>
      <c r="C34" s="77">
        <f>IF(TrRail_act!C22=0,"",C16/TrRail_act!C22*100)</f>
        <v>1520.9092399199285</v>
      </c>
      <c r="D34" s="77">
        <f>IF(TrRail_act!D22=0,"",D16/TrRail_act!D22*100)</f>
        <v>1508.0436443046572</v>
      </c>
      <c r="E34" s="77">
        <f>IF(TrRail_act!E22=0,"",E16/TrRail_act!E22*100)</f>
        <v>1497.8686444152279</v>
      </c>
      <c r="F34" s="77">
        <f>IF(TrRail_act!F22=0,"",F16/TrRail_act!F22*100)</f>
        <v>1489.9908273514077</v>
      </c>
      <c r="G34" s="77">
        <f>IF(TrRail_act!G22=0,"",G16/TrRail_act!G22*100)</f>
        <v>1474.6798023545921</v>
      </c>
      <c r="H34" s="77">
        <f>IF(TrRail_act!H22=0,"",H16/TrRail_act!H22*100)</f>
        <v>1464.2235745392766</v>
      </c>
      <c r="I34" s="77">
        <f>IF(TrRail_act!I22=0,"",I16/TrRail_act!I22*100)</f>
        <v>1452.6981798740096</v>
      </c>
      <c r="J34" s="77">
        <f>IF(TrRail_act!J22=0,"",J16/TrRail_act!J22*100)</f>
        <v>1443.369300611932</v>
      </c>
      <c r="K34" s="77">
        <f>IF(TrRail_act!K22=0,"",K16/TrRail_act!K22*100)</f>
        <v>1438.3074274970534</v>
      </c>
      <c r="L34" s="77">
        <f>IF(TrRail_act!L22=0,"",L16/TrRail_act!L22*100)</f>
        <v>1403.8476577543556</v>
      </c>
      <c r="M34" s="77">
        <f>IF(TrRail_act!M22=0,"",M16/TrRail_act!M22*100)</f>
        <v>1372.0890478480035</v>
      </c>
      <c r="N34" s="77">
        <f>IF(TrRail_act!N22=0,"",N16/TrRail_act!N22*100)</f>
        <v>1360.4768558946989</v>
      </c>
      <c r="O34" s="77">
        <f>IF(TrRail_act!O22=0,"",O16/TrRail_act!O22*100)</f>
        <v>1352.1489232296008</v>
      </c>
      <c r="P34" s="77">
        <f>IF(TrRail_act!P22=0,"",P16/TrRail_act!P22*100)</f>
        <v>1347.4249069165016</v>
      </c>
      <c r="Q34" s="77">
        <f>IF(TrRail_act!Q22=0,"",Q16/TrRail_act!Q22*100)</f>
        <v>1338.3587382389544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5.1887602387005787</v>
      </c>
      <c r="C38" s="79">
        <f>IF(TrRail_act!C4=0,"",C9/TrRail_act!C4*1000)</f>
        <v>4.9898424928207712</v>
      </c>
      <c r="D38" s="79">
        <f>IF(TrRail_act!D4=0,"",D9/TrRail_act!D4*1000)</f>
        <v>5.4390487876219851</v>
      </c>
      <c r="E38" s="79">
        <f>IF(TrRail_act!E4=0,"",E9/TrRail_act!E4*1000)</f>
        <v>4.9429187823908354</v>
      </c>
      <c r="F38" s="79">
        <f>IF(TrRail_act!F4=0,"",F9/TrRail_act!F4*1000)</f>
        <v>3.6500474650038308</v>
      </c>
      <c r="G38" s="79">
        <f>IF(TrRail_act!G4=0,"",G9/TrRail_act!G4*1000)</f>
        <v>0.60189636606919616</v>
      </c>
      <c r="H38" s="79">
        <f>IF(TrRail_act!H4=0,"",H9/TrRail_act!H4*1000)</f>
        <v>0.41072889727144629</v>
      </c>
      <c r="I38" s="79">
        <f>IF(TrRail_act!I4=0,"",I9/TrRail_act!I4*1000)</f>
        <v>0.52609864376080429</v>
      </c>
      <c r="J38" s="79">
        <f>IF(TrRail_act!J4=0,"",J9/TrRail_act!J4*1000)</f>
        <v>0.47978257582097378</v>
      </c>
      <c r="K38" s="79">
        <f>IF(TrRail_act!K4=0,"",K9/TrRail_act!K4*1000)</f>
        <v>0.38680492069299049</v>
      </c>
      <c r="L38" s="79">
        <f>IF(TrRail_act!L4=0,"",L9/TrRail_act!L4*1000)</f>
        <v>0.12740985836068686</v>
      </c>
      <c r="M38" s="79">
        <f>IF(TrRail_act!M4=0,"",M9/TrRail_act!M4*1000)</f>
        <v>0.11789661003921349</v>
      </c>
      <c r="N38" s="79">
        <f>IF(TrRail_act!N4=0,"",N9/TrRail_act!N4*1000)</f>
        <v>0.2485501133697402</v>
      </c>
      <c r="O38" s="79">
        <f>IF(TrRail_act!O4=0,"",O9/TrRail_act!O4*1000)</f>
        <v>0.11748117102006425</v>
      </c>
      <c r="P38" s="79">
        <f>IF(TrRail_act!P4=0,"",P9/TrRail_act!P4*1000)</f>
        <v>0.24895502405198569</v>
      </c>
      <c r="Q38" s="79">
        <f>IF(TrRail_act!Q4=0,"",Q9/TrRail_act!Q4*1000)</f>
        <v>0.2220422627780714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8.5627942932074603</v>
      </c>
      <c r="C40" s="76">
        <f>IF(TrRail_act!C6=0,"",C11/TrRail_act!C6*1000)</f>
        <v>8.2253775634922572</v>
      </c>
      <c r="D40" s="76">
        <f>IF(TrRail_act!D6=0,"",D11/TrRail_act!D6*1000)</f>
        <v>9.1156914212042128</v>
      </c>
      <c r="E40" s="76">
        <f>IF(TrRail_act!E6=0,"",E11/TrRail_act!E6*1000)</f>
        <v>8.3186081093764308</v>
      </c>
      <c r="F40" s="76">
        <f>IF(TrRail_act!F6=0,"",F11/TrRail_act!F6*1000)</f>
        <v>6.2589030259531242</v>
      </c>
      <c r="G40" s="76">
        <f>IF(TrRail_act!G6=0,"",G11/TrRail_act!G6*1000)</f>
        <v>0.99925773600910317</v>
      </c>
      <c r="H40" s="76">
        <f>IF(TrRail_act!H6=0,"",H11/TrRail_act!H6*1000)</f>
        <v>0.67749809405403716</v>
      </c>
      <c r="I40" s="76">
        <f>IF(TrRail_act!I6=0,"",I11/TrRail_act!I6*1000)</f>
        <v>0.8760111667751036</v>
      </c>
      <c r="J40" s="76">
        <f>IF(TrRail_act!J6=0,"",J11/TrRail_act!J6*1000)</f>
        <v>0.78757539580129188</v>
      </c>
      <c r="K40" s="76">
        <f>IF(TrRail_act!K6=0,"",K11/TrRail_act!K6*1000)</f>
        <v>0.63415242710638986</v>
      </c>
      <c r="L40" s="76">
        <f>IF(TrRail_act!L6=0,"",L11/TrRail_act!L6*1000)</f>
        <v>0.20833097390322253</v>
      </c>
      <c r="M40" s="76">
        <f>IF(TrRail_act!M6=0,"",M11/TrRail_act!M6*1000)</f>
        <v>0.18912810957997778</v>
      </c>
      <c r="N40" s="76">
        <f>IF(TrRail_act!N6=0,"",N11/TrRail_act!N6*1000)</f>
        <v>0.39809049704685312</v>
      </c>
      <c r="O40" s="76">
        <f>IF(TrRail_act!O6=0,"",O11/TrRail_act!O6*1000)</f>
        <v>0.19106901275153501</v>
      </c>
      <c r="P40" s="76">
        <f>IF(TrRail_act!P6=0,"",P11/TrRail_act!P6*1000)</f>
        <v>0.40771179245396599</v>
      </c>
      <c r="Q40" s="76">
        <f>IF(TrRail_act!Q6=0,"",Q11/TrRail_act!Q6*1000)</f>
        <v>0.36093235052773359</v>
      </c>
    </row>
    <row r="41" spans="1:17" ht="11.45" customHeight="1" x14ac:dyDescent="0.25">
      <c r="A41" s="62" t="s">
        <v>17</v>
      </c>
      <c r="B41" s="77">
        <f>IF(TrRail_act!B7=0,"",B12/TrRail_act!B7*1000)</f>
        <v>146.66535932322049</v>
      </c>
      <c r="C41" s="77">
        <f>IF(TrRail_act!C7=0,"",C12/TrRail_act!C7*1000)</f>
        <v>144.14920871755746</v>
      </c>
      <c r="D41" s="77">
        <f>IF(TrRail_act!D7=0,"",D12/TrRail_act!D7*1000)</f>
        <v>141.7960560335668</v>
      </c>
      <c r="E41" s="77">
        <f>IF(TrRail_act!E7=0,"",E12/TrRail_act!E7*1000)</f>
        <v>138.08215901040788</v>
      </c>
      <c r="F41" s="77">
        <f>IF(TrRail_act!F7=0,"",F12/TrRail_act!F7*1000)</f>
        <v>130.68015777495035</v>
      </c>
      <c r="G41" s="77">
        <f>IF(TrRail_act!G7=0,"",G12/TrRail_act!G7*1000)</f>
        <v>116.06467287278008</v>
      </c>
      <c r="H41" s="77">
        <f>IF(TrRail_act!H7=0,"",H12/TrRail_act!H7*1000)</f>
        <v>105.53628000383385</v>
      </c>
      <c r="I41" s="77">
        <f>IF(TrRail_act!I7=0,"",I12/TrRail_act!I7*1000)</f>
        <v>103.22343294127184</v>
      </c>
      <c r="J41" s="77">
        <f>IF(TrRail_act!J7=0,"",J12/TrRail_act!J7*1000)</f>
        <v>97.74800109514409</v>
      </c>
      <c r="K41" s="77">
        <f>IF(TrRail_act!K7=0,"",K12/TrRail_act!K7*1000)</f>
        <v>91.158905566587677</v>
      </c>
      <c r="L41" s="77">
        <f>IF(TrRail_act!L7=0,"",L12/TrRail_act!L7*1000)</f>
        <v>90.974401184970063</v>
      </c>
      <c r="M41" s="77">
        <f>IF(TrRail_act!M7=0,"",M12/TrRail_act!M7*1000)</f>
        <v>84.256240967435005</v>
      </c>
      <c r="N41" s="77">
        <f>IF(TrRail_act!N7=0,"",N12/TrRail_act!N7*1000)</f>
        <v>84.408007579014324</v>
      </c>
      <c r="O41" s="77">
        <f>IF(TrRail_act!O7=0,"",O12/TrRail_act!O7*1000)</f>
        <v>86.012873468754179</v>
      </c>
      <c r="P41" s="77">
        <f>IF(TrRail_act!P7=0,"",P12/TrRail_act!P7*1000)</f>
        <v>85.894939797220729</v>
      </c>
      <c r="Q41" s="77">
        <f>IF(TrRail_act!Q7=0,"",Q12/TrRail_act!Q7*1000)</f>
        <v>71.44495165674752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1.194753963474896</v>
      </c>
      <c r="C44" s="79">
        <f>IF(TrRail_act!C10=0,"",C15/TrRail_act!C10*1000)</f>
        <v>1.2036318771129535</v>
      </c>
      <c r="D44" s="79">
        <f>IF(TrRail_act!D10=0,"",D15/TrRail_act!D10*1000)</f>
        <v>1.3975150509027376</v>
      </c>
      <c r="E44" s="79">
        <f>IF(TrRail_act!E10=0,"",E15/TrRail_act!E10*1000)</f>
        <v>1.2841420227678793</v>
      </c>
      <c r="F44" s="79">
        <f>IF(TrRail_act!F10=0,"",F15/TrRail_act!F10*1000)</f>
        <v>1.3339975893612948</v>
      </c>
      <c r="G44" s="79">
        <f>IF(TrRail_act!G10=0,"",G15/TrRail_act!G10*1000)</f>
        <v>0.2846080991561582</v>
      </c>
      <c r="H44" s="79">
        <f>IF(TrRail_act!H10=0,"",H15/TrRail_act!H10*1000)</f>
        <v>0.2148505329458445</v>
      </c>
      <c r="I44" s="79">
        <f>IF(TrRail_act!I10=0,"",I15/TrRail_act!I10*1000)</f>
        <v>0.26504712597959346</v>
      </c>
      <c r="J44" s="79">
        <f>IF(TrRail_act!J10=0,"",J15/TrRail_act!J10*1000)</f>
        <v>0.27475268788519841</v>
      </c>
      <c r="K44" s="79">
        <f>IF(TrRail_act!K10=0,"",K15/TrRail_act!K10*1000)</f>
        <v>0.21445164449414106</v>
      </c>
      <c r="L44" s="79">
        <f>IF(TrRail_act!L10=0,"",L15/TrRail_act!L10*1000)</f>
        <v>6.284179605946047E-2</v>
      </c>
      <c r="M44" s="79">
        <f>IF(TrRail_act!M10=0,"",M15/TrRail_act!M10*1000)</f>
        <v>6.8617872746003769E-2</v>
      </c>
      <c r="N44" s="79">
        <f>IF(TrRail_act!N10=0,"",N15/TrRail_act!N10*1000)</f>
        <v>0.12937892343008037</v>
      </c>
      <c r="O44" s="79">
        <f>IF(TrRail_act!O10=0,"",O15/TrRail_act!O10*1000)</f>
        <v>7.1882480668400528E-2</v>
      </c>
      <c r="P44" s="79">
        <f>IF(TrRail_act!P10=0,"",P15/TrRail_act!P10*1000)</f>
        <v>0.12898195503704493</v>
      </c>
      <c r="Q44" s="79">
        <f>IF(TrRail_act!Q10=0,"",Q15/TrRail_act!Q10*1000)</f>
        <v>0.14519530984247128</v>
      </c>
    </row>
    <row r="45" spans="1:17" ht="11.45" customHeight="1" x14ac:dyDescent="0.25">
      <c r="A45" s="116" t="s">
        <v>17</v>
      </c>
      <c r="B45" s="77">
        <f>IF(TrRail_act!B11=0,"",B16/TrRail_act!B11*1000)</f>
        <v>28.047958972835907</v>
      </c>
      <c r="C45" s="77">
        <f>IF(TrRail_act!C11=0,"",C16/TrRail_act!C11*1000)</f>
        <v>28.821877139800822</v>
      </c>
      <c r="D45" s="77">
        <f>IF(TrRail_act!D11=0,"",D16/TrRail_act!D11*1000)</f>
        <v>27.962798597589103</v>
      </c>
      <c r="E45" s="77">
        <f>IF(TrRail_act!E11=0,"",E16/TrRail_act!E11*1000)</f>
        <v>26.831204165706115</v>
      </c>
      <c r="F45" s="77">
        <f>IF(TrRail_act!F11=0,"",F16/TrRail_act!F11*1000)</f>
        <v>27.430740483924563</v>
      </c>
      <c r="G45" s="77">
        <f>IF(TrRail_act!G11=0,"",G16/TrRail_act!G11*1000)</f>
        <v>27.361905184634001</v>
      </c>
      <c r="H45" s="77">
        <f>IF(TrRail_act!H11=0,"",H16/TrRail_act!H11*1000)</f>
        <v>27.385554954944496</v>
      </c>
      <c r="I45" s="77">
        <f>IF(TrRail_act!I11=0,"",I16/TrRail_act!I11*1000)</f>
        <v>26.024455975834822</v>
      </c>
      <c r="J45" s="77">
        <f>IF(TrRail_act!J11=0,"",J16/TrRail_act!J11*1000)</f>
        <v>27.514763911432791</v>
      </c>
      <c r="K45" s="77">
        <f>IF(TrRail_act!K11=0,"",K16/TrRail_act!K11*1000)</f>
        <v>26.125392025724636</v>
      </c>
      <c r="L45" s="77">
        <f>IF(TrRail_act!L11=0,"",L16/TrRail_act!L11*1000)</f>
        <v>23.282097304976968</v>
      </c>
      <c r="M45" s="77">
        <f>IF(TrRail_act!M11=0,"",M16/TrRail_act!M11*1000)</f>
        <v>23.846414912898709</v>
      </c>
      <c r="N45" s="77">
        <f>IF(TrRail_act!N11=0,"",N16/TrRail_act!N11*1000)</f>
        <v>22.442512576865919</v>
      </c>
      <c r="O45" s="77">
        <f>IF(TrRail_act!O11=0,"",O16/TrRail_act!O11*1000)</f>
        <v>22.525674416781605</v>
      </c>
      <c r="P45" s="77">
        <f>IF(TrRail_act!P11=0,"",P16/TrRail_act!P11*1000)</f>
        <v>21.468807272839413</v>
      </c>
      <c r="Q45" s="77">
        <f>IF(TrRail_act!Q11=0,"",Q16/TrRail_act!Q11*1000)</f>
        <v>21.091712775646986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104.02955576610475</v>
      </c>
      <c r="C49" s="79">
        <f>IF(TrRail_act!C37=0,"",1000000*C9/TrRail_act!C37/1000)</f>
        <v>102.99534369685685</v>
      </c>
      <c r="D49" s="79">
        <f>IF(TrRail_act!D37=0,"",1000000*D9/TrRail_act!D37/1000)</f>
        <v>112.26238019959757</v>
      </c>
      <c r="E49" s="79">
        <f>IF(TrRail_act!E37=0,"",1000000*E9/TrRail_act!E37/1000)</f>
        <v>99.7612760032208</v>
      </c>
      <c r="F49" s="79">
        <f>IF(TrRail_act!F37=0,"",1000000*F9/TrRail_act!F37/1000)</f>
        <v>71.933960401888612</v>
      </c>
      <c r="G49" s="79">
        <f>IF(TrRail_act!G37=0,"",1000000*G9/TrRail_act!G37/1000)</f>
        <v>12.255574842385645</v>
      </c>
      <c r="H49" s="79">
        <f>IF(TrRail_act!H37=0,"",1000000*H9/TrRail_act!H37/1000)</f>
        <v>8.9251920819281381</v>
      </c>
      <c r="I49" s="79">
        <f>IF(TrRail_act!I37=0,"",1000000*I9/TrRail_act!I37/1000)</f>
        <v>11.710392132997189</v>
      </c>
      <c r="J49" s="79">
        <f>IF(TrRail_act!J37=0,"",1000000*J9/TrRail_act!J37/1000)</f>
        <v>11.043662557805218</v>
      </c>
      <c r="K49" s="79">
        <f>IF(TrRail_act!K37=0,"",1000000*K9/TrRail_act!K37/1000)</f>
        <v>8.988988388340962</v>
      </c>
      <c r="L49" s="79">
        <f>IF(TrRail_act!L37=0,"",1000000*L9/TrRail_act!L37/1000)</f>
        <v>2.9037344310022526</v>
      </c>
      <c r="M49" s="79">
        <f>IF(TrRail_act!M37=0,"",1000000*M9/TrRail_act!M37/1000)</f>
        <v>2.5411211203895836</v>
      </c>
      <c r="N49" s="79">
        <f>IF(TrRail_act!N37=0,"",1000000*N9/TrRail_act!N37/1000)</f>
        <v>5.2081543726070558</v>
      </c>
      <c r="O49" s="79">
        <f>IF(TrRail_act!O37=0,"",1000000*O9/TrRail_act!O37/1000)</f>
        <v>2.3432287718740241</v>
      </c>
      <c r="P49" s="79">
        <f>IF(TrRail_act!P37=0,"",1000000*P9/TrRail_act!P37/1000)</f>
        <v>5.0923890032206742</v>
      </c>
      <c r="Q49" s="79">
        <f>IF(TrRail_act!Q37=0,"",1000000*Q9/TrRail_act!Q37/1000)</f>
        <v>4.7396382612717511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195.41463514074925</v>
      </c>
      <c r="C51" s="76">
        <f>IF(TrRail_act!C39=0,"",1000000*C11/TrRail_act!C39/1000)</f>
        <v>193.1627474747911</v>
      </c>
      <c r="D51" s="76">
        <f>IF(TrRail_act!D39=0,"",1000000*D11/TrRail_act!D39/1000)</f>
        <v>209.22528557553315</v>
      </c>
      <c r="E51" s="76">
        <f>IF(TrRail_act!E39=0,"",1000000*E11/TrRail_act!E39/1000)</f>
        <v>184.55836060595851</v>
      </c>
      <c r="F51" s="76">
        <f>IF(TrRail_act!F39=0,"",1000000*F11/TrRail_act!F39/1000)</f>
        <v>133.38012211739553</v>
      </c>
      <c r="G51" s="76">
        <f>IF(TrRail_act!G39=0,"",1000000*G11/TrRail_act!G39/1000)</f>
        <v>23.030178294010156</v>
      </c>
      <c r="H51" s="76">
        <f>IF(TrRail_act!H39=0,"",1000000*H11/TrRail_act!H39/1000)</f>
        <v>16.971982131188479</v>
      </c>
      <c r="I51" s="76">
        <f>IF(TrRail_act!I39=0,"",1000000*I11/TrRail_act!I39/1000)</f>
        <v>22.229896930435341</v>
      </c>
      <c r="J51" s="76">
        <f>IF(TrRail_act!J39=0,"",1000000*J11/TrRail_act!J39/1000)</f>
        <v>20.451878271859027</v>
      </c>
      <c r="K51" s="76">
        <f>IF(TrRail_act!K39=0,"",1000000*K11/TrRail_act!K39/1000)</f>
        <v>16.704059632474369</v>
      </c>
      <c r="L51" s="76">
        <f>IF(TrRail_act!L39=0,"",1000000*L11/TrRail_act!L39/1000)</f>
        <v>5.4341315780185013</v>
      </c>
      <c r="M51" s="76">
        <f>IF(TrRail_act!M39=0,"",1000000*M11/TrRail_act!M39/1000)</f>
        <v>4.5689932009264682</v>
      </c>
      <c r="N51" s="76">
        <f>IF(TrRail_act!N39=0,"",1000000*N11/TrRail_act!N39/1000)</f>
        <v>9.0390561126633369</v>
      </c>
      <c r="O51" s="76">
        <f>IF(TrRail_act!O39=0,"",1000000*O11/TrRail_act!O39/1000)</f>
        <v>4.0261952399226342</v>
      </c>
      <c r="P51" s="76">
        <f>IF(TrRail_act!P39=0,"",1000000*P11/TrRail_act!P39/1000)</f>
        <v>8.8649901474159414</v>
      </c>
      <c r="Q51" s="76">
        <f>IF(TrRail_act!Q39=0,"",1000000*Q11/TrRail_act!Q39/1000)</f>
        <v>8.274087331413277</v>
      </c>
    </row>
    <row r="52" spans="1:17" ht="11.45" customHeight="1" x14ac:dyDescent="0.25">
      <c r="A52" s="62" t="s">
        <v>17</v>
      </c>
      <c r="B52" s="77">
        <f>IF(TrRail_act!B40=0,"",1000000*B12/TrRail_act!B40/1000)</f>
        <v>2867.8418076061307</v>
      </c>
      <c r="C52" s="77">
        <f>IF(TrRail_act!C40=0,"",1000000*C12/TrRail_act!C40/1000)</f>
        <v>2892.2205973252503</v>
      </c>
      <c r="D52" s="77">
        <f>IF(TrRail_act!D40=0,"",1000000*D12/TrRail_act!D40/1000)</f>
        <v>2955.3071587544055</v>
      </c>
      <c r="E52" s="77">
        <f>IF(TrRail_act!E40=0,"",1000000*E12/TrRail_act!E40/1000)</f>
        <v>2676.0962287863981</v>
      </c>
      <c r="F52" s="77">
        <f>IF(TrRail_act!F40=0,"",1000000*F12/TrRail_act!F40/1000)</f>
        <v>2356.3821574073208</v>
      </c>
      <c r="G52" s="77">
        <f>IF(TrRail_act!G40=0,"",1000000*G12/TrRail_act!G40/1000)</f>
        <v>1461.1368673199777</v>
      </c>
      <c r="H52" s="77">
        <f>IF(TrRail_act!H40=0,"",1000000*H12/TrRail_act!H40/1000)</f>
        <v>1379.5796903780349</v>
      </c>
      <c r="I52" s="77">
        <f>IF(TrRail_act!I40=0,"",1000000*I12/TrRail_act!I40/1000)</f>
        <v>1873.6627412795501</v>
      </c>
      <c r="J52" s="77">
        <f>IF(TrRail_act!J40=0,"",1000000*J12/TrRail_act!J40/1000)</f>
        <v>1834.8256506753526</v>
      </c>
      <c r="K52" s="77">
        <f>IF(TrRail_act!K40=0,"",1000000*K12/TrRail_act!K40/1000)</f>
        <v>1498.5927784562718</v>
      </c>
      <c r="L52" s="77">
        <f>IF(TrRail_act!L40=0,"",1000000*L12/TrRail_act!L40/1000)</f>
        <v>489.07184202166513</v>
      </c>
      <c r="M52" s="77">
        <f>IF(TrRail_act!M40=0,"",1000000*M12/TrRail_act!M40/1000)</f>
        <v>462.12102660799138</v>
      </c>
      <c r="N52" s="77">
        <f>IF(TrRail_act!N40=0,"",1000000*N12/TrRail_act!N40/1000)</f>
        <v>1005.9178159663912</v>
      </c>
      <c r="O52" s="77">
        <f>IF(TrRail_act!O40=0,"",1000000*O12/TrRail_act!O40/1000)</f>
        <v>479.69240429935377</v>
      </c>
      <c r="P52" s="77">
        <f>IF(TrRail_act!P40=0,"",1000000*P12/TrRail_act!P40/1000)</f>
        <v>1035.9374200837485</v>
      </c>
      <c r="Q52" s="77">
        <f>IF(TrRail_act!Q40=0,"",1000000*Q12/TrRail_act!Q40/1000)</f>
        <v>966.88620529943717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93.071333754694379</v>
      </c>
      <c r="C55" s="79">
        <f>IF(TrRail_act!C43=0,"",1000000*C15/TrRail_act!C43/1000)</f>
        <v>86.251941772396691</v>
      </c>
      <c r="D55" s="79">
        <f>IF(TrRail_act!D43=0,"",1000000*D15/TrRail_act!D43/1000)</f>
        <v>100.29194927917702</v>
      </c>
      <c r="E55" s="79">
        <f>IF(TrRail_act!E43=0,"",1000000*E15/TrRail_act!E43/1000)</f>
        <v>96.826708782161219</v>
      </c>
      <c r="F55" s="79">
        <f>IF(TrRail_act!F43=0,"",1000000*F15/TrRail_act!F43/1000)</f>
        <v>97.96427367506746</v>
      </c>
      <c r="G55" s="79">
        <f>IF(TrRail_act!G43=0,"",1000000*G15/TrRail_act!G43/1000)</f>
        <v>22.39158094087016</v>
      </c>
      <c r="H55" s="79">
        <f>IF(TrRail_act!H43=0,"",1000000*H15/TrRail_act!H43/1000)</f>
        <v>17.368189543509629</v>
      </c>
      <c r="I55" s="79">
        <f>IF(TrRail_act!I43=0,"",1000000*I15/TrRail_act!I43/1000)</f>
        <v>20.405118142468702</v>
      </c>
      <c r="J55" s="79">
        <f>IF(TrRail_act!J43=0,"",1000000*J15/TrRail_act!J43/1000)</f>
        <v>20.187277618847077</v>
      </c>
      <c r="K55" s="79">
        <f>IF(TrRail_act!K43=0,"",1000000*K15/TrRail_act!K43/1000)</f>
        <v>15.728253883421015</v>
      </c>
      <c r="L55" s="79">
        <f>IF(TrRail_act!L43=0,"",1000000*L15/TrRail_act!L43/1000)</f>
        <v>5.3040284271193539</v>
      </c>
      <c r="M55" s="79">
        <f>IF(TrRail_act!M43=0,"",1000000*M15/TrRail_act!M43/1000)</f>
        <v>5.6434497930382381</v>
      </c>
      <c r="N55" s="79">
        <f>IF(TrRail_act!N43=0,"",1000000*N15/TrRail_act!N43/1000)</f>
        <v>10.84372474969301</v>
      </c>
      <c r="O55" s="79">
        <f>IF(TrRail_act!O43=0,"",1000000*O15/TrRail_act!O43/1000)</f>
        <v>5.7975985369859959</v>
      </c>
      <c r="P55" s="79">
        <f>IF(TrRail_act!P43=0,"",1000000*P15/TrRail_act!P43/1000)</f>
        <v>10.687936632174742</v>
      </c>
      <c r="Q55" s="79">
        <f>IF(TrRail_act!Q43=0,"",1000000*Q15/TrRail_act!Q43/1000)</f>
        <v>12.050625251966071</v>
      </c>
    </row>
    <row r="56" spans="1:17" ht="11.45" customHeight="1" x14ac:dyDescent="0.25">
      <c r="A56" s="116" t="s">
        <v>17</v>
      </c>
      <c r="B56" s="77">
        <f>IF(TrRail_act!B44=0,"",1000000*B16/TrRail_act!B44/1000)</f>
        <v>1454.2395899170997</v>
      </c>
      <c r="C56" s="77">
        <f>IF(TrRail_act!C44=0,"",1000000*C16/TrRail_act!C44/1000)</f>
        <v>1425.8524124249327</v>
      </c>
      <c r="D56" s="77">
        <f>IF(TrRail_act!D44=0,"",1000000*D16/TrRail_act!D44/1000)</f>
        <v>1450.1673747124246</v>
      </c>
      <c r="E56" s="77">
        <f>IF(TrRail_act!E44=0,"",1000000*E16/TrRail_act!E44/1000)</f>
        <v>1400.0618702285474</v>
      </c>
      <c r="F56" s="77">
        <f>IF(TrRail_act!F44=0,"",1000000*F16/TrRail_act!F44/1000)</f>
        <v>1426.7617294214954</v>
      </c>
      <c r="G56" s="77">
        <f>IF(TrRail_act!G44=0,"",1000000*G16/TrRail_act!G44/1000)</f>
        <v>1121.6146453108599</v>
      </c>
      <c r="H56" s="77">
        <f>IF(TrRail_act!H44=0,"",1000000*H16/TrRail_act!H44/1000)</f>
        <v>869.98840349761872</v>
      </c>
      <c r="I56" s="77">
        <f>IF(TrRail_act!I44=0,"",1000000*I16/TrRail_act!I44/1000)</f>
        <v>1120.4264870955542</v>
      </c>
      <c r="J56" s="77">
        <f>IF(TrRail_act!J44=0,"",1000000*J16/TrRail_act!J44/1000)</f>
        <v>1145.169203105507</v>
      </c>
      <c r="K56" s="77">
        <f>IF(TrRail_act!K44=0,"",1000000*K16/TrRail_act!K44/1000)</f>
        <v>794.99174174382586</v>
      </c>
      <c r="L56" s="77">
        <f>IF(TrRail_act!L44=0,"",1000000*L16/TrRail_act!L44/1000)</f>
        <v>268.09452777076007</v>
      </c>
      <c r="M56" s="77">
        <f>IF(TrRail_act!M44=0,"",1000000*M16/TrRail_act!M44/1000)</f>
        <v>285.25073499356915</v>
      </c>
      <c r="N56" s="77">
        <f>IF(TrRail_act!N44=0,"",1000000*N16/TrRail_act!N44/1000)</f>
        <v>518.52720166713846</v>
      </c>
      <c r="O56" s="77">
        <f>IF(TrRail_act!O44=0,"",1000000*O16/TrRail_act!O44/1000)</f>
        <v>274.06829447570163</v>
      </c>
      <c r="P56" s="77">
        <f>IF(TrRail_act!P44=0,"",1000000*P16/TrRail_act!P44/1000)</f>
        <v>499.41812990343794</v>
      </c>
      <c r="Q56" s="77">
        <f>IF(TrRail_act!Q44=0,"",1000000*Q16/TrRail_act!Q44/1000)</f>
        <v>543.37364772501564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0.69513958010740184</v>
      </c>
      <c r="C60" s="32">
        <f t="shared" si="6"/>
        <v>0.70107806077346657</v>
      </c>
      <c r="D60" s="32">
        <f t="shared" si="6"/>
        <v>0.68780666990493922</v>
      </c>
      <c r="E60" s="32">
        <f t="shared" si="6"/>
        <v>0.67388386185162252</v>
      </c>
      <c r="F60" s="32">
        <f t="shared" si="6"/>
        <v>0.58289425699319175</v>
      </c>
      <c r="G60" s="32">
        <f t="shared" si="6"/>
        <v>0.51593830299841492</v>
      </c>
      <c r="H60" s="32">
        <f t="shared" si="6"/>
        <v>0.5022672728548716</v>
      </c>
      <c r="I60" s="32">
        <f t="shared" si="6"/>
        <v>0.5155451563305018</v>
      </c>
      <c r="J60" s="32">
        <f t="shared" si="6"/>
        <v>0.50485283217934396</v>
      </c>
      <c r="K60" s="32">
        <f t="shared" si="6"/>
        <v>0.54536612873255941</v>
      </c>
      <c r="L60" s="32">
        <f t="shared" si="6"/>
        <v>0.53722714080055056</v>
      </c>
      <c r="M60" s="32">
        <f t="shared" si="6"/>
        <v>0.5076176930152636</v>
      </c>
      <c r="N60" s="32">
        <f t="shared" si="6"/>
        <v>0.55247555871760112</v>
      </c>
      <c r="O60" s="32">
        <f t="shared" si="6"/>
        <v>0.52691960069740651</v>
      </c>
      <c r="P60" s="32">
        <f t="shared" si="6"/>
        <v>0.56896587891982375</v>
      </c>
      <c r="Q60" s="32">
        <f t="shared" si="6"/>
        <v>0.53103467436356777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0.69513958010740184</v>
      </c>
      <c r="C62" s="30">
        <f t="shared" si="8"/>
        <v>0.70107806077346657</v>
      </c>
      <c r="D62" s="30">
        <f t="shared" si="8"/>
        <v>0.68780666990493922</v>
      </c>
      <c r="E62" s="30">
        <f t="shared" si="8"/>
        <v>0.67388386185162252</v>
      </c>
      <c r="F62" s="30">
        <f t="shared" si="8"/>
        <v>0.58289425699319175</v>
      </c>
      <c r="G62" s="30">
        <f t="shared" si="8"/>
        <v>0.51593830299841492</v>
      </c>
      <c r="H62" s="30">
        <f t="shared" si="8"/>
        <v>0.5022672728548716</v>
      </c>
      <c r="I62" s="30">
        <f t="shared" si="8"/>
        <v>0.5155451563305018</v>
      </c>
      <c r="J62" s="30">
        <f t="shared" si="8"/>
        <v>0.50485283217934396</v>
      </c>
      <c r="K62" s="30">
        <f t="shared" si="8"/>
        <v>0.54536612873255941</v>
      </c>
      <c r="L62" s="30">
        <f t="shared" si="8"/>
        <v>0.53722714080055056</v>
      </c>
      <c r="M62" s="30">
        <f t="shared" si="8"/>
        <v>0.5076176930152636</v>
      </c>
      <c r="N62" s="30">
        <f t="shared" si="8"/>
        <v>0.55247555871760112</v>
      </c>
      <c r="O62" s="30">
        <f t="shared" si="8"/>
        <v>0.52691960069740651</v>
      </c>
      <c r="P62" s="30">
        <f t="shared" si="8"/>
        <v>0.56896587891982375</v>
      </c>
      <c r="Q62" s="30">
        <f t="shared" si="8"/>
        <v>0.53103467436356777</v>
      </c>
    </row>
    <row r="63" spans="1:17" ht="11.45" customHeight="1" x14ac:dyDescent="0.25">
      <c r="A63" s="62" t="s">
        <v>17</v>
      </c>
      <c r="B63" s="115">
        <f t="shared" ref="B63:Q63" si="9">IF(B12=0,0,B12/B$8)</f>
        <v>0.69513958010740184</v>
      </c>
      <c r="C63" s="115">
        <f t="shared" si="9"/>
        <v>0.70107806077346657</v>
      </c>
      <c r="D63" s="115">
        <f t="shared" si="9"/>
        <v>0.68780666990493922</v>
      </c>
      <c r="E63" s="115">
        <f t="shared" si="9"/>
        <v>0.67388386185162252</v>
      </c>
      <c r="F63" s="115">
        <f t="shared" si="9"/>
        <v>0.58289425699319175</v>
      </c>
      <c r="G63" s="115">
        <f t="shared" si="9"/>
        <v>0.51593830299841492</v>
      </c>
      <c r="H63" s="115">
        <f t="shared" si="9"/>
        <v>0.5022672728548716</v>
      </c>
      <c r="I63" s="115">
        <f t="shared" si="9"/>
        <v>0.5155451563305018</v>
      </c>
      <c r="J63" s="115">
        <f t="shared" si="9"/>
        <v>0.50485283217934396</v>
      </c>
      <c r="K63" s="115">
        <f t="shared" si="9"/>
        <v>0.54536612873255941</v>
      </c>
      <c r="L63" s="115">
        <f t="shared" si="9"/>
        <v>0.53722714080055056</v>
      </c>
      <c r="M63" s="115">
        <f t="shared" si="9"/>
        <v>0.5076176930152636</v>
      </c>
      <c r="N63" s="115">
        <f t="shared" si="9"/>
        <v>0.55247555871760112</v>
      </c>
      <c r="O63" s="115">
        <f t="shared" si="9"/>
        <v>0.52691960069740651</v>
      </c>
      <c r="P63" s="115">
        <f t="shared" si="9"/>
        <v>0.56896587891982375</v>
      </c>
      <c r="Q63" s="115">
        <f t="shared" si="9"/>
        <v>0.53103467436356777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0.30486041989259821</v>
      </c>
      <c r="C66" s="32">
        <f t="shared" si="12"/>
        <v>0.29892193922653343</v>
      </c>
      <c r="D66" s="32">
        <f t="shared" si="12"/>
        <v>0.31219333009506078</v>
      </c>
      <c r="E66" s="32">
        <f t="shared" si="12"/>
        <v>0.32611613814837753</v>
      </c>
      <c r="F66" s="32">
        <f t="shared" si="12"/>
        <v>0.41710574300680819</v>
      </c>
      <c r="G66" s="32">
        <f t="shared" si="12"/>
        <v>0.48406169700158513</v>
      </c>
      <c r="H66" s="32">
        <f t="shared" si="12"/>
        <v>0.4977327271451284</v>
      </c>
      <c r="I66" s="32">
        <f t="shared" si="12"/>
        <v>0.48445484366949826</v>
      </c>
      <c r="J66" s="32">
        <f t="shared" si="12"/>
        <v>0.49514716782065599</v>
      </c>
      <c r="K66" s="32">
        <f t="shared" si="12"/>
        <v>0.45463387126744065</v>
      </c>
      <c r="L66" s="32">
        <f t="shared" si="12"/>
        <v>0.46277285919944938</v>
      </c>
      <c r="M66" s="32">
        <f t="shared" si="12"/>
        <v>0.49238230698473634</v>
      </c>
      <c r="N66" s="32">
        <f t="shared" si="12"/>
        <v>0.44752444128239899</v>
      </c>
      <c r="O66" s="32">
        <f t="shared" si="12"/>
        <v>0.47308039930259338</v>
      </c>
      <c r="P66" s="32">
        <f t="shared" si="12"/>
        <v>0.43103412108017625</v>
      </c>
      <c r="Q66" s="32">
        <f t="shared" si="12"/>
        <v>0.46896532563643228</v>
      </c>
    </row>
    <row r="67" spans="1:17" ht="11.45" customHeight="1" x14ac:dyDescent="0.25">
      <c r="A67" s="116" t="s">
        <v>17</v>
      </c>
      <c r="B67" s="115">
        <f t="shared" ref="B67:Q67" si="13">IF(B16=0,0,B16/B$8)</f>
        <v>0.30486041989259821</v>
      </c>
      <c r="C67" s="115">
        <f t="shared" si="13"/>
        <v>0.29892193922653343</v>
      </c>
      <c r="D67" s="115">
        <f t="shared" si="13"/>
        <v>0.31219333009506078</v>
      </c>
      <c r="E67" s="115">
        <f t="shared" si="13"/>
        <v>0.32611613814837753</v>
      </c>
      <c r="F67" s="115">
        <f t="shared" si="13"/>
        <v>0.41710574300680819</v>
      </c>
      <c r="G67" s="115">
        <f t="shared" si="13"/>
        <v>0.48406169700158513</v>
      </c>
      <c r="H67" s="115">
        <f t="shared" si="13"/>
        <v>0.4977327271451284</v>
      </c>
      <c r="I67" s="115">
        <f t="shared" si="13"/>
        <v>0.48445484366949826</v>
      </c>
      <c r="J67" s="115">
        <f t="shared" si="13"/>
        <v>0.49514716782065599</v>
      </c>
      <c r="K67" s="115">
        <f t="shared" si="13"/>
        <v>0.45463387126744065</v>
      </c>
      <c r="L67" s="115">
        <f t="shared" si="13"/>
        <v>0.46277285919944938</v>
      </c>
      <c r="M67" s="115">
        <f t="shared" si="13"/>
        <v>0.49238230698473634</v>
      </c>
      <c r="N67" s="115">
        <f t="shared" si="13"/>
        <v>0.44752444128239899</v>
      </c>
      <c r="O67" s="115">
        <f t="shared" si="13"/>
        <v>0.47308039930259338</v>
      </c>
      <c r="P67" s="115">
        <f t="shared" si="13"/>
        <v>0.43103412108017625</v>
      </c>
      <c r="Q67" s="115">
        <f t="shared" si="13"/>
        <v>0.46896532563643228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22522.91745856811</v>
      </c>
      <c r="C4" s="132">
        <f t="shared" si="0"/>
        <v>23835.689555223449</v>
      </c>
      <c r="D4" s="132">
        <f t="shared" si="0"/>
        <v>20364.054759325732</v>
      </c>
      <c r="E4" s="132">
        <f t="shared" si="0"/>
        <v>20063.696830843957</v>
      </c>
      <c r="F4" s="132">
        <f t="shared" si="0"/>
        <v>23465.662367770001</v>
      </c>
      <c r="G4" s="132">
        <f t="shared" si="0"/>
        <v>23707.013625413052</v>
      </c>
      <c r="H4" s="132">
        <f t="shared" si="0"/>
        <v>24735.63095483918</v>
      </c>
      <c r="I4" s="132">
        <f t="shared" si="0"/>
        <v>26062.239829602229</v>
      </c>
      <c r="J4" s="132">
        <f t="shared" si="0"/>
        <v>27551.689169113779</v>
      </c>
      <c r="K4" s="132">
        <f t="shared" si="0"/>
        <v>26104.310787433256</v>
      </c>
      <c r="L4" s="132">
        <f t="shared" si="0"/>
        <v>25965.132421559814</v>
      </c>
      <c r="M4" s="132">
        <f t="shared" si="0"/>
        <v>30659.139266831997</v>
      </c>
      <c r="N4" s="132">
        <f t="shared" si="0"/>
        <v>29632.343923002409</v>
      </c>
      <c r="O4" s="132">
        <f t="shared" si="0"/>
        <v>31108.672741422692</v>
      </c>
      <c r="P4" s="132">
        <f t="shared" si="0"/>
        <v>30826.495531660345</v>
      </c>
      <c r="Q4" s="132">
        <f t="shared" si="0"/>
        <v>33964.719144504546</v>
      </c>
    </row>
    <row r="5" spans="1:17" ht="11.45" customHeight="1" x14ac:dyDescent="0.25">
      <c r="A5" s="116" t="s">
        <v>23</v>
      </c>
      <c r="B5" s="42">
        <v>4153.8451590274353</v>
      </c>
      <c r="C5" s="42">
        <v>4152.3902957645296</v>
      </c>
      <c r="D5" s="42">
        <v>3846.5134176882816</v>
      </c>
      <c r="E5" s="42">
        <v>3553.225694470525</v>
      </c>
      <c r="F5" s="42">
        <v>3635.7695664339471</v>
      </c>
      <c r="G5" s="42">
        <v>3779.6801995982983</v>
      </c>
      <c r="H5" s="42">
        <v>3718.3637586257596</v>
      </c>
      <c r="I5" s="42">
        <v>3664.6845243815865</v>
      </c>
      <c r="J5" s="42">
        <v>3568.2254455010216</v>
      </c>
      <c r="K5" s="42">
        <v>3163.7576494625059</v>
      </c>
      <c r="L5" s="42">
        <v>3249.8743023999996</v>
      </c>
      <c r="M5" s="42">
        <v>3669.6949780430241</v>
      </c>
      <c r="N5" s="42">
        <v>3714.0269062157286</v>
      </c>
      <c r="O5" s="42">
        <v>3726.8900883529077</v>
      </c>
      <c r="P5" s="42">
        <v>3873.0271672761392</v>
      </c>
      <c r="Q5" s="42">
        <v>3898.9946652706058</v>
      </c>
    </row>
    <row r="6" spans="1:17" ht="11.45" customHeight="1" x14ac:dyDescent="0.25">
      <c r="A6" s="116" t="s">
        <v>127</v>
      </c>
      <c r="B6" s="42">
        <v>10056.833003085525</v>
      </c>
      <c r="C6" s="42">
        <v>9355.7451242756779</v>
      </c>
      <c r="D6" s="42">
        <v>8834.3565815853126</v>
      </c>
      <c r="E6" s="42">
        <v>8300.1983615938734</v>
      </c>
      <c r="F6" s="42">
        <v>9184.6771839133544</v>
      </c>
      <c r="G6" s="42">
        <v>9729.76717556105</v>
      </c>
      <c r="H6" s="42">
        <v>10274.681408758144</v>
      </c>
      <c r="I6" s="42">
        <v>10828.251105788202</v>
      </c>
      <c r="J6" s="42">
        <v>11170.551206767006</v>
      </c>
      <c r="K6" s="42">
        <v>10693.182964521571</v>
      </c>
      <c r="L6" s="42">
        <v>11393.718771633956</v>
      </c>
      <c r="M6" s="42">
        <v>12688.39476569744</v>
      </c>
      <c r="N6" s="42">
        <v>12840.247485170541</v>
      </c>
      <c r="O6" s="42">
        <v>13416.387333113418</v>
      </c>
      <c r="P6" s="42">
        <v>13667.058733751883</v>
      </c>
      <c r="Q6" s="42">
        <v>14260.041564984545</v>
      </c>
    </row>
    <row r="7" spans="1:17" ht="11.45" customHeight="1" x14ac:dyDescent="0.25">
      <c r="A7" s="116" t="s">
        <v>125</v>
      </c>
      <c r="B7" s="42">
        <v>8312.2392964551509</v>
      </c>
      <c r="C7" s="42">
        <v>10327.554135183242</v>
      </c>
      <c r="D7" s="42">
        <v>7683.1847600521387</v>
      </c>
      <c r="E7" s="42">
        <v>8210.2727747795579</v>
      </c>
      <c r="F7" s="42">
        <v>10645.215617422698</v>
      </c>
      <c r="G7" s="42">
        <v>10197.566250253703</v>
      </c>
      <c r="H7" s="42">
        <v>10742.585787455278</v>
      </c>
      <c r="I7" s="42">
        <v>11569.304199432441</v>
      </c>
      <c r="J7" s="42">
        <v>12812.91251684575</v>
      </c>
      <c r="K7" s="42">
        <v>12247.370173449179</v>
      </c>
      <c r="L7" s="42">
        <v>11321.539347525859</v>
      </c>
      <c r="M7" s="42">
        <v>14301.049523091533</v>
      </c>
      <c r="N7" s="42">
        <v>13078.069531616138</v>
      </c>
      <c r="O7" s="42">
        <v>13965.395319956364</v>
      </c>
      <c r="P7" s="42">
        <v>13286.409630632321</v>
      </c>
      <c r="Q7" s="42">
        <v>15805.682914249399</v>
      </c>
    </row>
    <row r="8" spans="1:17" ht="11.45" customHeight="1" x14ac:dyDescent="0.25">
      <c r="A8" s="128" t="s">
        <v>51</v>
      </c>
      <c r="B8" s="131">
        <f t="shared" ref="B8:Q8" si="1">SUM(B9:B10)</f>
        <v>104.69572215657237</v>
      </c>
      <c r="C8" s="131">
        <f t="shared" si="1"/>
        <v>117.34371242988905</v>
      </c>
      <c r="D8" s="131">
        <f t="shared" si="1"/>
        <v>152.11924396521954</v>
      </c>
      <c r="E8" s="131">
        <f t="shared" si="1"/>
        <v>185.69344503453402</v>
      </c>
      <c r="F8" s="131">
        <f t="shared" si="1"/>
        <v>219.68588228542296</v>
      </c>
      <c r="G8" s="131">
        <f t="shared" si="1"/>
        <v>221.55966259333752</v>
      </c>
      <c r="H8" s="131">
        <f t="shared" si="1"/>
        <v>244.72932978283035</v>
      </c>
      <c r="I8" s="131">
        <f t="shared" si="1"/>
        <v>286.88148108922934</v>
      </c>
      <c r="J8" s="131">
        <f t="shared" si="1"/>
        <v>289.72182894709545</v>
      </c>
      <c r="K8" s="131">
        <f t="shared" si="1"/>
        <v>226.37021141867251</v>
      </c>
      <c r="L8" s="131">
        <f t="shared" si="1"/>
        <v>259.45391522900178</v>
      </c>
      <c r="M8" s="131">
        <f t="shared" si="1"/>
        <v>263.08831003380305</v>
      </c>
      <c r="N8" s="131">
        <f t="shared" si="1"/>
        <v>223.04549018392959</v>
      </c>
      <c r="O8" s="131">
        <f t="shared" si="1"/>
        <v>207.50784740207069</v>
      </c>
      <c r="P8" s="131">
        <f t="shared" si="1"/>
        <v>229.78161438150545</v>
      </c>
      <c r="Q8" s="131">
        <f t="shared" si="1"/>
        <v>232.258453789665</v>
      </c>
    </row>
    <row r="9" spans="1:17" ht="11.45" customHeight="1" x14ac:dyDescent="0.25">
      <c r="A9" s="95" t="s">
        <v>126</v>
      </c>
      <c r="B9" s="37">
        <v>47.439018482410646</v>
      </c>
      <c r="C9" s="37">
        <v>38.129292734618353</v>
      </c>
      <c r="D9" s="37">
        <v>48.305707518727836</v>
      </c>
      <c r="E9" s="37">
        <v>55.644815050003345</v>
      </c>
      <c r="F9" s="37">
        <v>62.785616269671507</v>
      </c>
      <c r="G9" s="37">
        <v>56.904295396283793</v>
      </c>
      <c r="H9" s="37">
        <v>64.803059653798684</v>
      </c>
      <c r="I9" s="37">
        <v>77.905875571264971</v>
      </c>
      <c r="J9" s="37">
        <v>82.071225980635987</v>
      </c>
      <c r="K9" s="37">
        <v>66.463224291150198</v>
      </c>
      <c r="L9" s="37">
        <v>49.128151360011721</v>
      </c>
      <c r="M9" s="37">
        <v>37.647684459371689</v>
      </c>
      <c r="N9" s="37">
        <v>33.633650612085582</v>
      </c>
      <c r="O9" s="37">
        <v>30.638811782757912</v>
      </c>
      <c r="P9" s="37">
        <v>31.297199377658067</v>
      </c>
      <c r="Q9" s="37">
        <v>31.753130201703542</v>
      </c>
    </row>
    <row r="10" spans="1:17" ht="11.45" customHeight="1" x14ac:dyDescent="0.25">
      <c r="A10" s="93" t="s">
        <v>125</v>
      </c>
      <c r="B10" s="36">
        <v>57.256703674161727</v>
      </c>
      <c r="C10" s="36">
        <v>79.214419695270692</v>
      </c>
      <c r="D10" s="36">
        <v>103.81353644649171</v>
      </c>
      <c r="E10" s="36">
        <v>130.04862998453066</v>
      </c>
      <c r="F10" s="36">
        <v>156.90026601575147</v>
      </c>
      <c r="G10" s="36">
        <v>164.65536719705372</v>
      </c>
      <c r="H10" s="36">
        <v>179.92627012903168</v>
      </c>
      <c r="I10" s="36">
        <v>208.97560551796437</v>
      </c>
      <c r="J10" s="36">
        <v>207.65060296645945</v>
      </c>
      <c r="K10" s="36">
        <v>159.90698712752231</v>
      </c>
      <c r="L10" s="36">
        <v>210.32576386899004</v>
      </c>
      <c r="M10" s="36">
        <v>225.44062557443135</v>
      </c>
      <c r="N10" s="36">
        <v>189.41183957184401</v>
      </c>
      <c r="O10" s="36">
        <v>176.86903561931277</v>
      </c>
      <c r="P10" s="36">
        <v>198.48441500384737</v>
      </c>
      <c r="Q10" s="36">
        <v>200.50532358796147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229.71796960271698</v>
      </c>
      <c r="C12" s="41">
        <f t="shared" ref="C12:Q12" si="3">SUM(C13,C17)</f>
        <v>242.35295751538325</v>
      </c>
      <c r="D12" s="41">
        <f t="shared" si="3"/>
        <v>213.5038535699517</v>
      </c>
      <c r="E12" s="41">
        <f t="shared" si="3"/>
        <v>215.22068354006655</v>
      </c>
      <c r="F12" s="41">
        <f t="shared" si="3"/>
        <v>247.58029370354541</v>
      </c>
      <c r="G12" s="41">
        <f t="shared" si="3"/>
        <v>255.98077951600729</v>
      </c>
      <c r="H12" s="41">
        <f t="shared" si="3"/>
        <v>256.07990938490008</v>
      </c>
      <c r="I12" s="41">
        <f t="shared" si="3"/>
        <v>266.89863651712227</v>
      </c>
      <c r="J12" s="41">
        <f t="shared" si="3"/>
        <v>286.58290367437587</v>
      </c>
      <c r="K12" s="41">
        <f t="shared" si="3"/>
        <v>259.39257261952827</v>
      </c>
      <c r="L12" s="41">
        <f t="shared" si="3"/>
        <v>250.87929917885461</v>
      </c>
      <c r="M12" s="41">
        <f t="shared" si="3"/>
        <v>290.08476702327084</v>
      </c>
      <c r="N12" s="41">
        <f t="shared" si="3"/>
        <v>273.87410418039246</v>
      </c>
      <c r="O12" s="41">
        <f t="shared" si="3"/>
        <v>290.04333823823242</v>
      </c>
      <c r="P12" s="41">
        <f t="shared" si="3"/>
        <v>282.25478795953359</v>
      </c>
      <c r="Q12" s="41">
        <f t="shared" si="3"/>
        <v>298.52984280254714</v>
      </c>
    </row>
    <row r="13" spans="1:17" ht="11.45" customHeight="1" x14ac:dyDescent="0.25">
      <c r="A13" s="130" t="s">
        <v>39</v>
      </c>
      <c r="B13" s="132">
        <f t="shared" ref="B13" si="4">SUM(B14:B16)</f>
        <v>226.33092308719665</v>
      </c>
      <c r="C13" s="132">
        <f t="shared" ref="C13:Q13" si="5">SUM(C14:C16)</f>
        <v>239.05314865413817</v>
      </c>
      <c r="D13" s="132">
        <f t="shared" si="5"/>
        <v>209.31600879244604</v>
      </c>
      <c r="E13" s="132">
        <f t="shared" si="5"/>
        <v>210.22124955561918</v>
      </c>
      <c r="F13" s="132">
        <f t="shared" si="5"/>
        <v>241.82772967643012</v>
      </c>
      <c r="G13" s="132">
        <f t="shared" si="5"/>
        <v>250.35894203606978</v>
      </c>
      <c r="H13" s="132">
        <f t="shared" si="5"/>
        <v>249.66127613213726</v>
      </c>
      <c r="I13" s="132">
        <f t="shared" si="5"/>
        <v>259.27784491240777</v>
      </c>
      <c r="J13" s="132">
        <f t="shared" si="5"/>
        <v>278.66627155794254</v>
      </c>
      <c r="K13" s="132">
        <f t="shared" si="5"/>
        <v>253.15094878573166</v>
      </c>
      <c r="L13" s="132">
        <f t="shared" si="5"/>
        <v>244.73591766063646</v>
      </c>
      <c r="M13" s="132">
        <f t="shared" si="5"/>
        <v>284.20203487522372</v>
      </c>
      <c r="N13" s="132">
        <f t="shared" si="5"/>
        <v>268.74115073315221</v>
      </c>
      <c r="O13" s="132">
        <f t="shared" si="5"/>
        <v>285.14653471419513</v>
      </c>
      <c r="P13" s="132">
        <f t="shared" si="5"/>
        <v>277.18816398516822</v>
      </c>
      <c r="Q13" s="132">
        <f t="shared" si="5"/>
        <v>293.23015240609027</v>
      </c>
    </row>
    <row r="14" spans="1:17" ht="11.45" customHeight="1" x14ac:dyDescent="0.25">
      <c r="A14" s="116" t="s">
        <v>23</v>
      </c>
      <c r="B14" s="42">
        <f>B23*B79/1000000</f>
        <v>53.733014515527287</v>
      </c>
      <c r="C14" s="42">
        <f t="shared" ref="C14:Q14" si="6">C23*C79/1000000</f>
        <v>56.480102201010439</v>
      </c>
      <c r="D14" s="42">
        <f t="shared" si="6"/>
        <v>53.935510427152018</v>
      </c>
      <c r="E14" s="42">
        <f t="shared" si="6"/>
        <v>50.650582499146161</v>
      </c>
      <c r="F14" s="42">
        <f t="shared" si="6"/>
        <v>53.668736343247879</v>
      </c>
      <c r="G14" s="42">
        <f t="shared" si="6"/>
        <v>55.812663950894184</v>
      </c>
      <c r="H14" s="42">
        <f t="shared" si="6"/>
        <v>52.429040023069412</v>
      </c>
      <c r="I14" s="42">
        <f t="shared" si="6"/>
        <v>51.093335129460414</v>
      </c>
      <c r="J14" s="42">
        <f t="shared" si="6"/>
        <v>52.347251200417766</v>
      </c>
      <c r="K14" s="42">
        <f t="shared" si="6"/>
        <v>44.633268803711303</v>
      </c>
      <c r="L14" s="42">
        <f t="shared" si="6"/>
        <v>44.239521938446636</v>
      </c>
      <c r="M14" s="42">
        <f t="shared" si="6"/>
        <v>50.756624683849978</v>
      </c>
      <c r="N14" s="42">
        <f t="shared" si="6"/>
        <v>49.604289168763898</v>
      </c>
      <c r="O14" s="42">
        <f t="shared" si="6"/>
        <v>50.689668315701951</v>
      </c>
      <c r="P14" s="42">
        <f t="shared" si="6"/>
        <v>49.609770910753973</v>
      </c>
      <c r="Q14" s="42">
        <f t="shared" si="6"/>
        <v>48.406837138567319</v>
      </c>
    </row>
    <row r="15" spans="1:17" ht="11.45" customHeight="1" x14ac:dyDescent="0.25">
      <c r="A15" s="116" t="s">
        <v>127</v>
      </c>
      <c r="B15" s="42">
        <f>B24*B80/1000000</f>
        <v>100.08298947394742</v>
      </c>
      <c r="C15" s="42">
        <f t="shared" ref="C15:Q15" si="7">C24*C80/1000000</f>
        <v>96.32995344547372</v>
      </c>
      <c r="D15" s="42">
        <f t="shared" si="7"/>
        <v>93.491235031775147</v>
      </c>
      <c r="E15" s="42">
        <f t="shared" si="7"/>
        <v>90.224821700214193</v>
      </c>
      <c r="F15" s="42">
        <f t="shared" si="7"/>
        <v>102.77098744665929</v>
      </c>
      <c r="G15" s="42">
        <f t="shared" si="7"/>
        <v>106.98099158695946</v>
      </c>
      <c r="H15" s="42">
        <f t="shared" si="7"/>
        <v>106.70898618367899</v>
      </c>
      <c r="I15" s="42">
        <f t="shared" si="7"/>
        <v>110.69555150146664</v>
      </c>
      <c r="J15" s="42">
        <f t="shared" si="7"/>
        <v>120.17006829354125</v>
      </c>
      <c r="K15" s="42">
        <f t="shared" si="7"/>
        <v>109.60743575313505</v>
      </c>
      <c r="L15" s="42">
        <f t="shared" si="7"/>
        <v>112.82463004573576</v>
      </c>
      <c r="M15" s="42">
        <f t="shared" si="7"/>
        <v>123.86062745609935</v>
      </c>
      <c r="N15" s="42">
        <f t="shared" si="7"/>
        <v>122.22220597871807</v>
      </c>
      <c r="O15" s="42">
        <f t="shared" si="7"/>
        <v>129.32610764354482</v>
      </c>
      <c r="P15" s="42">
        <f t="shared" si="7"/>
        <v>128.5233286578179</v>
      </c>
      <c r="Q15" s="42">
        <f t="shared" si="7"/>
        <v>131.47184683816508</v>
      </c>
    </row>
    <row r="16" spans="1:17" ht="11.45" customHeight="1" x14ac:dyDescent="0.25">
      <c r="A16" s="116" t="s">
        <v>125</v>
      </c>
      <c r="B16" s="42">
        <f>B25*B81/1000000</f>
        <v>72.514919097721943</v>
      </c>
      <c r="C16" s="42">
        <f t="shared" ref="C16:Q16" si="8">C25*C81/1000000</f>
        <v>86.243093007653997</v>
      </c>
      <c r="D16" s="42">
        <f t="shared" si="8"/>
        <v>61.889263333518876</v>
      </c>
      <c r="E16" s="42">
        <f t="shared" si="8"/>
        <v>69.345845356258835</v>
      </c>
      <c r="F16" s="42">
        <f t="shared" si="8"/>
        <v>85.388005886522976</v>
      </c>
      <c r="G16" s="42">
        <f t="shared" si="8"/>
        <v>87.565286498216125</v>
      </c>
      <c r="H16" s="42">
        <f t="shared" si="8"/>
        <v>90.523249925388853</v>
      </c>
      <c r="I16" s="42">
        <f t="shared" si="8"/>
        <v>97.488958281480706</v>
      </c>
      <c r="J16" s="42">
        <f t="shared" si="8"/>
        <v>106.14895206398354</v>
      </c>
      <c r="K16" s="42">
        <f t="shared" si="8"/>
        <v>98.91024422888529</v>
      </c>
      <c r="L16" s="42">
        <f t="shared" si="8"/>
        <v>87.671765676454058</v>
      </c>
      <c r="M16" s="42">
        <f t="shared" si="8"/>
        <v>109.5847827352744</v>
      </c>
      <c r="N16" s="42">
        <f t="shared" si="8"/>
        <v>96.914655585670246</v>
      </c>
      <c r="O16" s="42">
        <f t="shared" si="8"/>
        <v>105.13075875494835</v>
      </c>
      <c r="P16" s="42">
        <f t="shared" si="8"/>
        <v>99.055064416596366</v>
      </c>
      <c r="Q16" s="42">
        <f t="shared" si="8"/>
        <v>113.35146842935787</v>
      </c>
    </row>
    <row r="17" spans="1:17" ht="11.45" customHeight="1" x14ac:dyDescent="0.25">
      <c r="A17" s="128" t="s">
        <v>18</v>
      </c>
      <c r="B17" s="131">
        <f t="shared" ref="B17" si="9">SUM(B18:B19)</f>
        <v>3.3870465155203195</v>
      </c>
      <c r="C17" s="131">
        <f t="shared" ref="C17:Q17" si="10">SUM(C18:C19)</f>
        <v>3.2998088612450784</v>
      </c>
      <c r="D17" s="131">
        <f t="shared" si="10"/>
        <v>4.1878447775056689</v>
      </c>
      <c r="E17" s="131">
        <f t="shared" si="10"/>
        <v>4.9994339844473563</v>
      </c>
      <c r="F17" s="131">
        <f t="shared" si="10"/>
        <v>5.7525640271152945</v>
      </c>
      <c r="G17" s="131">
        <f t="shared" si="10"/>
        <v>5.6218374799375166</v>
      </c>
      <c r="H17" s="131">
        <f t="shared" si="10"/>
        <v>6.4186332527627936</v>
      </c>
      <c r="I17" s="131">
        <f t="shared" si="10"/>
        <v>7.6207916047144924</v>
      </c>
      <c r="J17" s="131">
        <f t="shared" si="10"/>
        <v>7.9166321164333322</v>
      </c>
      <c r="K17" s="131">
        <f t="shared" si="10"/>
        <v>6.2416238337966305</v>
      </c>
      <c r="L17" s="131">
        <f t="shared" si="10"/>
        <v>6.1433815182181544</v>
      </c>
      <c r="M17" s="131">
        <f t="shared" si="10"/>
        <v>5.8827321480471131</v>
      </c>
      <c r="N17" s="131">
        <f t="shared" si="10"/>
        <v>5.132953447240256</v>
      </c>
      <c r="O17" s="131">
        <f t="shared" si="10"/>
        <v>4.8968035240372725</v>
      </c>
      <c r="P17" s="131">
        <f t="shared" si="10"/>
        <v>5.0666239743653829</v>
      </c>
      <c r="Q17" s="131">
        <f t="shared" si="10"/>
        <v>5.299690396456886</v>
      </c>
    </row>
    <row r="18" spans="1:17" ht="11.45" customHeight="1" x14ac:dyDescent="0.25">
      <c r="A18" s="95" t="s">
        <v>126</v>
      </c>
      <c r="B18" s="37">
        <f>B27*B83/1000000</f>
        <v>2.3204982048094882</v>
      </c>
      <c r="C18" s="37">
        <f t="shared" ref="C18:Q18" si="11">C27*C83/1000000</f>
        <v>1.8187762686541615</v>
      </c>
      <c r="D18" s="37">
        <f t="shared" si="11"/>
        <v>2.2690699344570624</v>
      </c>
      <c r="E18" s="37">
        <f t="shared" si="11"/>
        <v>2.5772970411716991</v>
      </c>
      <c r="F18" s="37">
        <f t="shared" si="11"/>
        <v>2.8711287332441215</v>
      </c>
      <c r="G18" s="37">
        <f t="shared" si="11"/>
        <v>2.6295592576162083</v>
      </c>
      <c r="H18" s="37">
        <f t="shared" si="11"/>
        <v>3.1184804702984903</v>
      </c>
      <c r="I18" s="37">
        <f t="shared" si="11"/>
        <v>3.7913930033630541</v>
      </c>
      <c r="J18" s="37">
        <f t="shared" si="11"/>
        <v>4.0879733243312462</v>
      </c>
      <c r="K18" s="37">
        <f t="shared" si="11"/>
        <v>3.2612125352623353</v>
      </c>
      <c r="L18" s="37">
        <f t="shared" si="11"/>
        <v>2.3217879279579337</v>
      </c>
      <c r="M18" s="37">
        <f t="shared" si="11"/>
        <v>1.7161316643779307</v>
      </c>
      <c r="N18" s="37">
        <f t="shared" si="11"/>
        <v>1.5464583663491842</v>
      </c>
      <c r="O18" s="37">
        <f t="shared" si="11"/>
        <v>1.3927360427445059</v>
      </c>
      <c r="P18" s="37">
        <f t="shared" si="11"/>
        <v>1.317594593011908</v>
      </c>
      <c r="Q18" s="37">
        <f t="shared" si="11"/>
        <v>1.3544677858091374</v>
      </c>
    </row>
    <row r="19" spans="1:17" ht="11.45" customHeight="1" x14ac:dyDescent="0.25">
      <c r="A19" s="93" t="s">
        <v>125</v>
      </c>
      <c r="B19" s="36">
        <f>B28*B84/1000000</f>
        <v>1.0665483107108316</v>
      </c>
      <c r="C19" s="36">
        <f t="shared" ref="C19:Q19" si="12">C28*C84/1000000</f>
        <v>1.4810325925909171</v>
      </c>
      <c r="D19" s="36">
        <f t="shared" si="12"/>
        <v>1.9187748430486065</v>
      </c>
      <c r="E19" s="36">
        <f t="shared" si="12"/>
        <v>2.4221369432756572</v>
      </c>
      <c r="F19" s="36">
        <f t="shared" si="12"/>
        <v>2.8814352938711729</v>
      </c>
      <c r="G19" s="36">
        <f t="shared" si="12"/>
        <v>2.9922782223213087</v>
      </c>
      <c r="H19" s="36">
        <f t="shared" si="12"/>
        <v>3.3001527824643033</v>
      </c>
      <c r="I19" s="36">
        <f t="shared" si="12"/>
        <v>3.8293986013514387</v>
      </c>
      <c r="J19" s="36">
        <f t="shared" si="12"/>
        <v>3.8286587921020856</v>
      </c>
      <c r="K19" s="36">
        <f t="shared" si="12"/>
        <v>2.9804112985342956</v>
      </c>
      <c r="L19" s="36">
        <f t="shared" si="12"/>
        <v>3.8215935902602203</v>
      </c>
      <c r="M19" s="36">
        <f t="shared" si="12"/>
        <v>4.1666004836691828</v>
      </c>
      <c r="N19" s="36">
        <f t="shared" si="12"/>
        <v>3.5864950808910723</v>
      </c>
      <c r="O19" s="36">
        <f t="shared" si="12"/>
        <v>3.5040674812927661</v>
      </c>
      <c r="P19" s="36">
        <f t="shared" si="12"/>
        <v>3.7490293813534752</v>
      </c>
      <c r="Q19" s="36">
        <f t="shared" si="12"/>
        <v>3.9452226106477486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265633</v>
      </c>
      <c r="C21" s="41">
        <f t="shared" ref="C21:Q21" si="14">SUM(C22,C26)</f>
        <v>271848</v>
      </c>
      <c r="D21" s="41">
        <f t="shared" si="14"/>
        <v>256129</v>
      </c>
      <c r="E21" s="41">
        <f t="shared" si="14"/>
        <v>244012</v>
      </c>
      <c r="F21" s="41">
        <f t="shared" si="14"/>
        <v>263917</v>
      </c>
      <c r="G21" s="41">
        <f t="shared" si="14"/>
        <v>276011</v>
      </c>
      <c r="H21" s="41">
        <f t="shared" si="14"/>
        <v>295368</v>
      </c>
      <c r="I21" s="41">
        <f t="shared" si="14"/>
        <v>301939</v>
      </c>
      <c r="J21" s="41">
        <f t="shared" si="14"/>
        <v>321495</v>
      </c>
      <c r="K21" s="41">
        <f t="shared" si="14"/>
        <v>280750</v>
      </c>
      <c r="L21" s="41">
        <f t="shared" si="14"/>
        <v>283955</v>
      </c>
      <c r="M21" s="41">
        <f t="shared" si="14"/>
        <v>313979</v>
      </c>
      <c r="N21" s="41">
        <f t="shared" si="14"/>
        <v>310257</v>
      </c>
      <c r="O21" s="41">
        <f t="shared" si="14"/>
        <v>324405</v>
      </c>
      <c r="P21" s="41">
        <f t="shared" si="14"/>
        <v>326043</v>
      </c>
      <c r="Q21" s="41">
        <f t="shared" si="14"/>
        <v>329129</v>
      </c>
    </row>
    <row r="22" spans="1:17" ht="11.45" customHeight="1" x14ac:dyDescent="0.25">
      <c r="A22" s="130" t="s">
        <v>39</v>
      </c>
      <c r="B22" s="132">
        <f t="shared" ref="B22" si="15">SUM(B23:B25)</f>
        <v>261876</v>
      </c>
      <c r="C22" s="132">
        <f t="shared" ref="C22:Q22" si="16">SUM(C23:C25)</f>
        <v>268564</v>
      </c>
      <c r="D22" s="132">
        <f t="shared" si="16"/>
        <v>251937</v>
      </c>
      <c r="E22" s="132">
        <f t="shared" si="16"/>
        <v>239069</v>
      </c>
      <c r="F22" s="132">
        <f t="shared" si="16"/>
        <v>258246</v>
      </c>
      <c r="G22" s="132">
        <f t="shared" si="16"/>
        <v>270582</v>
      </c>
      <c r="H22" s="132">
        <f t="shared" si="16"/>
        <v>289012</v>
      </c>
      <c r="I22" s="132">
        <f t="shared" si="16"/>
        <v>294647</v>
      </c>
      <c r="J22" s="132">
        <f t="shared" si="16"/>
        <v>313875</v>
      </c>
      <c r="K22" s="132">
        <f t="shared" si="16"/>
        <v>274837</v>
      </c>
      <c r="L22" s="132">
        <f t="shared" si="16"/>
        <v>278800</v>
      </c>
      <c r="M22" s="132">
        <f t="shared" si="16"/>
        <v>309762</v>
      </c>
      <c r="N22" s="132">
        <f t="shared" si="16"/>
        <v>306537</v>
      </c>
      <c r="O22" s="132">
        <f t="shared" si="16"/>
        <v>320989</v>
      </c>
      <c r="P22" s="132">
        <f t="shared" si="16"/>
        <v>322614</v>
      </c>
      <c r="Q22" s="132">
        <f t="shared" si="16"/>
        <v>325522</v>
      </c>
    </row>
    <row r="23" spans="1:17" ht="11.45" customHeight="1" x14ac:dyDescent="0.25">
      <c r="A23" s="116" t="s">
        <v>23</v>
      </c>
      <c r="B23" s="42">
        <f>IF(B32=0,0,B32/B70)</f>
        <v>104036</v>
      </c>
      <c r="C23" s="42">
        <f t="shared" ref="C23:Q23" si="17">IF(C32=0,0,C32/C70)</f>
        <v>109346</v>
      </c>
      <c r="D23" s="42">
        <f t="shared" si="17"/>
        <v>104383</v>
      </c>
      <c r="E23" s="42">
        <f t="shared" si="17"/>
        <v>97987</v>
      </c>
      <c r="F23" s="42">
        <f t="shared" si="17"/>
        <v>103762</v>
      </c>
      <c r="G23" s="42">
        <f t="shared" si="17"/>
        <v>107800</v>
      </c>
      <c r="H23" s="42">
        <f t="shared" si="17"/>
        <v>101197</v>
      </c>
      <c r="I23" s="42">
        <f t="shared" si="17"/>
        <v>98542</v>
      </c>
      <c r="J23" s="42">
        <f t="shared" si="17"/>
        <v>100873</v>
      </c>
      <c r="K23" s="42">
        <f t="shared" si="17"/>
        <v>85923</v>
      </c>
      <c r="L23" s="42">
        <f t="shared" si="17"/>
        <v>85076</v>
      </c>
      <c r="M23" s="42">
        <f t="shared" si="17"/>
        <v>97711</v>
      </c>
      <c r="N23" s="42">
        <f t="shared" si="17"/>
        <v>95595</v>
      </c>
      <c r="O23" s="42">
        <f t="shared" si="17"/>
        <v>97790</v>
      </c>
      <c r="P23" s="42">
        <f t="shared" si="17"/>
        <v>95811</v>
      </c>
      <c r="Q23" s="42">
        <f t="shared" si="17"/>
        <v>93588</v>
      </c>
    </row>
    <row r="24" spans="1:17" ht="11.45" customHeight="1" x14ac:dyDescent="0.25">
      <c r="A24" s="116" t="s">
        <v>127</v>
      </c>
      <c r="B24" s="42">
        <f t="shared" ref="B24:Q25" si="18">IF(B33=0,0,B33/B71)</f>
        <v>127806</v>
      </c>
      <c r="C24" s="42">
        <f t="shared" si="18"/>
        <v>132388</v>
      </c>
      <c r="D24" s="42">
        <f t="shared" si="18"/>
        <v>125564.00000000001</v>
      </c>
      <c r="E24" s="42">
        <f t="shared" si="18"/>
        <v>118815.99999999999</v>
      </c>
      <c r="F24" s="42">
        <f t="shared" si="18"/>
        <v>129476</v>
      </c>
      <c r="G24" s="42">
        <f t="shared" si="18"/>
        <v>131669</v>
      </c>
      <c r="H24" s="42">
        <f t="shared" si="18"/>
        <v>155651</v>
      </c>
      <c r="I24" s="42">
        <f t="shared" si="18"/>
        <v>161466</v>
      </c>
      <c r="J24" s="42">
        <f t="shared" si="18"/>
        <v>175286</v>
      </c>
      <c r="K24" s="42">
        <f t="shared" si="18"/>
        <v>153770</v>
      </c>
      <c r="L24" s="42">
        <f t="shared" si="18"/>
        <v>156343.00000000003</v>
      </c>
      <c r="M24" s="42">
        <f t="shared" si="18"/>
        <v>170615.00000000003</v>
      </c>
      <c r="N24" s="42">
        <f t="shared" si="18"/>
        <v>169517</v>
      </c>
      <c r="O24" s="42">
        <f t="shared" si="18"/>
        <v>178179</v>
      </c>
      <c r="P24" s="42">
        <f t="shared" si="18"/>
        <v>177971</v>
      </c>
      <c r="Q24" s="42">
        <f t="shared" si="18"/>
        <v>184065</v>
      </c>
    </row>
    <row r="25" spans="1:17" ht="11.45" customHeight="1" x14ac:dyDescent="0.25">
      <c r="A25" s="116" t="s">
        <v>125</v>
      </c>
      <c r="B25" s="42">
        <f t="shared" si="18"/>
        <v>30034</v>
      </c>
      <c r="C25" s="42">
        <f t="shared" si="18"/>
        <v>26830</v>
      </c>
      <c r="D25" s="42">
        <f t="shared" si="18"/>
        <v>21990</v>
      </c>
      <c r="E25" s="42">
        <f t="shared" si="18"/>
        <v>22266.000000000004</v>
      </c>
      <c r="F25" s="42">
        <f t="shared" si="18"/>
        <v>25008</v>
      </c>
      <c r="G25" s="42">
        <f t="shared" si="18"/>
        <v>31112.999999999993</v>
      </c>
      <c r="H25" s="42">
        <f t="shared" si="18"/>
        <v>32163.999999999996</v>
      </c>
      <c r="I25" s="42">
        <f t="shared" si="18"/>
        <v>34639</v>
      </c>
      <c r="J25" s="42">
        <f t="shared" si="18"/>
        <v>37716</v>
      </c>
      <c r="K25" s="42">
        <f t="shared" si="18"/>
        <v>35144</v>
      </c>
      <c r="L25" s="42">
        <f t="shared" si="18"/>
        <v>37381</v>
      </c>
      <c r="M25" s="42">
        <f t="shared" si="18"/>
        <v>41436</v>
      </c>
      <c r="N25" s="42">
        <f t="shared" si="18"/>
        <v>41425</v>
      </c>
      <c r="O25" s="42">
        <f t="shared" si="18"/>
        <v>45020</v>
      </c>
      <c r="P25" s="42">
        <f t="shared" si="18"/>
        <v>48832</v>
      </c>
      <c r="Q25" s="42">
        <f t="shared" si="18"/>
        <v>47869</v>
      </c>
    </row>
    <row r="26" spans="1:17" ht="11.45" customHeight="1" x14ac:dyDescent="0.25">
      <c r="A26" s="128" t="s">
        <v>18</v>
      </c>
      <c r="B26" s="131">
        <f t="shared" ref="B26" si="19">SUM(B27:B28)</f>
        <v>3756.9999999999995</v>
      </c>
      <c r="C26" s="131">
        <f t="shared" ref="C26:Q26" si="20">SUM(C27:C28)</f>
        <v>3284</v>
      </c>
      <c r="D26" s="131">
        <f t="shared" si="20"/>
        <v>4192</v>
      </c>
      <c r="E26" s="131">
        <f t="shared" si="20"/>
        <v>4943</v>
      </c>
      <c r="F26" s="131">
        <f t="shared" si="20"/>
        <v>5671</v>
      </c>
      <c r="G26" s="131">
        <f t="shared" si="20"/>
        <v>5429</v>
      </c>
      <c r="H26" s="131">
        <f t="shared" si="20"/>
        <v>6356</v>
      </c>
      <c r="I26" s="131">
        <f t="shared" si="20"/>
        <v>7292</v>
      </c>
      <c r="J26" s="131">
        <f t="shared" si="20"/>
        <v>7620</v>
      </c>
      <c r="K26" s="131">
        <f t="shared" si="20"/>
        <v>5913</v>
      </c>
      <c r="L26" s="131">
        <f t="shared" si="20"/>
        <v>5155</v>
      </c>
      <c r="M26" s="131">
        <f t="shared" si="20"/>
        <v>4217</v>
      </c>
      <c r="N26" s="131">
        <f t="shared" si="20"/>
        <v>3720</v>
      </c>
      <c r="O26" s="131">
        <f t="shared" si="20"/>
        <v>3416</v>
      </c>
      <c r="P26" s="131">
        <f t="shared" si="20"/>
        <v>3429</v>
      </c>
      <c r="Q26" s="131">
        <f t="shared" si="20"/>
        <v>3607</v>
      </c>
    </row>
    <row r="27" spans="1:17" ht="11.45" customHeight="1" x14ac:dyDescent="0.25">
      <c r="A27" s="95" t="s">
        <v>126</v>
      </c>
      <c r="B27" s="37">
        <f t="shared" ref="B27:Q28" si="21">IF(B36=0,0,B36/B74)</f>
        <v>3276.9999999999995</v>
      </c>
      <c r="C27" s="37">
        <f t="shared" si="21"/>
        <v>2617</v>
      </c>
      <c r="D27" s="37">
        <f t="shared" si="21"/>
        <v>3326.9999999999995</v>
      </c>
      <c r="E27" s="37">
        <f t="shared" si="21"/>
        <v>3851</v>
      </c>
      <c r="F27" s="37">
        <f t="shared" si="21"/>
        <v>4371</v>
      </c>
      <c r="G27" s="37">
        <f t="shared" si="21"/>
        <v>4079</v>
      </c>
      <c r="H27" s="37">
        <f t="shared" si="21"/>
        <v>4929</v>
      </c>
      <c r="I27" s="37">
        <f t="shared" si="21"/>
        <v>5801</v>
      </c>
      <c r="J27" s="37">
        <f t="shared" si="21"/>
        <v>6055</v>
      </c>
      <c r="K27" s="37">
        <f t="shared" si="21"/>
        <v>4676</v>
      </c>
      <c r="L27" s="37">
        <f t="shared" si="21"/>
        <v>3666</v>
      </c>
      <c r="M27" s="37">
        <f t="shared" si="21"/>
        <v>2757</v>
      </c>
      <c r="N27" s="37">
        <f t="shared" si="21"/>
        <v>2493</v>
      </c>
      <c r="O27" s="37">
        <f t="shared" si="21"/>
        <v>2245</v>
      </c>
      <c r="P27" s="37">
        <f t="shared" si="21"/>
        <v>2136</v>
      </c>
      <c r="Q27" s="37">
        <f t="shared" si="21"/>
        <v>2229</v>
      </c>
    </row>
    <row r="28" spans="1:17" ht="11.45" customHeight="1" x14ac:dyDescent="0.25">
      <c r="A28" s="93" t="s">
        <v>125</v>
      </c>
      <c r="B28" s="36">
        <f t="shared" si="21"/>
        <v>480</v>
      </c>
      <c r="C28" s="36">
        <f t="shared" si="21"/>
        <v>667</v>
      </c>
      <c r="D28" s="36">
        <f t="shared" si="21"/>
        <v>865</v>
      </c>
      <c r="E28" s="36">
        <f t="shared" si="21"/>
        <v>1092</v>
      </c>
      <c r="F28" s="36">
        <f t="shared" si="21"/>
        <v>1300</v>
      </c>
      <c r="G28" s="36">
        <f t="shared" si="21"/>
        <v>1350</v>
      </c>
      <c r="H28" s="36">
        <f t="shared" si="21"/>
        <v>1427</v>
      </c>
      <c r="I28" s="36">
        <f t="shared" si="21"/>
        <v>1491</v>
      </c>
      <c r="J28" s="36">
        <f t="shared" si="21"/>
        <v>1565</v>
      </c>
      <c r="K28" s="36">
        <f t="shared" si="21"/>
        <v>1237</v>
      </c>
      <c r="L28" s="36">
        <f t="shared" si="21"/>
        <v>1489</v>
      </c>
      <c r="M28" s="36">
        <f t="shared" si="21"/>
        <v>1460.0000000000002</v>
      </c>
      <c r="N28" s="36">
        <f t="shared" si="21"/>
        <v>1227</v>
      </c>
      <c r="O28" s="36">
        <f t="shared" si="21"/>
        <v>1171</v>
      </c>
      <c r="P28" s="36">
        <f t="shared" si="21"/>
        <v>1293</v>
      </c>
      <c r="Q28" s="36">
        <f t="shared" si="21"/>
        <v>1378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24327846</v>
      </c>
      <c r="C31" s="132">
        <f t="shared" si="22"/>
        <v>24109711</v>
      </c>
      <c r="D31" s="132">
        <f t="shared" si="22"/>
        <v>22039239</v>
      </c>
      <c r="E31" s="132">
        <f t="shared" si="22"/>
        <v>20440596</v>
      </c>
      <c r="F31" s="132">
        <f t="shared" si="22"/>
        <v>21718349</v>
      </c>
      <c r="G31" s="132">
        <f t="shared" si="22"/>
        <v>22898730</v>
      </c>
      <c r="H31" s="132">
        <f t="shared" si="22"/>
        <v>25981205</v>
      </c>
      <c r="I31" s="132">
        <f t="shared" si="22"/>
        <v>26973289</v>
      </c>
      <c r="J31" s="132">
        <f t="shared" si="22"/>
        <v>27722460</v>
      </c>
      <c r="K31" s="132">
        <f t="shared" si="22"/>
        <v>25443787</v>
      </c>
      <c r="L31" s="132">
        <f t="shared" si="22"/>
        <v>26865442</v>
      </c>
      <c r="M31" s="132">
        <f t="shared" si="22"/>
        <v>29949930</v>
      </c>
      <c r="N31" s="132">
        <f t="shared" si="22"/>
        <v>30556434</v>
      </c>
      <c r="O31" s="132">
        <f t="shared" si="22"/>
        <v>31654684</v>
      </c>
      <c r="P31" s="132">
        <f t="shared" si="22"/>
        <v>32955143</v>
      </c>
      <c r="Q31" s="132">
        <f t="shared" si="22"/>
        <v>34177544</v>
      </c>
    </row>
    <row r="32" spans="1:17" ht="11.45" customHeight="1" x14ac:dyDescent="0.25">
      <c r="A32" s="116" t="s">
        <v>23</v>
      </c>
      <c r="B32" s="42">
        <v>8042531</v>
      </c>
      <c r="C32" s="42">
        <v>8039066</v>
      </c>
      <c r="D32" s="42">
        <v>7444272</v>
      </c>
      <c r="E32" s="42">
        <v>6873957.0000000009</v>
      </c>
      <c r="F32" s="42">
        <v>7029320.0000000009</v>
      </c>
      <c r="G32" s="42">
        <v>7300306</v>
      </c>
      <c r="H32" s="42">
        <v>7177077.0000000009</v>
      </c>
      <c r="I32" s="42">
        <v>7067954.0000000009</v>
      </c>
      <c r="J32" s="42">
        <v>6875960</v>
      </c>
      <c r="K32" s="42">
        <v>6090514</v>
      </c>
      <c r="L32" s="42">
        <v>6249758</v>
      </c>
      <c r="M32" s="42">
        <v>7064487.9999999991</v>
      </c>
      <c r="N32" s="42">
        <v>7157494</v>
      </c>
      <c r="O32" s="42">
        <v>7189879</v>
      </c>
      <c r="P32" s="42">
        <v>7479949.9999999991</v>
      </c>
      <c r="Q32" s="42">
        <v>7538172.9999999991</v>
      </c>
    </row>
    <row r="33" spans="1:17" ht="11.45" customHeight="1" x14ac:dyDescent="0.25">
      <c r="A33" s="116" t="s">
        <v>127</v>
      </c>
      <c r="B33" s="42">
        <v>12842578</v>
      </c>
      <c r="C33" s="42">
        <v>12857770</v>
      </c>
      <c r="D33" s="42">
        <v>11865039</v>
      </c>
      <c r="E33" s="42">
        <v>10930433</v>
      </c>
      <c r="F33" s="42">
        <v>11571313</v>
      </c>
      <c r="G33" s="42">
        <v>11975106</v>
      </c>
      <c r="H33" s="42">
        <v>14987158</v>
      </c>
      <c r="I33" s="42">
        <v>15794622</v>
      </c>
      <c r="J33" s="42">
        <v>16293918</v>
      </c>
      <c r="K33" s="42">
        <v>15001634.999999998</v>
      </c>
      <c r="L33" s="42">
        <v>15788469</v>
      </c>
      <c r="M33" s="42">
        <v>17477955</v>
      </c>
      <c r="N33" s="42">
        <v>17808877</v>
      </c>
      <c r="O33" s="42">
        <v>18484423</v>
      </c>
      <c r="P33" s="42">
        <v>18925281</v>
      </c>
      <c r="Q33" s="42">
        <v>19964537</v>
      </c>
    </row>
    <row r="34" spans="1:17" ht="11.45" customHeight="1" x14ac:dyDescent="0.25">
      <c r="A34" s="116" t="s">
        <v>125</v>
      </c>
      <c r="B34" s="42">
        <v>3442737</v>
      </c>
      <c r="C34" s="42">
        <v>3212875</v>
      </c>
      <c r="D34" s="42">
        <v>2729928</v>
      </c>
      <c r="E34" s="42">
        <v>2636206</v>
      </c>
      <c r="F34" s="42">
        <v>3117716</v>
      </c>
      <c r="G34" s="42">
        <v>3623318</v>
      </c>
      <c r="H34" s="42">
        <v>3816970</v>
      </c>
      <c r="I34" s="42">
        <v>4110713</v>
      </c>
      <c r="J34" s="42">
        <v>4552582</v>
      </c>
      <c r="K34" s="42">
        <v>4351638</v>
      </c>
      <c r="L34" s="42">
        <v>4827215</v>
      </c>
      <c r="M34" s="42">
        <v>5407487</v>
      </c>
      <c r="N34" s="42">
        <v>5590063</v>
      </c>
      <c r="O34" s="42">
        <v>5980381.9999999991</v>
      </c>
      <c r="P34" s="42">
        <v>6549911.9999999991</v>
      </c>
      <c r="Q34" s="42">
        <v>6674834</v>
      </c>
    </row>
    <row r="35" spans="1:17" ht="11.45" customHeight="1" x14ac:dyDescent="0.25">
      <c r="A35" s="128" t="s">
        <v>137</v>
      </c>
      <c r="B35" s="131">
        <f t="shared" ref="B35:Q35" si="23">SUM(B36:B37)</f>
        <v>92761.603128583258</v>
      </c>
      <c r="C35" s="131">
        <f t="shared" si="23"/>
        <v>90538.581681437034</v>
      </c>
      <c r="D35" s="131">
        <f t="shared" si="23"/>
        <v>117627.7613270115</v>
      </c>
      <c r="E35" s="131">
        <f t="shared" si="23"/>
        <v>141775.86958382311</v>
      </c>
      <c r="F35" s="131">
        <f t="shared" si="23"/>
        <v>166372.44115155761</v>
      </c>
      <c r="G35" s="131">
        <f t="shared" si="23"/>
        <v>162556.66422373347</v>
      </c>
      <c r="H35" s="131">
        <f t="shared" si="23"/>
        <v>180227.13570767015</v>
      </c>
      <c r="I35" s="131">
        <f t="shared" si="23"/>
        <v>200565.39905701816</v>
      </c>
      <c r="J35" s="131">
        <f t="shared" si="23"/>
        <v>206440.89127047511</v>
      </c>
      <c r="K35" s="131">
        <f t="shared" si="23"/>
        <v>161664.80578098359</v>
      </c>
      <c r="L35" s="131">
        <f t="shared" si="23"/>
        <v>159519.98265464115</v>
      </c>
      <c r="M35" s="131">
        <f t="shared" si="23"/>
        <v>139477.41147754094</v>
      </c>
      <c r="N35" s="131">
        <f t="shared" si="23"/>
        <v>119020.77867813274</v>
      </c>
      <c r="O35" s="131">
        <f t="shared" si="23"/>
        <v>108494.40954209212</v>
      </c>
      <c r="P35" s="131">
        <f t="shared" si="23"/>
        <v>119192.16059257355</v>
      </c>
      <c r="Q35" s="131">
        <f t="shared" si="23"/>
        <v>122288.15180095547</v>
      </c>
    </row>
    <row r="36" spans="1:17" ht="11.45" customHeight="1" x14ac:dyDescent="0.25">
      <c r="A36" s="95" t="s">
        <v>126</v>
      </c>
      <c r="B36" s="37">
        <v>66993.227249500342</v>
      </c>
      <c r="C36" s="37">
        <v>54863.460012227668</v>
      </c>
      <c r="D36" s="37">
        <v>70827.737159746262</v>
      </c>
      <c r="E36" s="37">
        <v>83144.54226050037</v>
      </c>
      <c r="F36" s="37">
        <v>95584.682615274374</v>
      </c>
      <c r="G36" s="37">
        <v>88270.542011614598</v>
      </c>
      <c r="H36" s="37">
        <v>102426.25665794227</v>
      </c>
      <c r="I36" s="37">
        <v>119199.45618616532</v>
      </c>
      <c r="J36" s="37">
        <v>121561.77007198204</v>
      </c>
      <c r="K36" s="37">
        <v>95296.468238436544</v>
      </c>
      <c r="L36" s="37">
        <v>77571.16863132648</v>
      </c>
      <c r="M36" s="37">
        <v>60481.761515723556</v>
      </c>
      <c r="N36" s="37">
        <v>54219.817875780209</v>
      </c>
      <c r="O36" s="37">
        <v>49387.773663663138</v>
      </c>
      <c r="P36" s="37">
        <v>50737.015941954051</v>
      </c>
      <c r="Q36" s="37">
        <v>52255.009651127068</v>
      </c>
    </row>
    <row r="37" spans="1:17" ht="11.45" customHeight="1" x14ac:dyDescent="0.25">
      <c r="A37" s="93" t="s">
        <v>125</v>
      </c>
      <c r="B37" s="36">
        <v>25768.375879082923</v>
      </c>
      <c r="C37" s="36">
        <v>35675.121669209366</v>
      </c>
      <c r="D37" s="36">
        <v>46800.024167265234</v>
      </c>
      <c r="E37" s="36">
        <v>58631.327323322745</v>
      </c>
      <c r="F37" s="36">
        <v>70787.758536283232</v>
      </c>
      <c r="G37" s="36">
        <v>74286.122212118862</v>
      </c>
      <c r="H37" s="36">
        <v>77800.879049727882</v>
      </c>
      <c r="I37" s="36">
        <v>81365.942870852828</v>
      </c>
      <c r="J37" s="36">
        <v>84879.121198493071</v>
      </c>
      <c r="K37" s="36">
        <v>66368.337542547059</v>
      </c>
      <c r="L37" s="36">
        <v>81948.81402331467</v>
      </c>
      <c r="M37" s="36">
        <v>78995.649961817384</v>
      </c>
      <c r="N37" s="36">
        <v>64800.960802352543</v>
      </c>
      <c r="O37" s="36">
        <v>59106.635878428977</v>
      </c>
      <c r="P37" s="36">
        <v>68455.144650619492</v>
      </c>
      <c r="Q37" s="36">
        <v>70033.142149828403</v>
      </c>
    </row>
    <row r="39" spans="1:17" ht="11.45" customHeight="1" x14ac:dyDescent="0.25">
      <c r="A39" s="27" t="s">
        <v>136</v>
      </c>
      <c r="B39" s="41">
        <f t="shared" ref="B39:Q39" si="24">SUM(B40,B44)</f>
        <v>171.577366536185</v>
      </c>
      <c r="C39" s="41">
        <f t="shared" si="24"/>
        <v>179.37337700352901</v>
      </c>
      <c r="D39" s="41">
        <f t="shared" si="24"/>
        <v>174.488863607723</v>
      </c>
      <c r="E39" s="41">
        <f t="shared" si="24"/>
        <v>170.00182228171698</v>
      </c>
      <c r="F39" s="41">
        <f t="shared" si="24"/>
        <v>179.17592866900699</v>
      </c>
      <c r="G39" s="41">
        <f t="shared" si="24"/>
        <v>186.40212294653702</v>
      </c>
      <c r="H39" s="41">
        <f t="shared" si="24"/>
        <v>195.65528164941898</v>
      </c>
      <c r="I39" s="41">
        <f t="shared" si="24"/>
        <v>202.11107987946198</v>
      </c>
      <c r="J39" s="41">
        <f t="shared" si="24"/>
        <v>215.18373994789999</v>
      </c>
      <c r="K39" s="41">
        <f t="shared" si="24"/>
        <v>209.46449439669499</v>
      </c>
      <c r="L39" s="41">
        <f t="shared" si="24"/>
        <v>203.80419387166901</v>
      </c>
      <c r="M39" s="41">
        <f t="shared" si="24"/>
        <v>215.82956388766101</v>
      </c>
      <c r="N39" s="41">
        <f t="shared" si="24"/>
        <v>212.43641285240801</v>
      </c>
      <c r="O39" s="41">
        <f t="shared" si="24"/>
        <v>219.44701747129798</v>
      </c>
      <c r="P39" s="41">
        <f t="shared" si="24"/>
        <v>217.151945190997</v>
      </c>
      <c r="Q39" s="41">
        <f t="shared" si="24"/>
        <v>224.52756463498298</v>
      </c>
    </row>
    <row r="40" spans="1:17" ht="11.45" customHeight="1" x14ac:dyDescent="0.25">
      <c r="A40" s="130" t="s">
        <v>39</v>
      </c>
      <c r="B40" s="132">
        <f t="shared" ref="B40:Q40" si="25">SUM(B41:B43)</f>
        <v>167.75388610321198</v>
      </c>
      <c r="C40" s="132">
        <f t="shared" si="25"/>
        <v>175.28772528106001</v>
      </c>
      <c r="D40" s="132">
        <f t="shared" si="25"/>
        <v>169.69592907762001</v>
      </c>
      <c r="E40" s="132">
        <f t="shared" si="25"/>
        <v>164.10413287417998</v>
      </c>
      <c r="F40" s="132">
        <f t="shared" si="25"/>
        <v>172.40177120200599</v>
      </c>
      <c r="G40" s="132">
        <f t="shared" si="25"/>
        <v>179.59922407301602</v>
      </c>
      <c r="H40" s="132">
        <f t="shared" si="25"/>
        <v>188.27834062869098</v>
      </c>
      <c r="I40" s="132">
        <f t="shared" si="25"/>
        <v>193.72407329017798</v>
      </c>
      <c r="J40" s="132">
        <f t="shared" si="25"/>
        <v>206.35946559398201</v>
      </c>
      <c r="K40" s="132">
        <f t="shared" si="25"/>
        <v>200.76766939054198</v>
      </c>
      <c r="L40" s="132">
        <f t="shared" si="25"/>
        <v>195.17587318710201</v>
      </c>
      <c r="M40" s="132">
        <f t="shared" si="25"/>
        <v>207.111130001476</v>
      </c>
      <c r="N40" s="132">
        <f t="shared" si="25"/>
        <v>203.84542831398801</v>
      </c>
      <c r="O40" s="132">
        <f t="shared" si="25"/>
        <v>210.98348228064299</v>
      </c>
      <c r="P40" s="132">
        <f t="shared" si="25"/>
        <v>208.738172144386</v>
      </c>
      <c r="Q40" s="132">
        <f t="shared" si="25"/>
        <v>216.24124093613699</v>
      </c>
    </row>
    <row r="41" spans="1:17" ht="11.45" customHeight="1" x14ac:dyDescent="0.25">
      <c r="A41" s="116" t="s">
        <v>23</v>
      </c>
      <c r="B41" s="42">
        <v>50.162005785920996</v>
      </c>
      <c r="C41" s="42">
        <v>52.722275795564002</v>
      </c>
      <c r="D41" s="42">
        <v>51.050208936033002</v>
      </c>
      <c r="E41" s="42">
        <v>49.378142076502002</v>
      </c>
      <c r="F41" s="42">
        <v>50.054027978774997</v>
      </c>
      <c r="G41" s="42">
        <v>52.027027027027003</v>
      </c>
      <c r="H41" s="42">
        <v>50.354960167496003</v>
      </c>
      <c r="I41" s="42">
        <v>48.682893307965003</v>
      </c>
      <c r="J41" s="42">
        <v>48.730917874395999</v>
      </c>
      <c r="K41" s="42">
        <v>47.058851014864999</v>
      </c>
      <c r="L41" s="42">
        <v>45.386784155333999</v>
      </c>
      <c r="M41" s="42">
        <v>47.203381642511999</v>
      </c>
      <c r="N41" s="42">
        <v>46.181159420290001</v>
      </c>
      <c r="O41" s="42">
        <v>47.218734910671003</v>
      </c>
      <c r="P41" s="42">
        <v>46.240830115830001</v>
      </c>
      <c r="Q41" s="42">
        <v>45.146164978291999</v>
      </c>
    </row>
    <row r="42" spans="1:17" ht="11.45" customHeight="1" x14ac:dyDescent="0.25">
      <c r="A42" s="116" t="s">
        <v>127</v>
      </c>
      <c r="B42" s="42">
        <v>76.165673420738997</v>
      </c>
      <c r="C42" s="42">
        <v>76.702201622247998</v>
      </c>
      <c r="D42" s="42">
        <v>74.163345841557003</v>
      </c>
      <c r="E42" s="42">
        <v>71.624490060865995</v>
      </c>
      <c r="F42" s="42">
        <v>77.530538922155998</v>
      </c>
      <c r="G42" s="42">
        <v>79.558308157100001</v>
      </c>
      <c r="H42" s="42">
        <v>88.287577992058999</v>
      </c>
      <c r="I42" s="42">
        <v>91.585933068632997</v>
      </c>
      <c r="J42" s="42">
        <v>99.424844015882002</v>
      </c>
      <c r="K42" s="42">
        <v>96.885988235190993</v>
      </c>
      <c r="L42" s="42">
        <v>94.347132454499999</v>
      </c>
      <c r="M42" s="42">
        <v>98.792704111175993</v>
      </c>
      <c r="N42" s="42">
        <v>97.930098209128005</v>
      </c>
      <c r="O42" s="42">
        <v>103.172553561089</v>
      </c>
      <c r="P42" s="42">
        <v>102.873410404624</v>
      </c>
      <c r="Q42" s="42">
        <v>105.967184801382</v>
      </c>
    </row>
    <row r="43" spans="1:17" ht="11.45" customHeight="1" x14ac:dyDescent="0.25">
      <c r="A43" s="116" t="s">
        <v>125</v>
      </c>
      <c r="B43" s="42">
        <v>41.426206896552003</v>
      </c>
      <c r="C43" s="42">
        <v>45.863247863247999</v>
      </c>
      <c r="D43" s="42">
        <v>44.482374300030003</v>
      </c>
      <c r="E43" s="42">
        <v>43.101500736812</v>
      </c>
      <c r="F43" s="42">
        <v>44.817204301075002</v>
      </c>
      <c r="G43" s="42">
        <v>48.013888888888999</v>
      </c>
      <c r="H43" s="42">
        <v>49.635802469136003</v>
      </c>
      <c r="I43" s="42">
        <v>53.455246913579998</v>
      </c>
      <c r="J43" s="42">
        <v>58.203703703704001</v>
      </c>
      <c r="K43" s="42">
        <v>56.822830140485998</v>
      </c>
      <c r="L43" s="42">
        <v>55.441956577268002</v>
      </c>
      <c r="M43" s="42">
        <v>61.115044247787999</v>
      </c>
      <c r="N43" s="42">
        <v>59.734170684570003</v>
      </c>
      <c r="O43" s="42">
        <v>60.592193808883003</v>
      </c>
      <c r="P43" s="42">
        <v>59.623931623932002</v>
      </c>
      <c r="Q43" s="42">
        <v>65.127891156462994</v>
      </c>
    </row>
    <row r="44" spans="1:17" ht="11.45" customHeight="1" x14ac:dyDescent="0.25">
      <c r="A44" s="128" t="s">
        <v>18</v>
      </c>
      <c r="B44" s="131">
        <f t="shared" ref="B44:Q44" si="26">SUM(B45:B46)</f>
        <v>3.8234804329730001</v>
      </c>
      <c r="C44" s="131">
        <f t="shared" si="26"/>
        <v>4.0856517224689997</v>
      </c>
      <c r="D44" s="131">
        <f t="shared" si="26"/>
        <v>4.7929345301030004</v>
      </c>
      <c r="E44" s="131">
        <f t="shared" si="26"/>
        <v>5.8976894075370003</v>
      </c>
      <c r="F44" s="131">
        <f t="shared" si="26"/>
        <v>6.7741574670010003</v>
      </c>
      <c r="G44" s="131">
        <f t="shared" si="26"/>
        <v>6.8028988735210003</v>
      </c>
      <c r="H44" s="131">
        <f t="shared" si="26"/>
        <v>7.3769410207280002</v>
      </c>
      <c r="I44" s="131">
        <f t="shared" si="26"/>
        <v>8.3870065892840007</v>
      </c>
      <c r="J44" s="131">
        <f t="shared" si="26"/>
        <v>8.8242743539179997</v>
      </c>
      <c r="K44" s="131">
        <f t="shared" si="26"/>
        <v>8.6968250061530004</v>
      </c>
      <c r="L44" s="131">
        <f t="shared" si="26"/>
        <v>8.6283206845670009</v>
      </c>
      <c r="M44" s="131">
        <f t="shared" si="26"/>
        <v>8.7184338861850001</v>
      </c>
      <c r="N44" s="131">
        <f t="shared" si="26"/>
        <v>8.590984538419999</v>
      </c>
      <c r="O44" s="131">
        <f t="shared" si="26"/>
        <v>8.4635351906549996</v>
      </c>
      <c r="P44" s="131">
        <f t="shared" si="26"/>
        <v>8.4137730466110003</v>
      </c>
      <c r="Q44" s="131">
        <f t="shared" si="26"/>
        <v>8.286323698846001</v>
      </c>
    </row>
    <row r="45" spans="1:17" ht="11.45" customHeight="1" x14ac:dyDescent="0.25">
      <c r="A45" s="95" t="s">
        <v>126</v>
      </c>
      <c r="B45" s="37">
        <v>2.8234804329730001</v>
      </c>
      <c r="C45" s="37">
        <v>2.729364418541</v>
      </c>
      <c r="D45" s="37">
        <v>3.0387149917629999</v>
      </c>
      <c r="E45" s="37">
        <v>3.7239967239970002</v>
      </c>
      <c r="F45" s="37">
        <v>4.1752241238790004</v>
      </c>
      <c r="G45" s="37">
        <v>4.0811081094470003</v>
      </c>
      <c r="H45" s="37">
        <v>4.4580645161290002</v>
      </c>
      <c r="I45" s="37">
        <v>5.1293734743690003</v>
      </c>
      <c r="J45" s="37">
        <v>5.5418719211819996</v>
      </c>
      <c r="K45" s="37">
        <v>5.4477559067500003</v>
      </c>
      <c r="L45" s="37">
        <v>5.3536398923180002</v>
      </c>
      <c r="M45" s="37">
        <v>5.2595238778860001</v>
      </c>
      <c r="N45" s="37">
        <v>5.1654078634539999</v>
      </c>
      <c r="O45" s="37">
        <v>5.0712918490219998</v>
      </c>
      <c r="P45" s="37">
        <v>4.9771758345899997</v>
      </c>
      <c r="Q45" s="37">
        <v>4.8830598201580004</v>
      </c>
    </row>
    <row r="46" spans="1:17" ht="11.45" customHeight="1" x14ac:dyDescent="0.25">
      <c r="A46" s="93" t="s">
        <v>125</v>
      </c>
      <c r="B46" s="36">
        <v>1</v>
      </c>
      <c r="C46" s="36">
        <v>1.3562873039279999</v>
      </c>
      <c r="D46" s="36">
        <v>1.7542195383400001</v>
      </c>
      <c r="E46" s="36">
        <v>2.1736926835400001</v>
      </c>
      <c r="F46" s="36">
        <v>2.5989333431219999</v>
      </c>
      <c r="G46" s="36">
        <v>2.721790764074</v>
      </c>
      <c r="H46" s="36">
        <v>2.9188765045989999</v>
      </c>
      <c r="I46" s="36">
        <v>3.257633114915</v>
      </c>
      <c r="J46" s="36">
        <v>3.2824024327360002</v>
      </c>
      <c r="K46" s="36">
        <v>3.249069099403</v>
      </c>
      <c r="L46" s="36">
        <v>3.2746807922490002</v>
      </c>
      <c r="M46" s="36">
        <v>3.4589100082990001</v>
      </c>
      <c r="N46" s="36">
        <v>3.4255766749659999</v>
      </c>
      <c r="O46" s="36">
        <v>3.3922433416329998</v>
      </c>
      <c r="P46" s="36">
        <v>3.4365972120210002</v>
      </c>
      <c r="Q46" s="36">
        <v>3.4032638786880001</v>
      </c>
    </row>
    <row r="48" spans="1:17" ht="11.45" customHeight="1" x14ac:dyDescent="0.25">
      <c r="A48" s="27" t="s">
        <v>135</v>
      </c>
      <c r="B48" s="41">
        <f t="shared" ref="B48:Q48" si="27">SUM(B49,B53)</f>
        <v>171.577366536185</v>
      </c>
      <c r="C48" s="41">
        <f t="shared" si="27"/>
        <v>179.059919792942</v>
      </c>
      <c r="D48" s="41">
        <f t="shared" si="27"/>
        <v>162.44375883523799</v>
      </c>
      <c r="E48" s="41">
        <f t="shared" si="27"/>
        <v>160.24998689210602</v>
      </c>
      <c r="F48" s="41">
        <f t="shared" si="27"/>
        <v>179.17592866900699</v>
      </c>
      <c r="G48" s="41">
        <f t="shared" si="27"/>
        <v>186.26023687922901</v>
      </c>
      <c r="H48" s="41">
        <f t="shared" si="27"/>
        <v>194.14057244717398</v>
      </c>
      <c r="I48" s="41">
        <f t="shared" si="27"/>
        <v>201.01003109105298</v>
      </c>
      <c r="J48" s="41">
        <f t="shared" si="27"/>
        <v>215.18373994789999</v>
      </c>
      <c r="K48" s="41">
        <f t="shared" si="27"/>
        <v>191.35027498089701</v>
      </c>
      <c r="L48" s="41">
        <f t="shared" si="27"/>
        <v>188.802589064454</v>
      </c>
      <c r="M48" s="41">
        <f t="shared" si="27"/>
        <v>213.401500683932</v>
      </c>
      <c r="N48" s="41">
        <f t="shared" si="27"/>
        <v>205.57421206083299</v>
      </c>
      <c r="O48" s="41">
        <f t="shared" si="27"/>
        <v>216.40540830001498</v>
      </c>
      <c r="P48" s="41">
        <f t="shared" si="27"/>
        <v>214.866522759129</v>
      </c>
      <c r="Q48" s="41">
        <f t="shared" si="27"/>
        <v>222.21129640497998</v>
      </c>
    </row>
    <row r="49" spans="1:17" ht="11.45" customHeight="1" x14ac:dyDescent="0.25">
      <c r="A49" s="130" t="s">
        <v>39</v>
      </c>
      <c r="B49" s="132">
        <f t="shared" ref="B49:Q49" si="28">SUM(B50:B52)</f>
        <v>167.75388610321198</v>
      </c>
      <c r="C49" s="132">
        <f t="shared" si="28"/>
        <v>175.28772528106001</v>
      </c>
      <c r="D49" s="132">
        <f t="shared" si="28"/>
        <v>157.65082430513499</v>
      </c>
      <c r="E49" s="132">
        <f t="shared" si="28"/>
        <v>154.35229748456902</v>
      </c>
      <c r="F49" s="132">
        <f t="shared" si="28"/>
        <v>172.40177120200599</v>
      </c>
      <c r="G49" s="132">
        <f t="shared" si="28"/>
        <v>179.59922407301602</v>
      </c>
      <c r="H49" s="132">
        <f t="shared" si="28"/>
        <v>186.76363142644598</v>
      </c>
      <c r="I49" s="132">
        <f t="shared" si="28"/>
        <v>192.62302450176898</v>
      </c>
      <c r="J49" s="132">
        <f t="shared" si="28"/>
        <v>206.35946559398201</v>
      </c>
      <c r="K49" s="132">
        <f t="shared" si="28"/>
        <v>184.167645382046</v>
      </c>
      <c r="L49" s="132">
        <f t="shared" si="28"/>
        <v>181.953714723818</v>
      </c>
      <c r="M49" s="132">
        <f t="shared" si="28"/>
        <v>207.111130001476</v>
      </c>
      <c r="N49" s="132">
        <f t="shared" si="28"/>
        <v>199.94009859976799</v>
      </c>
      <c r="O49" s="132">
        <f t="shared" si="28"/>
        <v>210.98348228064299</v>
      </c>
      <c r="P49" s="132">
        <f t="shared" si="28"/>
        <v>208.738172144386</v>
      </c>
      <c r="Q49" s="132">
        <f t="shared" si="28"/>
        <v>216.24124093613699</v>
      </c>
    </row>
    <row r="50" spans="1:17" ht="11.45" customHeight="1" x14ac:dyDescent="0.25">
      <c r="A50" s="116" t="s">
        <v>23</v>
      </c>
      <c r="B50" s="42">
        <v>50.162005785920996</v>
      </c>
      <c r="C50" s="42">
        <v>52.722275795564002</v>
      </c>
      <c r="D50" s="42">
        <v>50.329315332691003</v>
      </c>
      <c r="E50" s="42">
        <v>47.268210323203</v>
      </c>
      <c r="F50" s="42">
        <v>50.054027978774997</v>
      </c>
      <c r="G50" s="42">
        <v>52.027027027027003</v>
      </c>
      <c r="H50" s="42">
        <v>48.840250965251002</v>
      </c>
      <c r="I50" s="42">
        <v>47.581844519556</v>
      </c>
      <c r="J50" s="42">
        <v>48.730917874395999</v>
      </c>
      <c r="K50" s="42">
        <v>41.508695652173998</v>
      </c>
      <c r="L50" s="42">
        <v>41.119381343644001</v>
      </c>
      <c r="M50" s="42">
        <v>47.203381642511999</v>
      </c>
      <c r="N50" s="42">
        <v>46.181159420290001</v>
      </c>
      <c r="O50" s="42">
        <v>47.218734910671003</v>
      </c>
      <c r="P50" s="42">
        <v>46.240830115830001</v>
      </c>
      <c r="Q50" s="42">
        <v>45.146164978291999</v>
      </c>
    </row>
    <row r="51" spans="1:17" ht="11.45" customHeight="1" x14ac:dyDescent="0.25">
      <c r="A51" s="116" t="s">
        <v>127</v>
      </c>
      <c r="B51" s="42">
        <v>76.165673420738997</v>
      </c>
      <c r="C51" s="42">
        <v>76.702201622247998</v>
      </c>
      <c r="D51" s="42">
        <v>73.386323787259002</v>
      </c>
      <c r="E51" s="42">
        <v>69.974087161366</v>
      </c>
      <c r="F51" s="42">
        <v>77.530538922155998</v>
      </c>
      <c r="G51" s="42">
        <v>79.558308157100001</v>
      </c>
      <c r="H51" s="42">
        <v>88.287577992058999</v>
      </c>
      <c r="I51" s="42">
        <v>91.585933068632997</v>
      </c>
      <c r="J51" s="42">
        <v>99.424844015882002</v>
      </c>
      <c r="K51" s="42">
        <v>88.424381828636996</v>
      </c>
      <c r="L51" s="42">
        <v>90.319468515308998</v>
      </c>
      <c r="M51" s="42">
        <v>98.792704111175993</v>
      </c>
      <c r="N51" s="42">
        <v>97.930098209128005</v>
      </c>
      <c r="O51" s="42">
        <v>103.172553561089</v>
      </c>
      <c r="P51" s="42">
        <v>102.873410404624</v>
      </c>
      <c r="Q51" s="42">
        <v>105.967184801382</v>
      </c>
    </row>
    <row r="52" spans="1:17" ht="11.45" customHeight="1" x14ac:dyDescent="0.25">
      <c r="A52" s="116" t="s">
        <v>125</v>
      </c>
      <c r="B52" s="42">
        <v>41.426206896552003</v>
      </c>
      <c r="C52" s="42">
        <v>45.863247863247999</v>
      </c>
      <c r="D52" s="42">
        <v>33.935185185184999</v>
      </c>
      <c r="E52" s="42">
        <v>37.11</v>
      </c>
      <c r="F52" s="42">
        <v>44.817204301075002</v>
      </c>
      <c r="G52" s="42">
        <v>48.013888888888999</v>
      </c>
      <c r="H52" s="42">
        <v>49.635802469136003</v>
      </c>
      <c r="I52" s="42">
        <v>53.455246913579998</v>
      </c>
      <c r="J52" s="42">
        <v>58.203703703704001</v>
      </c>
      <c r="K52" s="42">
        <v>54.234567901235003</v>
      </c>
      <c r="L52" s="42">
        <v>50.514864864864997</v>
      </c>
      <c r="M52" s="42">
        <v>61.115044247787999</v>
      </c>
      <c r="N52" s="42">
        <v>55.828840970350001</v>
      </c>
      <c r="O52" s="42">
        <v>60.592193808883003</v>
      </c>
      <c r="P52" s="42">
        <v>59.623931623932002</v>
      </c>
      <c r="Q52" s="42">
        <v>65.127891156462994</v>
      </c>
    </row>
    <row r="53" spans="1:17" ht="11.45" customHeight="1" x14ac:dyDescent="0.25">
      <c r="A53" s="128" t="s">
        <v>18</v>
      </c>
      <c r="B53" s="131">
        <f t="shared" ref="B53:Q53" si="29">SUM(B54:B55)</f>
        <v>3.8234804329730001</v>
      </c>
      <c r="C53" s="131">
        <f t="shared" si="29"/>
        <v>3.7721945118819997</v>
      </c>
      <c r="D53" s="131">
        <f t="shared" si="29"/>
        <v>4.7929345301030004</v>
      </c>
      <c r="E53" s="131">
        <f t="shared" si="29"/>
        <v>5.8976894075370003</v>
      </c>
      <c r="F53" s="131">
        <f t="shared" si="29"/>
        <v>6.7741574670010003</v>
      </c>
      <c r="G53" s="131">
        <f t="shared" si="29"/>
        <v>6.6610128062129998</v>
      </c>
      <c r="H53" s="131">
        <f t="shared" si="29"/>
        <v>7.3769410207280002</v>
      </c>
      <c r="I53" s="131">
        <f t="shared" si="29"/>
        <v>8.3870065892840007</v>
      </c>
      <c r="J53" s="131">
        <f t="shared" si="29"/>
        <v>8.8242743539179997</v>
      </c>
      <c r="K53" s="131">
        <f t="shared" si="29"/>
        <v>7.1826295988509994</v>
      </c>
      <c r="L53" s="131">
        <f t="shared" si="29"/>
        <v>6.8488743406359998</v>
      </c>
      <c r="M53" s="131">
        <f t="shared" si="29"/>
        <v>6.2903706824560004</v>
      </c>
      <c r="N53" s="131">
        <f t="shared" si="29"/>
        <v>5.6341134610650005</v>
      </c>
      <c r="O53" s="131">
        <f t="shared" si="29"/>
        <v>5.421926019372</v>
      </c>
      <c r="P53" s="131">
        <f t="shared" si="29"/>
        <v>6.1283506147430007</v>
      </c>
      <c r="Q53" s="131">
        <f t="shared" si="29"/>
        <v>5.9700554688430003</v>
      </c>
    </row>
    <row r="54" spans="1:17" ht="11.45" customHeight="1" x14ac:dyDescent="0.25">
      <c r="A54" s="95" t="s">
        <v>126</v>
      </c>
      <c r="B54" s="37">
        <v>2.8234804329730001</v>
      </c>
      <c r="C54" s="37">
        <v>2.415907207954</v>
      </c>
      <c r="D54" s="37">
        <v>3.0387149917629999</v>
      </c>
      <c r="E54" s="37">
        <v>3.7239967239970002</v>
      </c>
      <c r="F54" s="37">
        <v>4.1752241238790004</v>
      </c>
      <c r="G54" s="37">
        <v>3.9392220421389998</v>
      </c>
      <c r="H54" s="37">
        <v>4.4580645161290002</v>
      </c>
      <c r="I54" s="37">
        <v>5.1293734743690003</v>
      </c>
      <c r="J54" s="37">
        <v>5.5418719211819996</v>
      </c>
      <c r="K54" s="37">
        <v>4.6069651741289999</v>
      </c>
      <c r="L54" s="37">
        <v>3.574193548387</v>
      </c>
      <c r="M54" s="37">
        <v>2.8314606741569999</v>
      </c>
      <c r="N54" s="37">
        <v>2.637530072173</v>
      </c>
      <c r="O54" s="37">
        <v>2.5140336808339998</v>
      </c>
      <c r="P54" s="37">
        <v>2.691753402722</v>
      </c>
      <c r="Q54" s="37">
        <v>2.6371610845300002</v>
      </c>
    </row>
    <row r="55" spans="1:17" ht="11.45" customHeight="1" x14ac:dyDescent="0.25">
      <c r="A55" s="93" t="s">
        <v>125</v>
      </c>
      <c r="B55" s="36">
        <v>1</v>
      </c>
      <c r="C55" s="36">
        <v>1.3562873039279999</v>
      </c>
      <c r="D55" s="36">
        <v>1.7542195383400001</v>
      </c>
      <c r="E55" s="36">
        <v>2.1736926835400001</v>
      </c>
      <c r="F55" s="36">
        <v>2.5989333431219999</v>
      </c>
      <c r="G55" s="36">
        <v>2.721790764074</v>
      </c>
      <c r="H55" s="36">
        <v>2.9188765045989999</v>
      </c>
      <c r="I55" s="36">
        <v>3.257633114915</v>
      </c>
      <c r="J55" s="36">
        <v>3.2824024327360002</v>
      </c>
      <c r="K55" s="36">
        <v>2.575664424722</v>
      </c>
      <c r="L55" s="36">
        <v>3.2746807922490002</v>
      </c>
      <c r="M55" s="36">
        <v>3.4589100082990001</v>
      </c>
      <c r="N55" s="36">
        <v>2.9965833888920002</v>
      </c>
      <c r="O55" s="36">
        <v>2.9078923385380002</v>
      </c>
      <c r="P55" s="36">
        <v>3.4365972120210002</v>
      </c>
      <c r="Q55" s="36">
        <v>3.3328943843130001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13.515256018549</v>
      </c>
      <c r="D57" s="41">
        <f t="shared" si="30"/>
        <v>0.83473215539900725</v>
      </c>
      <c r="E57" s="41">
        <f t="shared" si="30"/>
        <v>1.2322042251990006</v>
      </c>
      <c r="F57" s="41">
        <f t="shared" si="30"/>
        <v>14.893351938494998</v>
      </c>
      <c r="G57" s="41">
        <f t="shared" si="30"/>
        <v>12.945439828735005</v>
      </c>
      <c r="H57" s="41">
        <f t="shared" si="30"/>
        <v>14.972404254086999</v>
      </c>
      <c r="I57" s="41">
        <f t="shared" si="30"/>
        <v>12.175043781247991</v>
      </c>
      <c r="J57" s="41">
        <f t="shared" si="30"/>
        <v>18.791905619643</v>
      </c>
      <c r="K57" s="41">
        <f t="shared" si="30"/>
        <v>8.8817841970012523E-16</v>
      </c>
      <c r="L57" s="41">
        <f t="shared" si="30"/>
        <v>5.8945026179007431E-2</v>
      </c>
      <c r="M57" s="41">
        <f t="shared" si="30"/>
        <v>17.744615567196991</v>
      </c>
      <c r="N57" s="41">
        <f t="shared" si="30"/>
        <v>2.3260945159520148</v>
      </c>
      <c r="O57" s="41">
        <f t="shared" si="30"/>
        <v>12.729850170094998</v>
      </c>
      <c r="P57" s="41">
        <f t="shared" si="30"/>
        <v>3.4241732709039874</v>
      </c>
      <c r="Q57" s="41">
        <f t="shared" si="30"/>
        <v>13.094864995190996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13.125635381287999</v>
      </c>
      <c r="D58" s="132">
        <f t="shared" si="31"/>
        <v>7.1054273576010019E-15</v>
      </c>
      <c r="E58" s="132">
        <f t="shared" si="31"/>
        <v>0</v>
      </c>
      <c r="F58" s="132">
        <f t="shared" si="31"/>
        <v>13.889434531265998</v>
      </c>
      <c r="G58" s="132">
        <f t="shared" si="31"/>
        <v>12.789249074450005</v>
      </c>
      <c r="H58" s="132">
        <f t="shared" si="31"/>
        <v>14.270912759114999</v>
      </c>
      <c r="I58" s="132">
        <f t="shared" si="31"/>
        <v>11.03752886492699</v>
      </c>
      <c r="J58" s="132">
        <f t="shared" si="31"/>
        <v>18.227188507244001</v>
      </c>
      <c r="K58" s="132">
        <f t="shared" si="31"/>
        <v>0</v>
      </c>
      <c r="L58" s="132">
        <f t="shared" si="31"/>
        <v>7.1054273576010019E-15</v>
      </c>
      <c r="M58" s="132">
        <f t="shared" si="31"/>
        <v>17.527053017813991</v>
      </c>
      <c r="N58" s="132">
        <f t="shared" si="31"/>
        <v>2.3260945159520148</v>
      </c>
      <c r="O58" s="132">
        <f t="shared" si="31"/>
        <v>12.729850170094998</v>
      </c>
      <c r="P58" s="132">
        <f t="shared" si="31"/>
        <v>3.3464860671829868</v>
      </c>
      <c r="Q58" s="132">
        <f t="shared" si="31"/>
        <v>13.094864995190996</v>
      </c>
    </row>
    <row r="59" spans="1:17" ht="11.45" customHeight="1" x14ac:dyDescent="0.25">
      <c r="A59" s="116" t="s">
        <v>23</v>
      </c>
      <c r="B59" s="42"/>
      <c r="C59" s="42">
        <v>4.2323368691740058</v>
      </c>
      <c r="D59" s="42">
        <v>0</v>
      </c>
      <c r="E59" s="42">
        <v>0</v>
      </c>
      <c r="F59" s="42">
        <v>2.3479527618039953</v>
      </c>
      <c r="G59" s="42">
        <v>3.6450659077830068</v>
      </c>
      <c r="H59" s="42">
        <v>0</v>
      </c>
      <c r="I59" s="42">
        <v>0</v>
      </c>
      <c r="J59" s="42">
        <v>1.7200914259619964</v>
      </c>
      <c r="K59" s="42">
        <v>0</v>
      </c>
      <c r="L59" s="42">
        <v>0</v>
      </c>
      <c r="M59" s="42">
        <v>3.4886643467090011</v>
      </c>
      <c r="N59" s="42">
        <v>0.64984463730900188</v>
      </c>
      <c r="O59" s="42">
        <v>2.7096423499120021</v>
      </c>
      <c r="P59" s="42">
        <v>0.69416206468999775</v>
      </c>
      <c r="Q59" s="42">
        <v>0.57740172199299877</v>
      </c>
    </row>
    <row r="60" spans="1:17" ht="11.45" customHeight="1" x14ac:dyDescent="0.25">
      <c r="A60" s="116" t="s">
        <v>127</v>
      </c>
      <c r="B60" s="42"/>
      <c r="C60" s="42">
        <v>3.0753839821999946</v>
      </c>
      <c r="D60" s="42">
        <v>0</v>
      </c>
      <c r="E60" s="42">
        <v>0</v>
      </c>
      <c r="F60" s="42">
        <v>8.4449046419809974</v>
      </c>
      <c r="G60" s="42">
        <v>4.5666250156349975</v>
      </c>
      <c r="H60" s="42">
        <v>11.268125615649993</v>
      </c>
      <c r="I60" s="42">
        <v>5.8372108572649921</v>
      </c>
      <c r="J60" s="42">
        <v>10.377766727939999</v>
      </c>
      <c r="K60" s="42">
        <v>0</v>
      </c>
      <c r="L60" s="42">
        <v>0</v>
      </c>
      <c r="M60" s="42">
        <v>6.984427437366989</v>
      </c>
      <c r="N60" s="42">
        <v>1.6762498786430058</v>
      </c>
      <c r="O60" s="42">
        <v>7.781311132651993</v>
      </c>
      <c r="P60" s="42">
        <v>2.2397126242259873</v>
      </c>
      <c r="Q60" s="42">
        <v>5.632630177449002</v>
      </c>
    </row>
    <row r="61" spans="1:17" ht="11.45" customHeight="1" x14ac:dyDescent="0.25">
      <c r="A61" s="116" t="s">
        <v>125</v>
      </c>
      <c r="B61" s="42"/>
      <c r="C61" s="42">
        <v>5.8179145299139989</v>
      </c>
      <c r="D61" s="42">
        <v>7.1054273576010019E-15</v>
      </c>
      <c r="E61" s="42">
        <v>0</v>
      </c>
      <c r="F61" s="42">
        <v>3.0965771274810052</v>
      </c>
      <c r="G61" s="42">
        <v>4.5775581510320009</v>
      </c>
      <c r="H61" s="42">
        <v>3.0027871434650066</v>
      </c>
      <c r="I61" s="42">
        <v>5.2003180076619984</v>
      </c>
      <c r="J61" s="42">
        <v>6.1293303533420058</v>
      </c>
      <c r="K61" s="42">
        <v>0</v>
      </c>
      <c r="L61" s="42">
        <v>7.1054273576010019E-15</v>
      </c>
      <c r="M61" s="42">
        <v>7.0539612337380007</v>
      </c>
      <c r="N61" s="42">
        <v>7.1054273576010019E-15</v>
      </c>
      <c r="O61" s="42">
        <v>2.2388966875310032</v>
      </c>
      <c r="P61" s="42">
        <v>0.41261137826700178</v>
      </c>
      <c r="Q61" s="42">
        <v>6.8848330957489949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0.38962063726099982</v>
      </c>
      <c r="D62" s="131">
        <f t="shared" si="32"/>
        <v>0.83473215539900014</v>
      </c>
      <c r="E62" s="131">
        <f t="shared" si="32"/>
        <v>1.2322042251990006</v>
      </c>
      <c r="F62" s="131">
        <f t="shared" si="32"/>
        <v>1.0039174072290002</v>
      </c>
      <c r="G62" s="131">
        <f t="shared" si="32"/>
        <v>0.15619075428500029</v>
      </c>
      <c r="H62" s="131">
        <f t="shared" si="32"/>
        <v>0.70149149497200014</v>
      </c>
      <c r="I62" s="131">
        <f t="shared" si="32"/>
        <v>1.1375149163210003</v>
      </c>
      <c r="J62" s="131">
        <f t="shared" si="32"/>
        <v>0.5647171123989998</v>
      </c>
      <c r="K62" s="131">
        <f t="shared" si="32"/>
        <v>8.8817841970012523E-16</v>
      </c>
      <c r="L62" s="131">
        <f t="shared" si="32"/>
        <v>5.8945026179000326E-2</v>
      </c>
      <c r="M62" s="131">
        <f t="shared" si="32"/>
        <v>0.21756254938300001</v>
      </c>
      <c r="N62" s="131">
        <f t="shared" si="32"/>
        <v>0</v>
      </c>
      <c r="O62" s="131">
        <f t="shared" si="32"/>
        <v>0</v>
      </c>
      <c r="P62" s="131">
        <f t="shared" si="32"/>
        <v>7.7687203721000575E-2</v>
      </c>
      <c r="Q62" s="131">
        <f t="shared" si="32"/>
        <v>8.8817841970012523E-16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0.40346658765400001</v>
      </c>
      <c r="E63" s="37">
        <v>0.77939774666600048</v>
      </c>
      <c r="F63" s="37">
        <v>0.54534341431400035</v>
      </c>
      <c r="G63" s="37">
        <v>0</v>
      </c>
      <c r="H63" s="37">
        <v>0.47107242111400005</v>
      </c>
      <c r="I63" s="37">
        <v>0.76542497267200016</v>
      </c>
      <c r="J63" s="37">
        <v>0.50661446124499943</v>
      </c>
      <c r="K63" s="37">
        <v>8.8817841970012523E-16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8.8817841970012523E-16</v>
      </c>
    </row>
    <row r="64" spans="1:17" ht="11.45" customHeight="1" x14ac:dyDescent="0.25">
      <c r="A64" s="93" t="s">
        <v>125</v>
      </c>
      <c r="B64" s="36"/>
      <c r="C64" s="36">
        <v>0.38962063726099982</v>
      </c>
      <c r="D64" s="36">
        <v>0.43126556774500013</v>
      </c>
      <c r="E64" s="36">
        <v>0.45280647853300016</v>
      </c>
      <c r="F64" s="36">
        <v>0.4585739929149999</v>
      </c>
      <c r="G64" s="36">
        <v>0.15619075428500029</v>
      </c>
      <c r="H64" s="36">
        <v>0.23041907385800009</v>
      </c>
      <c r="I64" s="36">
        <v>0.37208994364900017</v>
      </c>
      <c r="J64" s="36">
        <v>5.8102651154000373E-2</v>
      </c>
      <c r="K64" s="36">
        <v>0</v>
      </c>
      <c r="L64" s="36">
        <v>5.8945026179000326E-2</v>
      </c>
      <c r="M64" s="36">
        <v>0.21756254938300001</v>
      </c>
      <c r="N64" s="36">
        <v>0</v>
      </c>
      <c r="O64" s="36">
        <v>0</v>
      </c>
      <c r="P64" s="36">
        <v>7.7687203721000575E-2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92.898341199651739</v>
      </c>
      <c r="C69" s="134">
        <f t="shared" si="33"/>
        <v>89.772683606142294</v>
      </c>
      <c r="D69" s="134">
        <f t="shared" si="33"/>
        <v>87.479167410900345</v>
      </c>
      <c r="E69" s="134">
        <f t="shared" si="33"/>
        <v>85.500821938436189</v>
      </c>
      <c r="F69" s="134">
        <f t="shared" si="33"/>
        <v>84.099459430155747</v>
      </c>
      <c r="G69" s="134">
        <f t="shared" si="33"/>
        <v>84.627691420715351</v>
      </c>
      <c r="H69" s="134">
        <f t="shared" si="33"/>
        <v>89.896630589733292</v>
      </c>
      <c r="I69" s="134">
        <f t="shared" si="33"/>
        <v>91.544420951172086</v>
      </c>
      <c r="J69" s="134">
        <f t="shared" si="33"/>
        <v>88.323249701314211</v>
      </c>
      <c r="K69" s="134">
        <f t="shared" si="33"/>
        <v>92.577735166662421</v>
      </c>
      <c r="L69" s="134">
        <f t="shared" si="33"/>
        <v>96.360982783357244</v>
      </c>
      <c r="M69" s="134">
        <f t="shared" si="33"/>
        <v>96.686908013248882</v>
      </c>
      <c r="N69" s="134">
        <f t="shared" si="33"/>
        <v>99.682694095655663</v>
      </c>
      <c r="O69" s="134">
        <f t="shared" si="33"/>
        <v>98.61610210941808</v>
      </c>
      <c r="P69" s="134">
        <f t="shared" si="33"/>
        <v>102.1503809506097</v>
      </c>
      <c r="Q69" s="134">
        <f t="shared" si="33"/>
        <v>104.99303887294867</v>
      </c>
    </row>
    <row r="70" spans="1:17" ht="11.45" customHeight="1" x14ac:dyDescent="0.25">
      <c r="A70" s="116" t="s">
        <v>23</v>
      </c>
      <c r="B70" s="77">
        <f>TrAvia_png!B13*TrAvia_png!B19</f>
        <v>77.305269329847363</v>
      </c>
      <c r="C70" s="77">
        <f>TrAvia_png!C13*TrAvia_png!C19</f>
        <v>73.51952517696121</v>
      </c>
      <c r="D70" s="77">
        <f>TrAvia_png!D13*TrAvia_png!D19</f>
        <v>71.316900261536844</v>
      </c>
      <c r="E70" s="77">
        <f>TrAvia_png!E13*TrAvia_png!E19</f>
        <v>70.151724208313354</v>
      </c>
      <c r="F70" s="77">
        <f>TrAvia_png!F13*TrAvia_png!F19</f>
        <v>67.744646402343832</v>
      </c>
      <c r="G70" s="77">
        <f>TrAvia_png!G13*TrAvia_png!G19</f>
        <v>67.720834879406311</v>
      </c>
      <c r="H70" s="77">
        <f>TrAvia_png!H13*TrAvia_png!H19</f>
        <v>70.921835627538371</v>
      </c>
      <c r="I70" s="77">
        <f>TrAvia_png!I13*TrAvia_png!I19</f>
        <v>71.725294798157137</v>
      </c>
      <c r="J70" s="77">
        <f>TrAvia_png!J13*TrAvia_png!J19</f>
        <v>68.164523708028909</v>
      </c>
      <c r="K70" s="77">
        <f>TrAvia_png!K13*TrAvia_png!K19</f>
        <v>70.883395598384595</v>
      </c>
      <c r="L70" s="77">
        <f>TrAvia_png!L13*TrAvia_png!L19</f>
        <v>73.460882034886453</v>
      </c>
      <c r="M70" s="77">
        <f>TrAvia_png!M13*TrAvia_png!M19</f>
        <v>72.29982294726284</v>
      </c>
      <c r="N70" s="77">
        <f>TrAvia_png!N13*TrAvia_png!N19</f>
        <v>74.873100057534387</v>
      </c>
      <c r="O70" s="77">
        <f>TrAvia_png!O13*TrAvia_png!O19</f>
        <v>73.523662951222008</v>
      </c>
      <c r="P70" s="77">
        <f>TrAvia_png!P13*TrAvia_png!P19</f>
        <v>78.069845842335425</v>
      </c>
      <c r="Q70" s="77">
        <f>TrAvia_png!Q13*TrAvia_png!Q19</f>
        <v>80.546362781553185</v>
      </c>
    </row>
    <row r="71" spans="1:17" ht="11.45" customHeight="1" x14ac:dyDescent="0.25">
      <c r="A71" s="116" t="s">
        <v>127</v>
      </c>
      <c r="B71" s="77">
        <f>TrAvia_png!B14*TrAvia_png!B20</f>
        <v>100.48493810932194</v>
      </c>
      <c r="C71" s="77">
        <f>TrAvia_png!C14*TrAvia_png!C20</f>
        <v>97.121869051575672</v>
      </c>
      <c r="D71" s="77">
        <f>TrAvia_png!D14*TrAvia_png!D20</f>
        <v>94.493955273804588</v>
      </c>
      <c r="E71" s="77">
        <f>TrAvia_png!E14*TrAvia_png!E20</f>
        <v>91.994621936439543</v>
      </c>
      <c r="F71" s="77">
        <f>TrAvia_png!F14*TrAvia_png!F20</f>
        <v>89.370331181068309</v>
      </c>
      <c r="G71" s="77">
        <f>TrAvia_png!G14*TrAvia_png!G20</f>
        <v>90.948560405258647</v>
      </c>
      <c r="H71" s="77">
        <f>TrAvia_png!H14*TrAvia_png!H20</f>
        <v>96.286936800920003</v>
      </c>
      <c r="I71" s="77">
        <f>TrAvia_png!I14*TrAvia_png!I20</f>
        <v>97.820110735387019</v>
      </c>
      <c r="J71" s="77">
        <f>TrAvia_png!J14*TrAvia_png!J20</f>
        <v>92.956185890487546</v>
      </c>
      <c r="K71" s="77">
        <f>TrAvia_png!K14*TrAvia_png!K20</f>
        <v>97.558919164986648</v>
      </c>
      <c r="L71" s="77">
        <f>TrAvia_png!L14*TrAvia_png!L20</f>
        <v>100.98609467644856</v>
      </c>
      <c r="M71" s="77">
        <f>TrAvia_png!M14*TrAvia_png!M20</f>
        <v>102.44090496146293</v>
      </c>
      <c r="N71" s="77">
        <f>TrAvia_png!N14*TrAvia_png!N20</f>
        <v>105.0565842953804</v>
      </c>
      <c r="O71" s="77">
        <f>TrAvia_png!O14*TrAvia_png!O20</f>
        <v>103.74074947103755</v>
      </c>
      <c r="P71" s="77">
        <f>TrAvia_png!P14*TrAvia_png!P20</f>
        <v>106.3391282849453</v>
      </c>
      <c r="Q71" s="77">
        <f>TrAvia_png!Q14*TrAvia_png!Q20</f>
        <v>108.46460217857822</v>
      </c>
    </row>
    <row r="72" spans="1:17" ht="11.45" customHeight="1" x14ac:dyDescent="0.25">
      <c r="A72" s="116" t="s">
        <v>125</v>
      </c>
      <c r="B72" s="135">
        <f>TrAvia_png!B15*TrAvia_png!B21</f>
        <v>114.62798827994939</v>
      </c>
      <c r="C72" s="135">
        <f>TrAvia_png!C15*TrAvia_png!C21</f>
        <v>119.7493477450615</v>
      </c>
      <c r="D72" s="135">
        <f>TrAvia_png!D15*TrAvia_png!D21</f>
        <v>124.14406548431106</v>
      </c>
      <c r="E72" s="135">
        <f>TrAvia_png!E15*TrAvia_png!E21</f>
        <v>118.39602982125211</v>
      </c>
      <c r="F72" s="135">
        <f>TrAvia_png!F15*TrAvia_png!F21</f>
        <v>124.66874600127959</v>
      </c>
      <c r="G72" s="135">
        <f>TrAvia_png!G15*TrAvia_png!G21</f>
        <v>116.4567222704336</v>
      </c>
      <c r="H72" s="135">
        <f>TrAvia_png!H15*TrAvia_png!H21</f>
        <v>118.67211789578413</v>
      </c>
      <c r="I72" s="135">
        <f>TrAvia_png!I15*TrAvia_png!I21</f>
        <v>118.67296977395421</v>
      </c>
      <c r="J72" s="135">
        <f>TrAvia_png!J15*TrAvia_png!J21</f>
        <v>120.70691483720437</v>
      </c>
      <c r="K72" s="135">
        <f>TrAvia_png!K15*TrAvia_png!K21</f>
        <v>123.82307079444571</v>
      </c>
      <c r="L72" s="135">
        <f>TrAvia_png!L15*TrAvia_png!L21</f>
        <v>129.13552339423771</v>
      </c>
      <c r="M72" s="135">
        <f>TrAvia_png!M15*TrAvia_png!M21</f>
        <v>130.50214789072305</v>
      </c>
      <c r="N72" s="135">
        <f>TrAvia_png!N15*TrAvia_png!N21</f>
        <v>134.94418829209414</v>
      </c>
      <c r="O72" s="135">
        <f>TrAvia_png!O15*TrAvia_png!O21</f>
        <v>132.838338516215</v>
      </c>
      <c r="P72" s="135">
        <f>TrAvia_png!P15*TrAvia_png!P21</f>
        <v>134.13155307994757</v>
      </c>
      <c r="Q72" s="135">
        <f>TrAvia_png!Q15*TrAvia_png!Q21</f>
        <v>139.43959556289039</v>
      </c>
    </row>
    <row r="73" spans="1:17" ht="11.45" customHeight="1" x14ac:dyDescent="0.25">
      <c r="A73" s="128" t="s">
        <v>132</v>
      </c>
      <c r="B73" s="133">
        <f t="shared" ref="B73:Q73" si="34">IF(B35=0,"",B35/B26)</f>
        <v>24.690338868401188</v>
      </c>
      <c r="C73" s="133">
        <f t="shared" si="34"/>
        <v>27.569604653299951</v>
      </c>
      <c r="D73" s="133">
        <f t="shared" si="34"/>
        <v>28.060057568466483</v>
      </c>
      <c r="E73" s="133">
        <f t="shared" si="34"/>
        <v>28.682150431685841</v>
      </c>
      <c r="F73" s="133">
        <f t="shared" si="34"/>
        <v>29.337408067634914</v>
      </c>
      <c r="G73" s="133">
        <f t="shared" si="34"/>
        <v>29.942284808202889</v>
      </c>
      <c r="H73" s="133">
        <f t="shared" si="34"/>
        <v>28.355433560048798</v>
      </c>
      <c r="I73" s="133">
        <f t="shared" si="34"/>
        <v>27.504854505899363</v>
      </c>
      <c r="J73" s="133">
        <f t="shared" si="34"/>
        <v>27.091980481689646</v>
      </c>
      <c r="K73" s="133">
        <f t="shared" si="34"/>
        <v>27.340572599523693</v>
      </c>
      <c r="L73" s="133">
        <f t="shared" si="34"/>
        <v>30.944710505265014</v>
      </c>
      <c r="M73" s="133">
        <f t="shared" si="34"/>
        <v>33.075032363656852</v>
      </c>
      <c r="N73" s="133">
        <f t="shared" si="34"/>
        <v>31.994832977992672</v>
      </c>
      <c r="O73" s="133">
        <f t="shared" si="34"/>
        <v>31.760658531057413</v>
      </c>
      <c r="P73" s="133">
        <f t="shared" si="34"/>
        <v>34.760035168437895</v>
      </c>
      <c r="Q73" s="133">
        <f t="shared" si="34"/>
        <v>33.903008539216934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864.26752771233964</v>
      </c>
      <c r="C78" s="134">
        <f t="shared" ref="C78:Q78" si="35">IF(C13=0,0,C13*1000000/C22)</f>
        <v>890.11613117967477</v>
      </c>
      <c r="D78" s="134">
        <f t="shared" si="35"/>
        <v>830.82678920700823</v>
      </c>
      <c r="E78" s="134">
        <f t="shared" si="35"/>
        <v>879.33295222558831</v>
      </c>
      <c r="F78" s="134">
        <f t="shared" si="35"/>
        <v>936.42391237978575</v>
      </c>
      <c r="G78" s="134">
        <f t="shared" si="35"/>
        <v>925.26088962336655</v>
      </c>
      <c r="H78" s="134">
        <f t="shared" si="35"/>
        <v>863.84397925393159</v>
      </c>
      <c r="I78" s="134">
        <f t="shared" si="35"/>
        <v>879.96091904009813</v>
      </c>
      <c r="J78" s="134">
        <f t="shared" si="35"/>
        <v>887.82563618619679</v>
      </c>
      <c r="K78" s="134">
        <f t="shared" si="35"/>
        <v>921.09486272129163</v>
      </c>
      <c r="L78" s="134">
        <f t="shared" si="35"/>
        <v>877.81892991619964</v>
      </c>
      <c r="M78" s="134">
        <f t="shared" si="35"/>
        <v>917.48514948645641</v>
      </c>
      <c r="N78" s="134">
        <f t="shared" si="35"/>
        <v>876.70053120227647</v>
      </c>
      <c r="O78" s="134">
        <f t="shared" si="35"/>
        <v>888.33740319510991</v>
      </c>
      <c r="P78" s="134">
        <f t="shared" si="35"/>
        <v>859.19446764606687</v>
      </c>
      <c r="Q78" s="134">
        <f t="shared" si="35"/>
        <v>900.79979972502701</v>
      </c>
    </row>
    <row r="79" spans="1:17" ht="11.45" customHeight="1" x14ac:dyDescent="0.25">
      <c r="A79" s="116" t="s">
        <v>23</v>
      </c>
      <c r="B79" s="77">
        <v>516.48481790464155</v>
      </c>
      <c r="C79" s="77">
        <v>516.52645913897572</v>
      </c>
      <c r="D79" s="77">
        <v>516.70780133883886</v>
      </c>
      <c r="E79" s="77">
        <v>516.91124842220052</v>
      </c>
      <c r="F79" s="77">
        <v>517.22920089481579</v>
      </c>
      <c r="G79" s="77">
        <v>517.74270826432451</v>
      </c>
      <c r="H79" s="77">
        <v>518.08887638042052</v>
      </c>
      <c r="I79" s="77">
        <v>518.49297892736513</v>
      </c>
      <c r="J79" s="77">
        <v>518.94214706034086</v>
      </c>
      <c r="K79" s="77">
        <v>519.45659257371483</v>
      </c>
      <c r="L79" s="77">
        <v>520.00002278488216</v>
      </c>
      <c r="M79" s="77">
        <v>519.45660860957287</v>
      </c>
      <c r="N79" s="77">
        <v>518.90045681012498</v>
      </c>
      <c r="O79" s="77">
        <v>518.35226828614327</v>
      </c>
      <c r="P79" s="77">
        <v>517.78784180056539</v>
      </c>
      <c r="Q79" s="77">
        <v>517.23337541743945</v>
      </c>
    </row>
    <row r="80" spans="1:17" ht="11.45" customHeight="1" x14ac:dyDescent="0.25">
      <c r="A80" s="116" t="s">
        <v>127</v>
      </c>
      <c r="B80" s="77">
        <v>783.08521879995794</v>
      </c>
      <c r="C80" s="77">
        <v>727.63357287272049</v>
      </c>
      <c r="D80" s="77">
        <v>744.57037870548197</v>
      </c>
      <c r="E80" s="77">
        <v>759.36592462474925</v>
      </c>
      <c r="F80" s="77">
        <v>793.74546206755917</v>
      </c>
      <c r="G80" s="77">
        <v>812.49946142948966</v>
      </c>
      <c r="H80" s="77">
        <v>685.56569622860752</v>
      </c>
      <c r="I80" s="77">
        <v>685.56570114740339</v>
      </c>
      <c r="J80" s="77">
        <v>685.56569431409957</v>
      </c>
      <c r="K80" s="77">
        <v>712.80116897402002</v>
      </c>
      <c r="L80" s="77">
        <v>721.64810733922047</v>
      </c>
      <c r="M80" s="77">
        <v>725.96563875450181</v>
      </c>
      <c r="N80" s="77">
        <v>721.00264857635557</v>
      </c>
      <c r="O80" s="77">
        <v>725.82126762157623</v>
      </c>
      <c r="P80" s="77">
        <v>722.15882732477701</v>
      </c>
      <c r="Q80" s="77">
        <v>714.26858358821664</v>
      </c>
    </row>
    <row r="81" spans="1:17" ht="11.45" customHeight="1" x14ac:dyDescent="0.25">
      <c r="A81" s="116" t="s">
        <v>125</v>
      </c>
      <c r="B81" s="77">
        <v>2414.427618622959</v>
      </c>
      <c r="C81" s="77">
        <v>3214.427618622959</v>
      </c>
      <c r="D81" s="77">
        <v>2814.4276186229595</v>
      </c>
      <c r="E81" s="77">
        <v>3114.4276186229599</v>
      </c>
      <c r="F81" s="77">
        <v>3414.4276186229599</v>
      </c>
      <c r="G81" s="77">
        <v>2814.4276186229595</v>
      </c>
      <c r="H81" s="77">
        <v>2814.4276186229595</v>
      </c>
      <c r="I81" s="77">
        <v>2814.4276186229595</v>
      </c>
      <c r="J81" s="77">
        <v>2814.4276186229595</v>
      </c>
      <c r="K81" s="77">
        <v>2814.4276186229595</v>
      </c>
      <c r="L81" s="77">
        <v>2345.3563488524665</v>
      </c>
      <c r="M81" s="77">
        <v>2644.6757103792452</v>
      </c>
      <c r="N81" s="77">
        <v>2339.5209555985575</v>
      </c>
      <c r="O81" s="77">
        <v>2335.2012162360807</v>
      </c>
      <c r="P81" s="77">
        <v>2028.4867385443226</v>
      </c>
      <c r="Q81" s="77">
        <v>2367.9514598040041</v>
      </c>
    </row>
    <row r="82" spans="1:17" ht="11.45" customHeight="1" x14ac:dyDescent="0.25">
      <c r="A82" s="128" t="s">
        <v>18</v>
      </c>
      <c r="B82" s="133">
        <f>IF(B17=0,0,B17*1000000/B26)</f>
        <v>901.52954898065468</v>
      </c>
      <c r="C82" s="133">
        <f t="shared" ref="C82:Q82" si="36">IF(C17=0,0,C17*1000000/C26)</f>
        <v>1004.8139041550178</v>
      </c>
      <c r="D82" s="133">
        <f t="shared" si="36"/>
        <v>999.00877325994009</v>
      </c>
      <c r="E82" s="133">
        <f t="shared" si="36"/>
        <v>1011.4169501208489</v>
      </c>
      <c r="F82" s="133">
        <f t="shared" si="36"/>
        <v>1014.3826533442593</v>
      </c>
      <c r="G82" s="133">
        <f t="shared" si="36"/>
        <v>1035.5198894708999</v>
      </c>
      <c r="H82" s="133">
        <f t="shared" si="36"/>
        <v>1009.8541933232841</v>
      </c>
      <c r="I82" s="133">
        <f t="shared" si="36"/>
        <v>1045.0893588472973</v>
      </c>
      <c r="J82" s="133">
        <f t="shared" si="36"/>
        <v>1038.9280992694662</v>
      </c>
      <c r="K82" s="133">
        <f t="shared" si="36"/>
        <v>1055.5764981898581</v>
      </c>
      <c r="L82" s="133">
        <f t="shared" si="36"/>
        <v>1191.7325932527942</v>
      </c>
      <c r="M82" s="133">
        <f t="shared" si="36"/>
        <v>1395.0040664090852</v>
      </c>
      <c r="N82" s="133">
        <f t="shared" si="36"/>
        <v>1379.8261954946925</v>
      </c>
      <c r="O82" s="133">
        <f t="shared" si="36"/>
        <v>1433.49049298515</v>
      </c>
      <c r="P82" s="133">
        <f t="shared" si="36"/>
        <v>1477.5806282780354</v>
      </c>
      <c r="Q82" s="133">
        <f t="shared" si="36"/>
        <v>1469.2792892866332</v>
      </c>
    </row>
    <row r="83" spans="1:17" ht="11.45" customHeight="1" x14ac:dyDescent="0.25">
      <c r="A83" s="95" t="s">
        <v>126</v>
      </c>
      <c r="B83" s="75">
        <v>708.1166325326484</v>
      </c>
      <c r="C83" s="75">
        <v>694.98520009711945</v>
      </c>
      <c r="D83" s="75">
        <v>682.01681228045163</v>
      </c>
      <c r="E83" s="75">
        <v>669.25397070155782</v>
      </c>
      <c r="F83" s="75">
        <v>656.85855256099785</v>
      </c>
      <c r="G83" s="75">
        <v>644.65782241142642</v>
      </c>
      <c r="H83" s="75">
        <v>632.68015222123972</v>
      </c>
      <c r="I83" s="75">
        <v>653.57576337925434</v>
      </c>
      <c r="J83" s="75">
        <v>675.14010311003233</v>
      </c>
      <c r="K83" s="75">
        <v>697.4363847866415</v>
      </c>
      <c r="L83" s="75">
        <v>633.33004035950182</v>
      </c>
      <c r="M83" s="75">
        <v>622.46342559953962</v>
      </c>
      <c r="N83" s="75">
        <v>620.32024322069162</v>
      </c>
      <c r="O83" s="75">
        <v>620.37240211336564</v>
      </c>
      <c r="P83" s="75">
        <v>616.85140122280336</v>
      </c>
      <c r="Q83" s="75">
        <v>607.65714930872025</v>
      </c>
    </row>
    <row r="84" spans="1:17" ht="11.45" customHeight="1" x14ac:dyDescent="0.25">
      <c r="A84" s="93" t="s">
        <v>125</v>
      </c>
      <c r="B84" s="74">
        <v>2221.9756473142324</v>
      </c>
      <c r="C84" s="74">
        <v>2220.4386695516</v>
      </c>
      <c r="D84" s="74">
        <v>2218.2368127729555</v>
      </c>
      <c r="E84" s="74">
        <v>2218.0741238788069</v>
      </c>
      <c r="F84" s="74">
        <v>2216.4886875932098</v>
      </c>
      <c r="G84" s="74">
        <v>2216.5023869046731</v>
      </c>
      <c r="H84" s="74">
        <v>2312.650863675055</v>
      </c>
      <c r="I84" s="74">
        <v>2568.3424556347677</v>
      </c>
      <c r="J84" s="74">
        <v>2446.4273431962206</v>
      </c>
      <c r="K84" s="74">
        <v>2409.3866600923975</v>
      </c>
      <c r="L84" s="74">
        <v>2566.5504299934319</v>
      </c>
      <c r="M84" s="74">
        <v>2853.8359477186182</v>
      </c>
      <c r="N84" s="74">
        <v>2922.9788760318438</v>
      </c>
      <c r="O84" s="74">
        <v>2992.3718883798174</v>
      </c>
      <c r="P84" s="74">
        <v>2899.4813467544277</v>
      </c>
      <c r="Q84" s="74">
        <v>2863.0062486558409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86006.03895953852</v>
      </c>
      <c r="C87" s="132">
        <f t="shared" si="37"/>
        <v>88752.362770972468</v>
      </c>
      <c r="D87" s="132">
        <f t="shared" si="37"/>
        <v>80829.948595584341</v>
      </c>
      <c r="E87" s="132">
        <f t="shared" si="37"/>
        <v>83924.293115560591</v>
      </c>
      <c r="F87" s="132">
        <f t="shared" si="37"/>
        <v>90865.540483763543</v>
      </c>
      <c r="G87" s="132">
        <f t="shared" si="37"/>
        <v>87614.895393681218</v>
      </c>
      <c r="H87" s="132">
        <f t="shared" si="37"/>
        <v>85586.864749004118</v>
      </c>
      <c r="I87" s="132">
        <f t="shared" si="37"/>
        <v>88452.418757368068</v>
      </c>
      <c r="J87" s="132">
        <f t="shared" si="37"/>
        <v>87779.17696252896</v>
      </c>
      <c r="K87" s="132">
        <f t="shared" si="37"/>
        <v>94981.06436700029</v>
      </c>
      <c r="L87" s="132">
        <f t="shared" si="37"/>
        <v>93131.751870731037</v>
      </c>
      <c r="M87" s="132">
        <f t="shared" si="37"/>
        <v>98976.437609622866</v>
      </c>
      <c r="N87" s="132">
        <f t="shared" si="37"/>
        <v>96668.082231516615</v>
      </c>
      <c r="O87" s="132">
        <f t="shared" si="37"/>
        <v>96915.074165852071</v>
      </c>
      <c r="P87" s="132">
        <f t="shared" si="37"/>
        <v>95552.256044872018</v>
      </c>
      <c r="Q87" s="132">
        <f t="shared" si="37"/>
        <v>104339.24326007013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39926.997952895494</v>
      </c>
      <c r="C88" s="42">
        <f t="shared" si="38"/>
        <v>37974.780017234552</v>
      </c>
      <c r="D88" s="42">
        <f t="shared" si="38"/>
        <v>36849.99873243997</v>
      </c>
      <c r="E88" s="42">
        <f t="shared" si="38"/>
        <v>36262.215339489165</v>
      </c>
      <c r="F88" s="42">
        <f t="shared" si="38"/>
        <v>35039.509323586157</v>
      </c>
      <c r="G88" s="42">
        <f t="shared" si="38"/>
        <v>35061.968456384951</v>
      </c>
      <c r="H88" s="42">
        <f t="shared" si="38"/>
        <v>36743.814131108229</v>
      </c>
      <c r="I88" s="42">
        <f t="shared" si="38"/>
        <v>37189.061764339938</v>
      </c>
      <c r="J88" s="42">
        <f t="shared" si="38"/>
        <v>35373.444286390026</v>
      </c>
      <c r="K88" s="42">
        <f t="shared" si="38"/>
        <v>36820.847147591514</v>
      </c>
      <c r="L88" s="42">
        <f t="shared" si="38"/>
        <v>38199.660331938496</v>
      </c>
      <c r="M88" s="42">
        <f t="shared" si="38"/>
        <v>37556.620831257729</v>
      </c>
      <c r="N88" s="42">
        <f t="shared" si="38"/>
        <v>38851.685822644788</v>
      </c>
      <c r="O88" s="42">
        <f t="shared" si="38"/>
        <v>38111.157463471805</v>
      </c>
      <c r="P88" s="42">
        <f t="shared" si="38"/>
        <v>40423.616988405709</v>
      </c>
      <c r="Q88" s="42">
        <f t="shared" si="38"/>
        <v>41661.267099100369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78688.269745438593</v>
      </c>
      <c r="C89" s="42">
        <f t="shared" si="39"/>
        <v>70669.132582074497</v>
      </c>
      <c r="D89" s="42">
        <f t="shared" si="39"/>
        <v>70357.400063595545</v>
      </c>
      <c r="E89" s="42">
        <f t="shared" si="39"/>
        <v>69857.581147268662</v>
      </c>
      <c r="F89" s="42">
        <f t="shared" si="39"/>
        <v>70937.294818447859</v>
      </c>
      <c r="G89" s="42">
        <f t="shared" si="39"/>
        <v>73895.656347060052</v>
      </c>
      <c r="H89" s="42">
        <f t="shared" si="39"/>
        <v>66011.020865642655</v>
      </c>
      <c r="I89" s="42">
        <f t="shared" si="39"/>
        <v>67062.112802622243</v>
      </c>
      <c r="J89" s="42">
        <f t="shared" si="39"/>
        <v>63727.572120802608</v>
      </c>
      <c r="K89" s="42">
        <f t="shared" si="39"/>
        <v>69540.111624644414</v>
      </c>
      <c r="L89" s="42">
        <f t="shared" si="39"/>
        <v>72876.424090838438</v>
      </c>
      <c r="M89" s="42">
        <f t="shared" si="39"/>
        <v>74368.577004937644</v>
      </c>
      <c r="N89" s="42">
        <f t="shared" si="39"/>
        <v>75746.075527354435</v>
      </c>
      <c r="O89" s="42">
        <f t="shared" si="39"/>
        <v>75297.242285080836</v>
      </c>
      <c r="P89" s="42">
        <f t="shared" si="39"/>
        <v>76793.740180995126</v>
      </c>
      <c r="Q89" s="42">
        <f t="shared" si="39"/>
        <v>77472.857767552472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276760.98077029869</v>
      </c>
      <c r="C90" s="42">
        <f t="shared" si="40"/>
        <v>384925.6107038107</v>
      </c>
      <c r="D90" s="42">
        <f t="shared" si="40"/>
        <v>349394.48658718227</v>
      </c>
      <c r="E90" s="42">
        <f t="shared" si="40"/>
        <v>368735.86521061516</v>
      </c>
      <c r="F90" s="42">
        <f t="shared" si="40"/>
        <v>425672.40952585969</v>
      </c>
      <c r="G90" s="42">
        <f t="shared" si="40"/>
        <v>327759.01553221181</v>
      </c>
      <c r="H90" s="42">
        <f t="shared" si="40"/>
        <v>333994.08616637479</v>
      </c>
      <c r="I90" s="42">
        <f t="shared" si="40"/>
        <v>333996.48371582443</v>
      </c>
      <c r="J90" s="42">
        <f t="shared" si="40"/>
        <v>339720.87487659749</v>
      </c>
      <c r="K90" s="42">
        <f t="shared" si="40"/>
        <v>348491.070266594</v>
      </c>
      <c r="L90" s="42">
        <f t="shared" si="40"/>
        <v>302868.81965506158</v>
      </c>
      <c r="M90" s="42">
        <f t="shared" si="40"/>
        <v>345135.86067891528</v>
      </c>
      <c r="N90" s="42">
        <f t="shared" si="40"/>
        <v>315704.75634559174</v>
      </c>
      <c r="O90" s="42">
        <f t="shared" si="40"/>
        <v>310204.24966584548</v>
      </c>
      <c r="P90" s="42">
        <f t="shared" si="40"/>
        <v>272084.07664302754</v>
      </c>
      <c r="Q90" s="42">
        <f t="shared" si="40"/>
        <v>330186.19386762619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27866.841138294487</v>
      </c>
      <c r="C91" s="131">
        <f t="shared" si="41"/>
        <v>35731.946537725045</v>
      </c>
      <c r="D91" s="131">
        <f t="shared" si="41"/>
        <v>36287.987587122981</v>
      </c>
      <c r="E91" s="131">
        <f t="shared" si="41"/>
        <v>37566.952262701605</v>
      </c>
      <c r="F91" s="131">
        <f t="shared" si="41"/>
        <v>38738.473335465162</v>
      </c>
      <c r="G91" s="131">
        <f t="shared" si="41"/>
        <v>40810.400182968777</v>
      </c>
      <c r="H91" s="131">
        <f t="shared" si="41"/>
        <v>38503.6705133465</v>
      </c>
      <c r="I91" s="131">
        <f t="shared" si="41"/>
        <v>39341.94748892339</v>
      </c>
      <c r="J91" s="131">
        <f t="shared" si="41"/>
        <v>38021.237394631949</v>
      </c>
      <c r="K91" s="131">
        <f t="shared" si="41"/>
        <v>38283.479015503552</v>
      </c>
      <c r="L91" s="131">
        <f t="shared" si="41"/>
        <v>50330.536416877163</v>
      </c>
      <c r="M91" s="131">
        <f t="shared" si="41"/>
        <v>62387.552770643357</v>
      </c>
      <c r="N91" s="131">
        <f t="shared" si="41"/>
        <v>59958.46510320688</v>
      </c>
      <c r="O91" s="131">
        <f t="shared" si="41"/>
        <v>60745.856967819294</v>
      </c>
      <c r="P91" s="131">
        <f t="shared" si="41"/>
        <v>67011.261120299052</v>
      </c>
      <c r="Q91" s="131">
        <f t="shared" si="41"/>
        <v>64391.032378615186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14476.355960454883</v>
      </c>
      <c r="C92" s="37">
        <f t="shared" si="42"/>
        <v>14569.848198172851</v>
      </c>
      <c r="D92" s="37">
        <f t="shared" si="42"/>
        <v>14519.298923573142</v>
      </c>
      <c r="E92" s="37">
        <f t="shared" si="42"/>
        <v>14449.44561153034</v>
      </c>
      <c r="F92" s="37">
        <f t="shared" si="42"/>
        <v>14364.130924198469</v>
      </c>
      <c r="G92" s="37">
        <f t="shared" si="42"/>
        <v>13950.550477147288</v>
      </c>
      <c r="H92" s="37">
        <f t="shared" si="42"/>
        <v>13147.303642482995</v>
      </c>
      <c r="I92" s="37">
        <f t="shared" si="42"/>
        <v>13429.73204124547</v>
      </c>
      <c r="J92" s="37">
        <f t="shared" si="42"/>
        <v>13554.290005059618</v>
      </c>
      <c r="K92" s="37">
        <f t="shared" si="42"/>
        <v>14213.692106747261</v>
      </c>
      <c r="L92" s="37">
        <f t="shared" si="42"/>
        <v>13401.023284236693</v>
      </c>
      <c r="M92" s="37">
        <f t="shared" si="42"/>
        <v>13655.308110036884</v>
      </c>
      <c r="N92" s="37">
        <f t="shared" si="42"/>
        <v>13491.235704807694</v>
      </c>
      <c r="O92" s="37">
        <f t="shared" si="42"/>
        <v>13647.577631518001</v>
      </c>
      <c r="P92" s="37">
        <f t="shared" si="42"/>
        <v>14652.246899652655</v>
      </c>
      <c r="Q92" s="37">
        <f t="shared" si="42"/>
        <v>14245.459937955828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119284.79932117026</v>
      </c>
      <c r="C93" s="36">
        <f t="shared" si="43"/>
        <v>118762.24841869668</v>
      </c>
      <c r="D93" s="36">
        <f t="shared" si="43"/>
        <v>120015.64907108867</v>
      </c>
      <c r="E93" s="36">
        <f t="shared" si="43"/>
        <v>119092.15200048595</v>
      </c>
      <c r="F93" s="36">
        <f t="shared" si="43"/>
        <v>120692.51231980883</v>
      </c>
      <c r="G93" s="36">
        <f t="shared" si="43"/>
        <v>121966.93866448425</v>
      </c>
      <c r="H93" s="36">
        <f t="shared" si="43"/>
        <v>126087.08488369425</v>
      </c>
      <c r="I93" s="36">
        <f t="shared" si="43"/>
        <v>140158.01845604586</v>
      </c>
      <c r="J93" s="36">
        <f t="shared" si="43"/>
        <v>132684.09135237025</v>
      </c>
      <c r="K93" s="36">
        <f t="shared" si="43"/>
        <v>129269.99767786768</v>
      </c>
      <c r="L93" s="36">
        <f t="shared" si="43"/>
        <v>141253.03147682338</v>
      </c>
      <c r="M93" s="36">
        <f t="shared" si="43"/>
        <v>154411.3873797475</v>
      </c>
      <c r="N93" s="36">
        <f t="shared" si="43"/>
        <v>154369.87740166587</v>
      </c>
      <c r="O93" s="36">
        <f t="shared" si="43"/>
        <v>151041.02102417828</v>
      </c>
      <c r="P93" s="36">
        <f t="shared" si="43"/>
        <v>153506.89482122764</v>
      </c>
      <c r="Q93" s="36">
        <f t="shared" si="43"/>
        <v>145504.58896078481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1561.0726289755135</v>
      </c>
      <c r="C96" s="132">
        <f t="shared" si="44"/>
        <v>1532.1323815993326</v>
      </c>
      <c r="D96" s="132">
        <f t="shared" si="44"/>
        <v>1598.0696650997081</v>
      </c>
      <c r="E96" s="132">
        <f t="shared" si="44"/>
        <v>1548.8528768021761</v>
      </c>
      <c r="F96" s="132">
        <f t="shared" si="44"/>
        <v>1497.9312462944995</v>
      </c>
      <c r="G96" s="132">
        <f t="shared" si="44"/>
        <v>1506.5878006800017</v>
      </c>
      <c r="H96" s="132">
        <f t="shared" si="44"/>
        <v>1547.4747293817907</v>
      </c>
      <c r="I96" s="132">
        <f t="shared" si="44"/>
        <v>1529.6561808336369</v>
      </c>
      <c r="J96" s="132">
        <f t="shared" si="44"/>
        <v>1521.0109170255257</v>
      </c>
      <c r="K96" s="132">
        <f t="shared" si="44"/>
        <v>1492.3196711879832</v>
      </c>
      <c r="L96" s="132">
        <f t="shared" si="44"/>
        <v>1532.2578075593676</v>
      </c>
      <c r="M96" s="132">
        <f t="shared" si="44"/>
        <v>1495.631837834077</v>
      </c>
      <c r="N96" s="132">
        <f t="shared" si="44"/>
        <v>1533.1441874179195</v>
      </c>
      <c r="O96" s="132">
        <f t="shared" si="44"/>
        <v>1521.393980847427</v>
      </c>
      <c r="P96" s="132">
        <f t="shared" si="44"/>
        <v>1545.5438585370246</v>
      </c>
      <c r="Q96" s="132">
        <f t="shared" si="44"/>
        <v>1505.3650200617242</v>
      </c>
    </row>
    <row r="97" spans="1:17" ht="11.45" customHeight="1" x14ac:dyDescent="0.25">
      <c r="A97" s="116" t="s">
        <v>23</v>
      </c>
      <c r="B97" s="42">
        <f t="shared" ref="B97:Q97" si="45">IF(B23=0,0,B23/B50)</f>
        <v>2073.9999999999973</v>
      </c>
      <c r="C97" s="42">
        <f t="shared" si="45"/>
        <v>2074.000000000005</v>
      </c>
      <c r="D97" s="42">
        <f t="shared" si="45"/>
        <v>2073.9999999999773</v>
      </c>
      <c r="E97" s="42">
        <f t="shared" si="45"/>
        <v>2073.0000000000036</v>
      </c>
      <c r="F97" s="42">
        <f t="shared" si="45"/>
        <v>2072.9999999999886</v>
      </c>
      <c r="G97" s="42">
        <f t="shared" si="45"/>
        <v>2072.0000000000009</v>
      </c>
      <c r="H97" s="42">
        <f t="shared" si="45"/>
        <v>2071.9999999999986</v>
      </c>
      <c r="I97" s="42">
        <f t="shared" si="45"/>
        <v>2070.99999999999</v>
      </c>
      <c r="J97" s="42">
        <f t="shared" si="45"/>
        <v>2070.0000000000059</v>
      </c>
      <c r="K97" s="42">
        <f t="shared" si="45"/>
        <v>2069.9999999999959</v>
      </c>
      <c r="L97" s="42">
        <f t="shared" si="45"/>
        <v>2069.0000000000136</v>
      </c>
      <c r="M97" s="42">
        <f t="shared" si="45"/>
        <v>2070.0000000000036</v>
      </c>
      <c r="N97" s="42">
        <f t="shared" si="45"/>
        <v>2069.9999999999936</v>
      </c>
      <c r="O97" s="42">
        <f t="shared" si="45"/>
        <v>2071.0000000000073</v>
      </c>
      <c r="P97" s="42">
        <f t="shared" si="45"/>
        <v>2072.000000000005</v>
      </c>
      <c r="Q97" s="42">
        <f t="shared" si="45"/>
        <v>2073.000000000015</v>
      </c>
    </row>
    <row r="98" spans="1:17" ht="11.45" customHeight="1" x14ac:dyDescent="0.25">
      <c r="A98" s="116" t="s">
        <v>127</v>
      </c>
      <c r="B98" s="42">
        <f t="shared" ref="B98:Q98" si="46">IF(B24=0,0,B24/B51)</f>
        <v>1677.9999999999995</v>
      </c>
      <c r="C98" s="42">
        <f t="shared" si="46"/>
        <v>1725.9999999999993</v>
      </c>
      <c r="D98" s="42">
        <f t="shared" si="46"/>
        <v>1710.9999999999982</v>
      </c>
      <c r="E98" s="42">
        <f t="shared" si="46"/>
        <v>1698.0000000000073</v>
      </c>
      <c r="F98" s="42">
        <f t="shared" si="46"/>
        <v>1669.9999999999934</v>
      </c>
      <c r="G98" s="42">
        <f t="shared" si="46"/>
        <v>1654.9999999999936</v>
      </c>
      <c r="H98" s="42">
        <f t="shared" si="46"/>
        <v>1762.9999999999998</v>
      </c>
      <c r="I98" s="42">
        <f t="shared" si="46"/>
        <v>1763.0000000000002</v>
      </c>
      <c r="J98" s="42">
        <f t="shared" si="46"/>
        <v>1763.0000000000002</v>
      </c>
      <c r="K98" s="42">
        <f t="shared" si="46"/>
        <v>1739.000000000003</v>
      </c>
      <c r="L98" s="42">
        <f t="shared" si="46"/>
        <v>1731.0000000000016</v>
      </c>
      <c r="M98" s="42">
        <f t="shared" si="46"/>
        <v>1726.9999999999907</v>
      </c>
      <c r="N98" s="42">
        <f t="shared" si="46"/>
        <v>1730.9999999999941</v>
      </c>
      <c r="O98" s="42">
        <f t="shared" si="46"/>
        <v>1726.9999999999932</v>
      </c>
      <c r="P98" s="42">
        <f t="shared" si="46"/>
        <v>1730.0000000000048</v>
      </c>
      <c r="Q98" s="42">
        <f t="shared" si="46"/>
        <v>1736.999999999995</v>
      </c>
    </row>
    <row r="99" spans="1:17" ht="11.45" customHeight="1" x14ac:dyDescent="0.25">
      <c r="A99" s="116" t="s">
        <v>125</v>
      </c>
      <c r="B99" s="42">
        <f t="shared" ref="B99:Q99" si="47">IF(B25=0,0,B25/B52)</f>
        <v>724.99999999999511</v>
      </c>
      <c r="C99" s="42">
        <f t="shared" si="47"/>
        <v>584.99999999999829</v>
      </c>
      <c r="D99" s="42">
        <f t="shared" si="47"/>
        <v>648.00000000000352</v>
      </c>
      <c r="E99" s="42">
        <f t="shared" si="47"/>
        <v>600.00000000000011</v>
      </c>
      <c r="F99" s="42">
        <f t="shared" si="47"/>
        <v>558.0000000000033</v>
      </c>
      <c r="G99" s="42">
        <f t="shared" si="47"/>
        <v>647.99999999999841</v>
      </c>
      <c r="H99" s="42">
        <f t="shared" si="47"/>
        <v>647.99999999999727</v>
      </c>
      <c r="I99" s="42">
        <f t="shared" si="47"/>
        <v>648.00000000000307</v>
      </c>
      <c r="J99" s="42">
        <f t="shared" si="47"/>
        <v>647.9999999999967</v>
      </c>
      <c r="K99" s="42">
        <f t="shared" si="47"/>
        <v>647.99999999999477</v>
      </c>
      <c r="L99" s="42">
        <f t="shared" si="47"/>
        <v>739.99999999999807</v>
      </c>
      <c r="M99" s="42">
        <f t="shared" si="47"/>
        <v>677.99999999999568</v>
      </c>
      <c r="N99" s="42">
        <f t="shared" si="47"/>
        <v>742.00000000000534</v>
      </c>
      <c r="O99" s="42">
        <f t="shared" si="47"/>
        <v>742.99999999999886</v>
      </c>
      <c r="P99" s="42">
        <f t="shared" si="47"/>
        <v>818.99999999999477</v>
      </c>
      <c r="Q99" s="42">
        <f t="shared" si="47"/>
        <v>734.99999999999534</v>
      </c>
    </row>
    <row r="100" spans="1:17" ht="11.45" customHeight="1" x14ac:dyDescent="0.25">
      <c r="A100" s="128" t="s">
        <v>18</v>
      </c>
      <c r="B100" s="131">
        <f t="shared" ref="B100:Q100" si="48">IF(B26=0,0,B26/B53)</f>
        <v>982.61258710789116</v>
      </c>
      <c r="C100" s="131">
        <f t="shared" si="48"/>
        <v>870.58076927257048</v>
      </c>
      <c r="D100" s="131">
        <f t="shared" si="48"/>
        <v>874.62075137294096</v>
      </c>
      <c r="E100" s="131">
        <f t="shared" si="48"/>
        <v>838.1248415155693</v>
      </c>
      <c r="F100" s="131">
        <f t="shared" si="48"/>
        <v>837.15207797060827</v>
      </c>
      <c r="G100" s="131">
        <f t="shared" si="48"/>
        <v>815.04121939776917</v>
      </c>
      <c r="H100" s="131">
        <f t="shared" si="48"/>
        <v>861.60374363041228</v>
      </c>
      <c r="I100" s="131">
        <f t="shared" si="48"/>
        <v>869.44011816050318</v>
      </c>
      <c r="J100" s="131">
        <f t="shared" si="48"/>
        <v>863.52709519017856</v>
      </c>
      <c r="K100" s="131">
        <f t="shared" si="48"/>
        <v>823.2361029651172</v>
      </c>
      <c r="L100" s="131">
        <f t="shared" si="48"/>
        <v>752.67843204746202</v>
      </c>
      <c r="M100" s="131">
        <f t="shared" si="48"/>
        <v>670.38974535496254</v>
      </c>
      <c r="N100" s="131">
        <f t="shared" si="48"/>
        <v>660.26359350186374</v>
      </c>
      <c r="O100" s="131">
        <f t="shared" si="48"/>
        <v>630.03441725227776</v>
      </c>
      <c r="P100" s="131">
        <f t="shared" si="48"/>
        <v>559.53064952759712</v>
      </c>
      <c r="Q100" s="131">
        <f t="shared" si="48"/>
        <v>604.18199107604585</v>
      </c>
    </row>
    <row r="101" spans="1:17" ht="11.45" customHeight="1" x14ac:dyDescent="0.25">
      <c r="A101" s="95" t="s">
        <v>126</v>
      </c>
      <c r="B101" s="37">
        <f t="shared" ref="B101:Q101" si="49">IF(B27=0,0,B27/B54)</f>
        <v>1160.624299616436</v>
      </c>
      <c r="C101" s="37">
        <f t="shared" si="49"/>
        <v>1083.2369684497539</v>
      </c>
      <c r="D101" s="37">
        <f t="shared" si="49"/>
        <v>1094.8706966656794</v>
      </c>
      <c r="E101" s="37">
        <f t="shared" si="49"/>
        <v>1034.1040246315486</v>
      </c>
      <c r="F101" s="37">
        <f t="shared" si="49"/>
        <v>1046.889908256976</v>
      </c>
      <c r="G101" s="37">
        <f t="shared" si="49"/>
        <v>1035.483645340566</v>
      </c>
      <c r="H101" s="37">
        <f t="shared" si="49"/>
        <v>1105.6367583212814</v>
      </c>
      <c r="I101" s="37">
        <f t="shared" si="49"/>
        <v>1130.9373413706478</v>
      </c>
      <c r="J101" s="37">
        <f t="shared" si="49"/>
        <v>1092.5911111111636</v>
      </c>
      <c r="K101" s="37">
        <f t="shared" si="49"/>
        <v>1014.9848812095811</v>
      </c>
      <c r="L101" s="37">
        <f t="shared" si="49"/>
        <v>1025.685920577645</v>
      </c>
      <c r="M101" s="37">
        <f t="shared" si="49"/>
        <v>973.70238095248533</v>
      </c>
      <c r="N101" s="37">
        <f t="shared" si="49"/>
        <v>945.20249315909223</v>
      </c>
      <c r="O101" s="37">
        <f t="shared" si="49"/>
        <v>892.98724082934677</v>
      </c>
      <c r="P101" s="37">
        <f t="shared" si="49"/>
        <v>793.53480071391323</v>
      </c>
      <c r="Q101" s="37">
        <f t="shared" si="49"/>
        <v>845.22709404278066</v>
      </c>
    </row>
    <row r="102" spans="1:17" ht="11.45" customHeight="1" x14ac:dyDescent="0.25">
      <c r="A102" s="93" t="s">
        <v>125</v>
      </c>
      <c r="B102" s="36">
        <f t="shared" ref="B102:Q102" si="50">IF(B28=0,0,B28/B55)</f>
        <v>480</v>
      </c>
      <c r="C102" s="36">
        <f t="shared" si="50"/>
        <v>491.78370841360356</v>
      </c>
      <c r="D102" s="36">
        <f t="shared" si="50"/>
        <v>493.0967767116199</v>
      </c>
      <c r="E102" s="36">
        <f t="shared" si="50"/>
        <v>502.3709231157768</v>
      </c>
      <c r="F102" s="36">
        <f t="shared" si="50"/>
        <v>500.20521051084728</v>
      </c>
      <c r="G102" s="36">
        <f t="shared" si="50"/>
        <v>495.9969803039923</v>
      </c>
      <c r="H102" s="36">
        <f t="shared" si="50"/>
        <v>488.88673356053602</v>
      </c>
      <c r="I102" s="36">
        <f t="shared" si="50"/>
        <v>457.6942667894337</v>
      </c>
      <c r="J102" s="36">
        <f t="shared" si="50"/>
        <v>476.78492569709567</v>
      </c>
      <c r="K102" s="36">
        <f t="shared" si="50"/>
        <v>480.26442735587091</v>
      </c>
      <c r="L102" s="36">
        <f t="shared" si="50"/>
        <v>454.70080733498844</v>
      </c>
      <c r="M102" s="36">
        <f t="shared" si="50"/>
        <v>422.09829006739307</v>
      </c>
      <c r="N102" s="36">
        <f t="shared" si="50"/>
        <v>409.46632906941682</v>
      </c>
      <c r="O102" s="36">
        <f t="shared" si="50"/>
        <v>402.69716470615384</v>
      </c>
      <c r="P102" s="36">
        <f t="shared" si="50"/>
        <v>376.24426728776001</v>
      </c>
      <c r="Q102" s="36">
        <f t="shared" si="50"/>
        <v>413.45444562715812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0.18442749109517517</v>
      </c>
      <c r="C106" s="52">
        <f t="shared" si="52"/>
        <v>0.17420894353167804</v>
      </c>
      <c r="D106" s="52">
        <f t="shared" si="52"/>
        <v>0.18888740298278603</v>
      </c>
      <c r="E106" s="52">
        <f t="shared" si="52"/>
        <v>0.17709725801917744</v>
      </c>
      <c r="F106" s="52">
        <f t="shared" si="52"/>
        <v>0.15493999314622642</v>
      </c>
      <c r="G106" s="52">
        <f t="shared" si="52"/>
        <v>0.1594329956239878</v>
      </c>
      <c r="H106" s="52">
        <f t="shared" si="52"/>
        <v>0.15032419287846441</v>
      </c>
      <c r="I106" s="52">
        <f t="shared" si="52"/>
        <v>0.14061280029428377</v>
      </c>
      <c r="J106" s="52">
        <f t="shared" si="52"/>
        <v>0.12951022434955106</v>
      </c>
      <c r="K106" s="52">
        <f t="shared" si="52"/>
        <v>0.12119675080583067</v>
      </c>
      <c r="L106" s="52">
        <f t="shared" si="52"/>
        <v>0.12516301668084343</v>
      </c>
      <c r="M106" s="52">
        <f t="shared" si="52"/>
        <v>0.11969334644736793</v>
      </c>
      <c r="N106" s="52">
        <f t="shared" si="52"/>
        <v>0.12533692629467214</v>
      </c>
      <c r="O106" s="52">
        <f t="shared" si="52"/>
        <v>0.11980228534116708</v>
      </c>
      <c r="P106" s="52">
        <f t="shared" si="52"/>
        <v>0.12563955456105438</v>
      </c>
      <c r="Q106" s="52">
        <f t="shared" si="52"/>
        <v>0.11479543371703277</v>
      </c>
    </row>
    <row r="107" spans="1:17" ht="11.45" customHeight="1" x14ac:dyDescent="0.25">
      <c r="A107" s="116" t="s">
        <v>127</v>
      </c>
      <c r="B107" s="52">
        <f t="shared" ref="B107:Q107" si="53">IF(B6=0,0,B6/B$4)</f>
        <v>0.44651555561509776</v>
      </c>
      <c r="C107" s="52">
        <f t="shared" si="53"/>
        <v>0.39250994197587297</v>
      </c>
      <c r="D107" s="52">
        <f t="shared" si="53"/>
        <v>0.43382109732049373</v>
      </c>
      <c r="E107" s="52">
        <f t="shared" si="53"/>
        <v>0.41369237342312526</v>
      </c>
      <c r="F107" s="52">
        <f t="shared" si="53"/>
        <v>0.39140924470678801</v>
      </c>
      <c r="G107" s="52">
        <f t="shared" si="53"/>
        <v>0.4104172431541987</v>
      </c>
      <c r="H107" s="52">
        <f t="shared" si="53"/>
        <v>0.41537979878164566</v>
      </c>
      <c r="I107" s="52">
        <f t="shared" si="53"/>
        <v>0.41547661200973096</v>
      </c>
      <c r="J107" s="52">
        <f t="shared" si="53"/>
        <v>0.4054397949324105</v>
      </c>
      <c r="K107" s="52">
        <f t="shared" si="53"/>
        <v>0.40963284001619082</v>
      </c>
      <c r="L107" s="52">
        <f t="shared" si="53"/>
        <v>0.43880842148809251</v>
      </c>
      <c r="M107" s="52">
        <f t="shared" si="53"/>
        <v>0.41385358718873549</v>
      </c>
      <c r="N107" s="52">
        <f t="shared" si="53"/>
        <v>0.43331865742835041</v>
      </c>
      <c r="O107" s="52">
        <f t="shared" si="53"/>
        <v>0.43127482308973131</v>
      </c>
      <c r="P107" s="52">
        <f t="shared" si="53"/>
        <v>0.44335428007751104</v>
      </c>
      <c r="Q107" s="52">
        <f t="shared" si="53"/>
        <v>0.41984865248891079</v>
      </c>
    </row>
    <row r="108" spans="1:17" ht="11.45" customHeight="1" x14ac:dyDescent="0.25">
      <c r="A108" s="116" t="s">
        <v>125</v>
      </c>
      <c r="B108" s="52">
        <f t="shared" ref="B108:Q108" si="54">IF(B7=0,0,B7/B$4)</f>
        <v>0.36905695328972715</v>
      </c>
      <c r="C108" s="52">
        <f t="shared" si="54"/>
        <v>0.43328111449244899</v>
      </c>
      <c r="D108" s="52">
        <f t="shared" si="54"/>
        <v>0.37729149969672021</v>
      </c>
      <c r="E108" s="52">
        <f t="shared" si="54"/>
        <v>0.40921036855769727</v>
      </c>
      <c r="F108" s="52">
        <f t="shared" si="54"/>
        <v>0.45365076214698558</v>
      </c>
      <c r="G108" s="52">
        <f t="shared" si="54"/>
        <v>0.43014976122181348</v>
      </c>
      <c r="H108" s="52">
        <f t="shared" si="54"/>
        <v>0.43429600833989002</v>
      </c>
      <c r="I108" s="52">
        <f t="shared" si="54"/>
        <v>0.44391058769598529</v>
      </c>
      <c r="J108" s="52">
        <f t="shared" si="54"/>
        <v>0.46504998071803838</v>
      </c>
      <c r="K108" s="52">
        <f t="shared" si="54"/>
        <v>0.46917040917797848</v>
      </c>
      <c r="L108" s="52">
        <f t="shared" si="54"/>
        <v>0.43602856183106403</v>
      </c>
      <c r="M108" s="52">
        <f t="shared" si="54"/>
        <v>0.46645306636389661</v>
      </c>
      <c r="N108" s="52">
        <f t="shared" si="54"/>
        <v>0.44134441627697746</v>
      </c>
      <c r="O108" s="52">
        <f t="shared" si="54"/>
        <v>0.44892289156910153</v>
      </c>
      <c r="P108" s="52">
        <f t="shared" si="54"/>
        <v>0.43100616536143455</v>
      </c>
      <c r="Q108" s="52">
        <f t="shared" si="54"/>
        <v>0.4653559137940565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0.45311324574910167</v>
      </c>
      <c r="C110" s="48">
        <f t="shared" si="56"/>
        <v>0.32493681974992894</v>
      </c>
      <c r="D110" s="48">
        <f t="shared" si="56"/>
        <v>0.31755158821176122</v>
      </c>
      <c r="E110" s="48">
        <f t="shared" si="56"/>
        <v>0.29965955470132449</v>
      </c>
      <c r="F110" s="48">
        <f t="shared" si="56"/>
        <v>0.28579722837218285</v>
      </c>
      <c r="G110" s="48">
        <f t="shared" si="56"/>
        <v>0.25683508780535103</v>
      </c>
      <c r="H110" s="48">
        <f t="shared" si="56"/>
        <v>0.26479482337202526</v>
      </c>
      <c r="I110" s="48">
        <f t="shared" si="56"/>
        <v>0.27156118713369909</v>
      </c>
      <c r="J110" s="48">
        <f t="shared" si="56"/>
        <v>0.28327594879163409</v>
      </c>
      <c r="K110" s="48">
        <f t="shared" si="56"/>
        <v>0.29360410928020131</v>
      </c>
      <c r="L110" s="48">
        <f t="shared" si="56"/>
        <v>0.18935212951652608</v>
      </c>
      <c r="M110" s="48">
        <f t="shared" si="56"/>
        <v>0.14309903946144359</v>
      </c>
      <c r="N110" s="48">
        <f t="shared" si="56"/>
        <v>0.15079278484559508</v>
      </c>
      <c r="O110" s="48">
        <f t="shared" si="56"/>
        <v>0.1476513402569862</v>
      </c>
      <c r="P110" s="48">
        <f t="shared" si="56"/>
        <v>0.13620410606783995</v>
      </c>
      <c r="Q110" s="48">
        <f t="shared" si="56"/>
        <v>0.13671463700718259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0.54688675425089839</v>
      </c>
      <c r="C111" s="46">
        <f t="shared" si="57"/>
        <v>0.67506318025007106</v>
      </c>
      <c r="D111" s="46">
        <f t="shared" si="57"/>
        <v>0.6824484117882389</v>
      </c>
      <c r="E111" s="46">
        <f t="shared" si="57"/>
        <v>0.70034044529867545</v>
      </c>
      <c r="F111" s="46">
        <f t="shared" si="57"/>
        <v>0.7142027716278172</v>
      </c>
      <c r="G111" s="46">
        <f t="shared" si="57"/>
        <v>0.74316491219464897</v>
      </c>
      <c r="H111" s="46">
        <f t="shared" si="57"/>
        <v>0.7352051766279748</v>
      </c>
      <c r="I111" s="46">
        <f t="shared" si="57"/>
        <v>0.72843881286630086</v>
      </c>
      <c r="J111" s="46">
        <f t="shared" si="57"/>
        <v>0.7167240512083658</v>
      </c>
      <c r="K111" s="46">
        <f t="shared" si="57"/>
        <v>0.70639589071979869</v>
      </c>
      <c r="L111" s="46">
        <f t="shared" si="57"/>
        <v>0.81064787048347386</v>
      </c>
      <c r="M111" s="46">
        <f t="shared" si="57"/>
        <v>0.85690096053855636</v>
      </c>
      <c r="N111" s="46">
        <f t="shared" si="57"/>
        <v>0.849207215154405</v>
      </c>
      <c r="O111" s="46">
        <f t="shared" si="57"/>
        <v>0.85234865974301377</v>
      </c>
      <c r="P111" s="46">
        <f t="shared" si="57"/>
        <v>0.86379589393216005</v>
      </c>
      <c r="Q111" s="46">
        <f t="shared" si="57"/>
        <v>0.86328536299281744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0.23740907244400719</v>
      </c>
      <c r="C115" s="52">
        <f t="shared" si="59"/>
        <v>0.23626587860896903</v>
      </c>
      <c r="D115" s="52">
        <f t="shared" si="59"/>
        <v>0.25767503755832405</v>
      </c>
      <c r="E115" s="52">
        <f t="shared" si="59"/>
        <v>0.24093940363409982</v>
      </c>
      <c r="F115" s="52">
        <f t="shared" si="59"/>
        <v>0.2219296207885573</v>
      </c>
      <c r="G115" s="52">
        <f t="shared" si="59"/>
        <v>0.22293057917960496</v>
      </c>
      <c r="H115" s="52">
        <f t="shared" si="59"/>
        <v>0.21000068907490682</v>
      </c>
      <c r="I115" s="52">
        <f t="shared" si="59"/>
        <v>0.19706016588776165</v>
      </c>
      <c r="J115" s="52">
        <f t="shared" si="59"/>
        <v>0.18784925390417515</v>
      </c>
      <c r="K115" s="52">
        <f t="shared" si="59"/>
        <v>0.17631088888981075</v>
      </c>
      <c r="L115" s="52">
        <f t="shared" si="59"/>
        <v>0.1807643208292436</v>
      </c>
      <c r="M115" s="52">
        <f t="shared" si="59"/>
        <v>0.1785934597763672</v>
      </c>
      <c r="N115" s="52">
        <f t="shared" si="59"/>
        <v>0.18458017699722776</v>
      </c>
      <c r="O115" s="52">
        <f t="shared" si="59"/>
        <v>0.17776708514626927</v>
      </c>
      <c r="P115" s="52">
        <f t="shared" si="59"/>
        <v>0.17897506948892844</v>
      </c>
      <c r="Q115" s="52">
        <f t="shared" si="59"/>
        <v>0.16508137632288708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0.44219759327977148</v>
      </c>
      <c r="C116" s="52">
        <f t="shared" si="60"/>
        <v>0.4029645875313016</v>
      </c>
      <c r="D116" s="52">
        <f t="shared" si="60"/>
        <v>0.44665114518058369</v>
      </c>
      <c r="E116" s="52">
        <f t="shared" si="60"/>
        <v>0.42918982686544732</v>
      </c>
      <c r="F116" s="52">
        <f t="shared" si="60"/>
        <v>0.42497602563679826</v>
      </c>
      <c r="G116" s="52">
        <f t="shared" si="60"/>
        <v>0.42731044761942821</v>
      </c>
      <c r="H116" s="52">
        <f t="shared" si="60"/>
        <v>0.42741504744693182</v>
      </c>
      <c r="I116" s="52">
        <f t="shared" si="60"/>
        <v>0.42693794966887005</v>
      </c>
      <c r="J116" s="52">
        <f t="shared" si="60"/>
        <v>0.43123291391421414</v>
      </c>
      <c r="K116" s="52">
        <f t="shared" si="60"/>
        <v>0.43297264449878631</v>
      </c>
      <c r="L116" s="52">
        <f t="shared" si="60"/>
        <v>0.46100560605977031</v>
      </c>
      <c r="M116" s="52">
        <f t="shared" si="60"/>
        <v>0.43581893250862619</v>
      </c>
      <c r="N116" s="52">
        <f t="shared" si="60"/>
        <v>0.45479527658969943</v>
      </c>
      <c r="O116" s="52">
        <f t="shared" si="60"/>
        <v>0.45354262422711716</v>
      </c>
      <c r="P116" s="52">
        <f t="shared" si="60"/>
        <v>0.46366816970112379</v>
      </c>
      <c r="Q116" s="52">
        <f t="shared" si="60"/>
        <v>0.44835718891586424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0.32039333427622135</v>
      </c>
      <c r="C117" s="52">
        <f t="shared" si="61"/>
        <v>0.36076953385972926</v>
      </c>
      <c r="D117" s="52">
        <f t="shared" si="61"/>
        <v>0.29567381726109226</v>
      </c>
      <c r="E117" s="52">
        <f t="shared" si="61"/>
        <v>0.32987076950045285</v>
      </c>
      <c r="F117" s="52">
        <f t="shared" si="61"/>
        <v>0.35309435357464453</v>
      </c>
      <c r="G117" s="52">
        <f t="shared" si="61"/>
        <v>0.34975897320096677</v>
      </c>
      <c r="H117" s="52">
        <f t="shared" si="61"/>
        <v>0.36258426347816136</v>
      </c>
      <c r="I117" s="52">
        <f t="shared" si="61"/>
        <v>0.37600188444336824</v>
      </c>
      <c r="J117" s="52">
        <f t="shared" si="61"/>
        <v>0.38091783218161079</v>
      </c>
      <c r="K117" s="52">
        <f t="shared" si="61"/>
        <v>0.39071646661140291</v>
      </c>
      <c r="L117" s="52">
        <f t="shared" si="61"/>
        <v>0.35823007311098604</v>
      </c>
      <c r="M117" s="52">
        <f t="shared" si="61"/>
        <v>0.38558760771500666</v>
      </c>
      <c r="N117" s="52">
        <f t="shared" si="61"/>
        <v>0.36062454641307279</v>
      </c>
      <c r="O117" s="52">
        <f t="shared" si="61"/>
        <v>0.36869029062661351</v>
      </c>
      <c r="P117" s="52">
        <f t="shared" si="61"/>
        <v>0.35735676080994788</v>
      </c>
      <c r="Q117" s="52">
        <f t="shared" si="61"/>
        <v>0.38656143476124866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0.6851096358365224</v>
      </c>
      <c r="C119" s="48">
        <f t="shared" si="63"/>
        <v>0.55117624842303858</v>
      </c>
      <c r="D119" s="48">
        <f t="shared" si="63"/>
        <v>0.54182283609101389</v>
      </c>
      <c r="E119" s="48">
        <f t="shared" si="63"/>
        <v>0.51551776644903469</v>
      </c>
      <c r="F119" s="48">
        <f t="shared" si="63"/>
        <v>0.49910417680025199</v>
      </c>
      <c r="G119" s="48">
        <f t="shared" si="63"/>
        <v>0.46774017694396858</v>
      </c>
      <c r="H119" s="48">
        <f t="shared" si="63"/>
        <v>0.4858480532372203</v>
      </c>
      <c r="I119" s="48">
        <f t="shared" si="63"/>
        <v>0.4975064534001381</v>
      </c>
      <c r="J119" s="48">
        <f t="shared" si="63"/>
        <v>0.51637783140704974</v>
      </c>
      <c r="K119" s="48">
        <f t="shared" si="63"/>
        <v>0.52249424542437028</v>
      </c>
      <c r="L119" s="48">
        <f t="shared" si="63"/>
        <v>0.37793321496844823</v>
      </c>
      <c r="M119" s="48">
        <f t="shared" si="63"/>
        <v>0.29172357693484885</v>
      </c>
      <c r="N119" s="48">
        <f t="shared" si="63"/>
        <v>0.30128041920595267</v>
      </c>
      <c r="O119" s="48">
        <f t="shared" si="63"/>
        <v>0.28441738287188528</v>
      </c>
      <c r="P119" s="48">
        <f t="shared" si="63"/>
        <v>0.26005375565234096</v>
      </c>
      <c r="Q119" s="48">
        <f t="shared" si="63"/>
        <v>0.25557488918874738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0.31489036416347765</v>
      </c>
      <c r="C120" s="46">
        <f t="shared" si="64"/>
        <v>0.44882375157696147</v>
      </c>
      <c r="D120" s="46">
        <f t="shared" si="64"/>
        <v>0.45817716390898616</v>
      </c>
      <c r="E120" s="46">
        <f t="shared" si="64"/>
        <v>0.48448223355096531</v>
      </c>
      <c r="F120" s="46">
        <f t="shared" si="64"/>
        <v>0.50089582319974801</v>
      </c>
      <c r="G120" s="46">
        <f t="shared" si="64"/>
        <v>0.53225982305603148</v>
      </c>
      <c r="H120" s="46">
        <f t="shared" si="64"/>
        <v>0.51415194676277964</v>
      </c>
      <c r="I120" s="46">
        <f t="shared" si="64"/>
        <v>0.50249354659986201</v>
      </c>
      <c r="J120" s="46">
        <f t="shared" si="64"/>
        <v>0.48362216859295026</v>
      </c>
      <c r="K120" s="46">
        <f t="shared" si="64"/>
        <v>0.47750575457562983</v>
      </c>
      <c r="L120" s="46">
        <f t="shared" si="64"/>
        <v>0.62206678503155166</v>
      </c>
      <c r="M120" s="46">
        <f t="shared" si="64"/>
        <v>0.70827642306515126</v>
      </c>
      <c r="N120" s="46">
        <f t="shared" si="64"/>
        <v>0.69871958079404739</v>
      </c>
      <c r="O120" s="46">
        <f t="shared" si="64"/>
        <v>0.71558261712811466</v>
      </c>
      <c r="P120" s="46">
        <f t="shared" si="64"/>
        <v>0.7399462443476591</v>
      </c>
      <c r="Q120" s="46">
        <f t="shared" si="64"/>
        <v>0.74442511081125262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933.69718614721819</v>
      </c>
      <c r="C4" s="100">
        <v>950.17956000000004</v>
      </c>
      <c r="D4" s="100">
        <v>725.19421999999997</v>
      </c>
      <c r="E4" s="100">
        <v>704.59861000000001</v>
      </c>
      <c r="F4" s="100">
        <v>847.39031999999997</v>
      </c>
      <c r="G4" s="100">
        <v>850.48251125465174</v>
      </c>
      <c r="H4" s="100">
        <v>870.06833999999992</v>
      </c>
      <c r="I4" s="100">
        <v>938.80735000000004</v>
      </c>
      <c r="J4" s="100">
        <v>992.21701000000007</v>
      </c>
      <c r="K4" s="100">
        <v>857.69170999999994</v>
      </c>
      <c r="L4" s="100">
        <v>843.268512605566</v>
      </c>
      <c r="M4" s="100">
        <v>912.08163525353859</v>
      </c>
      <c r="N4" s="100">
        <v>872.00318252114096</v>
      </c>
      <c r="O4" s="100">
        <v>896.65292952272682</v>
      </c>
      <c r="P4" s="100">
        <v>813.45983193100506</v>
      </c>
      <c r="Q4" s="100">
        <v>872.00252046438584</v>
      </c>
    </row>
    <row r="5" spans="1:17" ht="11.45" customHeight="1" x14ac:dyDescent="0.25">
      <c r="A5" s="141" t="s">
        <v>91</v>
      </c>
      <c r="B5" s="140">
        <f t="shared" ref="B5:Q5" si="0">B4</f>
        <v>933.69718614721819</v>
      </c>
      <c r="C5" s="140">
        <f t="shared" si="0"/>
        <v>950.17956000000004</v>
      </c>
      <c r="D5" s="140">
        <f t="shared" si="0"/>
        <v>725.19421999999997</v>
      </c>
      <c r="E5" s="140">
        <f t="shared" si="0"/>
        <v>704.59861000000001</v>
      </c>
      <c r="F5" s="140">
        <f t="shared" si="0"/>
        <v>847.39031999999997</v>
      </c>
      <c r="G5" s="140">
        <f t="shared" si="0"/>
        <v>850.48251125465174</v>
      </c>
      <c r="H5" s="140">
        <f t="shared" si="0"/>
        <v>870.06833999999992</v>
      </c>
      <c r="I5" s="140">
        <f t="shared" si="0"/>
        <v>938.80735000000004</v>
      </c>
      <c r="J5" s="140">
        <f t="shared" si="0"/>
        <v>992.21701000000007</v>
      </c>
      <c r="K5" s="140">
        <f t="shared" si="0"/>
        <v>857.69170999999994</v>
      </c>
      <c r="L5" s="140">
        <f t="shared" si="0"/>
        <v>843.268512605566</v>
      </c>
      <c r="M5" s="140">
        <f t="shared" si="0"/>
        <v>912.08163525353859</v>
      </c>
      <c r="N5" s="140">
        <f t="shared" si="0"/>
        <v>872.00318252114096</v>
      </c>
      <c r="O5" s="140">
        <f t="shared" si="0"/>
        <v>896.65292952272682</v>
      </c>
      <c r="P5" s="140">
        <f t="shared" si="0"/>
        <v>813.45983193100506</v>
      </c>
      <c r="Q5" s="140">
        <f t="shared" si="0"/>
        <v>872.00252046438584</v>
      </c>
    </row>
    <row r="7" spans="1:17" ht="11.45" customHeight="1" x14ac:dyDescent="0.25">
      <c r="A7" s="27" t="s">
        <v>81</v>
      </c>
      <c r="B7" s="71">
        <f t="shared" ref="B7:Q7" si="1">SUM(B8,B12)</f>
        <v>933.69718614721808</v>
      </c>
      <c r="C7" s="71">
        <f t="shared" si="1"/>
        <v>950.17956000000015</v>
      </c>
      <c r="D7" s="71">
        <f t="shared" si="1"/>
        <v>725.19421999999986</v>
      </c>
      <c r="E7" s="71">
        <f t="shared" si="1"/>
        <v>704.59861000000024</v>
      </c>
      <c r="F7" s="71">
        <f t="shared" si="1"/>
        <v>847.39031999999997</v>
      </c>
      <c r="G7" s="71">
        <f t="shared" si="1"/>
        <v>850.48251125465174</v>
      </c>
      <c r="H7" s="71">
        <f t="shared" si="1"/>
        <v>870.06833999999981</v>
      </c>
      <c r="I7" s="71">
        <f t="shared" si="1"/>
        <v>938.80734999999993</v>
      </c>
      <c r="J7" s="71">
        <f t="shared" si="1"/>
        <v>992.21700999999996</v>
      </c>
      <c r="K7" s="71">
        <f t="shared" si="1"/>
        <v>857.69170999999983</v>
      </c>
      <c r="L7" s="71">
        <f t="shared" si="1"/>
        <v>843.268512605566</v>
      </c>
      <c r="M7" s="71">
        <f t="shared" si="1"/>
        <v>912.08163525353882</v>
      </c>
      <c r="N7" s="71">
        <f t="shared" si="1"/>
        <v>872.00318252114096</v>
      </c>
      <c r="O7" s="71">
        <f t="shared" si="1"/>
        <v>896.65292952272671</v>
      </c>
      <c r="P7" s="71">
        <f t="shared" si="1"/>
        <v>813.45983193100517</v>
      </c>
      <c r="Q7" s="71">
        <f t="shared" si="1"/>
        <v>872.00252046438573</v>
      </c>
    </row>
    <row r="8" spans="1:17" ht="11.45" customHeight="1" x14ac:dyDescent="0.25">
      <c r="A8" s="130" t="s">
        <v>39</v>
      </c>
      <c r="B8" s="139">
        <f t="shared" ref="B8:Q8" si="2">SUM(B9:B11)</f>
        <v>915.19610431700858</v>
      </c>
      <c r="C8" s="139">
        <f t="shared" si="2"/>
        <v>931.68132914623015</v>
      </c>
      <c r="D8" s="139">
        <f t="shared" si="2"/>
        <v>706.66028798710386</v>
      </c>
      <c r="E8" s="139">
        <f t="shared" si="2"/>
        <v>683.13162954708753</v>
      </c>
      <c r="F8" s="139">
        <f t="shared" si="2"/>
        <v>820.40968981070966</v>
      </c>
      <c r="G8" s="139">
        <f t="shared" si="2"/>
        <v>825.64215256185128</v>
      </c>
      <c r="H8" s="139">
        <f t="shared" si="2"/>
        <v>842.13266735312004</v>
      </c>
      <c r="I8" s="139">
        <f t="shared" si="2"/>
        <v>904.89346480249628</v>
      </c>
      <c r="J8" s="139">
        <f t="shared" si="2"/>
        <v>957.50930133877443</v>
      </c>
      <c r="K8" s="139">
        <f t="shared" si="2"/>
        <v>831.84756058197399</v>
      </c>
      <c r="L8" s="139">
        <f t="shared" si="2"/>
        <v>819.63143007308281</v>
      </c>
      <c r="M8" s="139">
        <f t="shared" si="2"/>
        <v>891.48470031355907</v>
      </c>
      <c r="N8" s="139">
        <f t="shared" si="2"/>
        <v>854.16385490386153</v>
      </c>
      <c r="O8" s="139">
        <f t="shared" si="2"/>
        <v>880.59406888652825</v>
      </c>
      <c r="P8" s="139">
        <f t="shared" si="2"/>
        <v>798.94020446023535</v>
      </c>
      <c r="Q8" s="139">
        <f t="shared" si="2"/>
        <v>856.16726456838705</v>
      </c>
    </row>
    <row r="9" spans="1:17" ht="11.45" customHeight="1" x14ac:dyDescent="0.25">
      <c r="A9" s="116" t="s">
        <v>23</v>
      </c>
      <c r="B9" s="70">
        <v>238.3922891720041</v>
      </c>
      <c r="C9" s="70">
        <v>241.47937000000005</v>
      </c>
      <c r="D9" s="70">
        <v>220.39842000000004</v>
      </c>
      <c r="E9" s="70">
        <v>209.19963000000001</v>
      </c>
      <c r="F9" s="70">
        <v>221.89742999999999</v>
      </c>
      <c r="G9" s="70">
        <v>219.8815432776606</v>
      </c>
      <c r="H9" s="70">
        <v>209.67664999999997</v>
      </c>
      <c r="I9" s="70">
        <v>207.63343000000003</v>
      </c>
      <c r="J9" s="70">
        <v>210.60496000000006</v>
      </c>
      <c r="K9" s="70">
        <v>174.89854000000005</v>
      </c>
      <c r="L9" s="70">
        <v>174.12710876270901</v>
      </c>
      <c r="M9" s="70">
        <v>186.58703606244976</v>
      </c>
      <c r="N9" s="70">
        <v>167.45500562307973</v>
      </c>
      <c r="O9" s="70">
        <v>166.72464516594312</v>
      </c>
      <c r="P9" s="70">
        <v>171.45391465849113</v>
      </c>
      <c r="Q9" s="70">
        <v>167.53559350650434</v>
      </c>
    </row>
    <row r="10" spans="1:17" ht="11.45" customHeight="1" x14ac:dyDescent="0.25">
      <c r="A10" s="116" t="s">
        <v>127</v>
      </c>
      <c r="B10" s="70">
        <v>389.64811919125299</v>
      </c>
      <c r="C10" s="70">
        <v>412.41953126069956</v>
      </c>
      <c r="D10" s="70">
        <v>320.03144271549303</v>
      </c>
      <c r="E10" s="70">
        <v>300.24597208361268</v>
      </c>
      <c r="F10" s="70">
        <v>366.09813225979946</v>
      </c>
      <c r="G10" s="70">
        <v>358.95408932671114</v>
      </c>
      <c r="H10" s="70">
        <v>378.6353593764922</v>
      </c>
      <c r="I10" s="70">
        <v>414.31453536714054</v>
      </c>
      <c r="J10" s="70">
        <v>438.3279450006869</v>
      </c>
      <c r="K10" s="70">
        <v>378.12575029694904</v>
      </c>
      <c r="L10" s="70">
        <v>384.82610285756084</v>
      </c>
      <c r="M10" s="70">
        <v>412.14415734104864</v>
      </c>
      <c r="N10" s="70">
        <v>410.21160937853227</v>
      </c>
      <c r="O10" s="70">
        <v>419.26790442549697</v>
      </c>
      <c r="P10" s="70">
        <v>367.52424082908635</v>
      </c>
      <c r="Q10" s="70">
        <v>393.28156008306661</v>
      </c>
    </row>
    <row r="11" spans="1:17" ht="11.45" customHeight="1" x14ac:dyDescent="0.25">
      <c r="A11" s="116" t="s">
        <v>125</v>
      </c>
      <c r="B11" s="70">
        <v>287.15569595375155</v>
      </c>
      <c r="C11" s="70">
        <v>277.78242788553052</v>
      </c>
      <c r="D11" s="70">
        <v>166.23042527161084</v>
      </c>
      <c r="E11" s="70">
        <v>173.68602746347486</v>
      </c>
      <c r="F11" s="70">
        <v>232.41412755091019</v>
      </c>
      <c r="G11" s="70">
        <v>246.80651995747948</v>
      </c>
      <c r="H11" s="70">
        <v>253.82065797662784</v>
      </c>
      <c r="I11" s="70">
        <v>282.94549943535566</v>
      </c>
      <c r="J11" s="70">
        <v>308.57639633808742</v>
      </c>
      <c r="K11" s="70">
        <v>278.82327028502488</v>
      </c>
      <c r="L11" s="70">
        <v>260.67821845281293</v>
      </c>
      <c r="M11" s="70">
        <v>292.75350691006065</v>
      </c>
      <c r="N11" s="70">
        <v>276.49723990224959</v>
      </c>
      <c r="O11" s="70">
        <v>294.60151929508805</v>
      </c>
      <c r="P11" s="70">
        <v>259.96204897265784</v>
      </c>
      <c r="Q11" s="70">
        <v>295.35011097881619</v>
      </c>
    </row>
    <row r="12" spans="1:17" ht="11.45" customHeight="1" x14ac:dyDescent="0.25">
      <c r="A12" s="128" t="s">
        <v>18</v>
      </c>
      <c r="B12" s="138">
        <f t="shared" ref="B12:Q12" si="3">SUM(B13:B14)</f>
        <v>18.501081830209461</v>
      </c>
      <c r="C12" s="138">
        <f t="shared" si="3"/>
        <v>18.498230853769996</v>
      </c>
      <c r="D12" s="138">
        <f t="shared" si="3"/>
        <v>18.533932012895981</v>
      </c>
      <c r="E12" s="138">
        <f t="shared" si="3"/>
        <v>21.466980452912651</v>
      </c>
      <c r="F12" s="138">
        <f t="shared" si="3"/>
        <v>26.980630189290284</v>
      </c>
      <c r="G12" s="138">
        <f t="shared" si="3"/>
        <v>24.840358692800507</v>
      </c>
      <c r="H12" s="138">
        <f t="shared" si="3"/>
        <v>27.935672646879809</v>
      </c>
      <c r="I12" s="138">
        <f t="shared" si="3"/>
        <v>33.913885197503653</v>
      </c>
      <c r="J12" s="138">
        <f t="shared" si="3"/>
        <v>34.707708661225574</v>
      </c>
      <c r="K12" s="138">
        <f t="shared" si="3"/>
        <v>25.844149418025872</v>
      </c>
      <c r="L12" s="138">
        <f t="shared" si="3"/>
        <v>23.637082532483152</v>
      </c>
      <c r="M12" s="138">
        <f t="shared" si="3"/>
        <v>20.596934939979722</v>
      </c>
      <c r="N12" s="138">
        <f t="shared" si="3"/>
        <v>17.839327617279384</v>
      </c>
      <c r="O12" s="138">
        <f t="shared" si="3"/>
        <v>16.058860636198474</v>
      </c>
      <c r="P12" s="138">
        <f t="shared" si="3"/>
        <v>14.519627470769812</v>
      </c>
      <c r="Q12" s="138">
        <f t="shared" si="3"/>
        <v>15.835255895998648</v>
      </c>
    </row>
    <row r="13" spans="1:17" ht="11.45" customHeight="1" x14ac:dyDescent="0.25">
      <c r="A13" s="95" t="s">
        <v>126</v>
      </c>
      <c r="B13" s="20">
        <v>13.695098703445508</v>
      </c>
      <c r="C13" s="20">
        <v>11.394778107507491</v>
      </c>
      <c r="D13" s="20">
        <v>11.246787867205294</v>
      </c>
      <c r="E13" s="20">
        <v>12.511214283580967</v>
      </c>
      <c r="F13" s="20">
        <v>15.365207833986489</v>
      </c>
      <c r="G13" s="20">
        <v>13.397070901172794</v>
      </c>
      <c r="H13" s="20">
        <v>15.749605028759126</v>
      </c>
      <c r="I13" s="20">
        <v>19.767072308426961</v>
      </c>
      <c r="J13" s="20">
        <v>20.569537394160914</v>
      </c>
      <c r="K13" s="20">
        <v>15.301674855613973</v>
      </c>
      <c r="L13" s="20">
        <v>10.924184991426666</v>
      </c>
      <c r="M13" s="20">
        <v>7.8153099866681002</v>
      </c>
      <c r="N13" s="20">
        <v>6.9727843606768323</v>
      </c>
      <c r="O13" s="20">
        <v>5.9735327117202859</v>
      </c>
      <c r="P13" s="20">
        <v>4.931715023468934</v>
      </c>
      <c r="Q13" s="20">
        <v>5.3020270902262467</v>
      </c>
    </row>
    <row r="14" spans="1:17" ht="11.45" customHeight="1" x14ac:dyDescent="0.25">
      <c r="A14" s="93" t="s">
        <v>125</v>
      </c>
      <c r="B14" s="69">
        <v>4.8059831267639535</v>
      </c>
      <c r="C14" s="69">
        <v>7.1034527462625068</v>
      </c>
      <c r="D14" s="69">
        <v>7.2871441456906885</v>
      </c>
      <c r="E14" s="69">
        <v>8.9557661693316817</v>
      </c>
      <c r="F14" s="69">
        <v>11.615422355303796</v>
      </c>
      <c r="G14" s="69">
        <v>11.443287791627711</v>
      </c>
      <c r="H14" s="69">
        <v>12.186067618120683</v>
      </c>
      <c r="I14" s="69">
        <v>14.146812889076692</v>
      </c>
      <c r="J14" s="69">
        <v>14.13817126706466</v>
      </c>
      <c r="K14" s="69">
        <v>10.542474562411897</v>
      </c>
      <c r="L14" s="69">
        <v>12.712897541056487</v>
      </c>
      <c r="M14" s="69">
        <v>12.781624953311622</v>
      </c>
      <c r="N14" s="69">
        <v>10.866543256602551</v>
      </c>
      <c r="O14" s="69">
        <v>10.085327924478189</v>
      </c>
      <c r="P14" s="69">
        <v>9.5879124473008783</v>
      </c>
      <c r="Q14" s="69">
        <v>10.533228805772401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406.45369962218876</v>
      </c>
      <c r="C18" s="68">
        <f>IF(C7=0,"",C7/TrAvia_act!C12*100)</f>
        <v>392.06435512126478</v>
      </c>
      <c r="D18" s="68">
        <f>IF(D7=0,"",D7/TrAvia_act!D12*100)</f>
        <v>339.66329313227106</v>
      </c>
      <c r="E18" s="68">
        <f>IF(E7=0,"",E7/TrAvia_act!E12*100)</f>
        <v>327.38424505041996</v>
      </c>
      <c r="F18" s="68">
        <f>IF(F7=0,"",F7/TrAvia_act!F12*100)</f>
        <v>342.2688887406652</v>
      </c>
      <c r="G18" s="68">
        <f>IF(G7=0,"",G7/TrAvia_act!G12*100)</f>
        <v>332.24467589429634</v>
      </c>
      <c r="H18" s="68">
        <f>IF(H7=0,"",H7/TrAvia_act!H12*100)</f>
        <v>339.76438920565471</v>
      </c>
      <c r="I18" s="68">
        <f>IF(I7=0,"",I7/TrAvia_act!I12*100)</f>
        <v>351.74677632336756</v>
      </c>
      <c r="J18" s="68">
        <f>IF(J7=0,"",J7/TrAvia_act!J12*100)</f>
        <v>346.22337804469549</v>
      </c>
      <c r="K18" s="68">
        <f>IF(K7=0,"",K7/TrAvia_act!K12*100)</f>
        <v>330.65392017143245</v>
      </c>
      <c r="L18" s="68">
        <f>IF(L7=0,"",L7/TrAvia_act!L12*100)</f>
        <v>336.12518663980751</v>
      </c>
      <c r="M18" s="68">
        <f>IF(M7=0,"",M7/TrAvia_act!M12*100)</f>
        <v>314.41900400801495</v>
      </c>
      <c r="N18" s="68">
        <f>IF(N7=0,"",N7/TrAvia_act!N12*100)</f>
        <v>318.39563113523843</v>
      </c>
      <c r="O18" s="68">
        <f>IF(O7=0,"",O7/TrAvia_act!O12*100)</f>
        <v>309.14446612328135</v>
      </c>
      <c r="P18" s="68">
        <f>IF(P7=0,"",P7/TrAvia_act!P12*100)</f>
        <v>288.20054313751075</v>
      </c>
      <c r="Q18" s="68">
        <f>IF(Q7=0,"",Q7/TrAvia_act!Q12*100)</f>
        <v>292.09894470789754</v>
      </c>
    </row>
    <row r="19" spans="1:17" ht="11.45" customHeight="1" x14ac:dyDescent="0.25">
      <c r="A19" s="130" t="s">
        <v>39</v>
      </c>
      <c r="B19" s="134">
        <f>IF(B8=0,"",B8/TrAvia_act!B13*100)</f>
        <v>404.36193686375697</v>
      </c>
      <c r="C19" s="134">
        <f>IF(C8=0,"",C8/TrAvia_act!C13*100)</f>
        <v>389.73815421029474</v>
      </c>
      <c r="D19" s="134">
        <f>IF(D8=0,"",D8/TrAvia_act!D13*100)</f>
        <v>337.60451102801954</v>
      </c>
      <c r="E19" s="134">
        <f>IF(E8=0,"",E8/TrAvia_act!E13*100)</f>
        <v>324.95840976644388</v>
      </c>
      <c r="F19" s="134">
        <f>IF(F8=0,"",F8/TrAvia_act!F13*100)</f>
        <v>339.25376999090747</v>
      </c>
      <c r="G19" s="134">
        <f>IF(G8=0,"",G8/TrAvia_act!G13*100)</f>
        <v>329.78336856963517</v>
      </c>
      <c r="H19" s="134">
        <f>IF(H8=0,"",H8/TrAvia_act!H13*100)</f>
        <v>337.31008685039632</v>
      </c>
      <c r="I19" s="134">
        <f>IF(I8=0,"",I8/TrAvia_act!I13*100)</f>
        <v>349.0053170984192</v>
      </c>
      <c r="J19" s="134">
        <f>IF(J8=0,"",J8/TrAvia_act!J13*100)</f>
        <v>343.60430345072507</v>
      </c>
      <c r="K19" s="134">
        <f>IF(K8=0,"",K8/TrAvia_act!K13*100)</f>
        <v>328.59744929735746</v>
      </c>
      <c r="L19" s="134">
        <f>IF(L8=0,"",L8/TrAvia_act!L13*100)</f>
        <v>334.90443001081121</v>
      </c>
      <c r="M19" s="134">
        <f>IF(M8=0,"",M8/TrAvia_act!M13*100)</f>
        <v>313.67991460897076</v>
      </c>
      <c r="N19" s="134">
        <f>IF(N8=0,"",N8/TrAvia_act!N13*100)</f>
        <v>317.83887676807916</v>
      </c>
      <c r="O19" s="134">
        <f>IF(O8=0,"",O8/TrAvia_act!O13*100)</f>
        <v>308.82159229785327</v>
      </c>
      <c r="P19" s="134">
        <f>IF(P8=0,"",P8/TrAvia_act!P13*100)</f>
        <v>288.23027396760892</v>
      </c>
      <c r="Q19" s="134">
        <f>IF(Q8=0,"",Q8/TrAvia_act!Q13*100)</f>
        <v>291.9779079822232</v>
      </c>
    </row>
    <row r="20" spans="1:17" ht="11.45" customHeight="1" x14ac:dyDescent="0.25">
      <c r="A20" s="116" t="s">
        <v>23</v>
      </c>
      <c r="B20" s="77">
        <f>IF(B9=0,"",B9/TrAvia_act!B14*100)</f>
        <v>443.66073878679487</v>
      </c>
      <c r="C20" s="77">
        <f>IF(C9=0,"",C9/TrAvia_act!C14*100)</f>
        <v>427.54768598078056</v>
      </c>
      <c r="D20" s="77">
        <f>IF(D9=0,"",D9/TrAvia_act!D14*100)</f>
        <v>408.63323301200813</v>
      </c>
      <c r="E20" s="77">
        <f>IF(E9=0,"",E9/TrAvia_act!E14*100)</f>
        <v>413.02512168251286</v>
      </c>
      <c r="F20" s="77">
        <f>IF(F9=0,"",F9/TrAvia_act!F14*100)</f>
        <v>413.45752689389928</v>
      </c>
      <c r="G20" s="77">
        <f>IF(G9=0,"",G9/TrAvia_act!G14*100)</f>
        <v>393.96353392326802</v>
      </c>
      <c r="H20" s="77">
        <f>IF(H9=0,"",H9/TrAvia_act!H14*100)</f>
        <v>399.92464082451198</v>
      </c>
      <c r="I20" s="77">
        <f>IF(I9=0,"",I9/TrAvia_act!I14*100)</f>
        <v>406.38065507741459</v>
      </c>
      <c r="J20" s="77">
        <f>IF(J9=0,"",J9/TrAvia_act!J14*100)</f>
        <v>402.32286351325985</v>
      </c>
      <c r="K20" s="77">
        <f>IF(K9=0,"",K9/TrAvia_act!K14*100)</f>
        <v>391.8568921518405</v>
      </c>
      <c r="L20" s="77">
        <f>IF(L9=0,"",L9/TrAvia_act!L14*100)</f>
        <v>393.60079208130583</v>
      </c>
      <c r="M20" s="77">
        <f>IF(M9=0,"",M9/TrAvia_act!M14*100)</f>
        <v>367.6111979956363</v>
      </c>
      <c r="N20" s="77">
        <f>IF(N9=0,"",N9/TrAvia_act!N14*100)</f>
        <v>337.58170599595468</v>
      </c>
      <c r="O20" s="77">
        <f>IF(O9=0,"",O9/TrAvia_act!O14*100)</f>
        <v>328.91248000985132</v>
      </c>
      <c r="P20" s="77">
        <f>IF(P9=0,"",P9/TrAvia_act!P14*100)</f>
        <v>345.60513284153234</v>
      </c>
      <c r="Q20" s="77">
        <f>IF(Q9=0,"",Q9/TrAvia_act!Q14*100)</f>
        <v>346.09902941380824</v>
      </c>
    </row>
    <row r="21" spans="1:17" ht="11.45" customHeight="1" x14ac:dyDescent="0.25">
      <c r="A21" s="116" t="s">
        <v>127</v>
      </c>
      <c r="B21" s="77">
        <f>IF(B10=0,"",B10/TrAvia_act!B15*100)</f>
        <v>389.32502040487333</v>
      </c>
      <c r="C21" s="77">
        <f>IF(C10=0,"",C10/TrAvia_act!C15*100)</f>
        <v>428.13218164186503</v>
      </c>
      <c r="D21" s="77">
        <f>IF(D10=0,"",D10/TrAvia_act!D15*100)</f>
        <v>342.31170719557076</v>
      </c>
      <c r="E21" s="77">
        <f>IF(E10=0,"",E10/TrAvia_act!E15*100)</f>
        <v>332.77535652131957</v>
      </c>
      <c r="F21" s="77">
        <f>IF(F10=0,"",F10/TrAvia_act!F15*100)</f>
        <v>356.22712338909224</v>
      </c>
      <c r="G21" s="77">
        <f>IF(G10=0,"",G10/TrAvia_act!G15*100)</f>
        <v>335.53071812288772</v>
      </c>
      <c r="H21" s="77">
        <f>IF(H10=0,"",H10/TrAvia_act!H15*100)</f>
        <v>354.82987227031123</v>
      </c>
      <c r="I21" s="77">
        <f>IF(I10=0,"",I10/TrAvia_act!I15*100)</f>
        <v>374.28291358361514</v>
      </c>
      <c r="J21" s="77">
        <f>IF(J10=0,"",J10/TrAvia_act!J15*100)</f>
        <v>364.75634176222366</v>
      </c>
      <c r="K21" s="77">
        <f>IF(K10=0,"",K10/TrAvia_act!K15*100)</f>
        <v>344.98184151355235</v>
      </c>
      <c r="L21" s="77">
        <f>IF(L10=0,"",L10/TrAvia_act!L15*100)</f>
        <v>341.08341653906933</v>
      </c>
      <c r="M21" s="77">
        <f>IF(M10=0,"",M10/TrAvia_act!M15*100)</f>
        <v>332.74832027403323</v>
      </c>
      <c r="N21" s="77">
        <f>IF(N10=0,"",N10/TrAvia_act!N15*100)</f>
        <v>335.62772500601102</v>
      </c>
      <c r="O21" s="77">
        <f>IF(O10=0,"",O10/TrAvia_act!O15*100)</f>
        <v>324.19432708908585</v>
      </c>
      <c r="P21" s="77">
        <f>IF(P10=0,"",P10/TrAvia_act!P15*100)</f>
        <v>285.95916762130196</v>
      </c>
      <c r="Q21" s="77">
        <f>IF(Q10=0,"",Q10/TrAvia_act!Q15*100)</f>
        <v>299.13747280600347</v>
      </c>
    </row>
    <row r="22" spans="1:17" ht="11.45" customHeight="1" x14ac:dyDescent="0.25">
      <c r="A22" s="116" t="s">
        <v>125</v>
      </c>
      <c r="B22" s="77">
        <f>IF(B11=0,"",B11/TrAvia_act!B16*100)</f>
        <v>395.99533382472265</v>
      </c>
      <c r="C22" s="77">
        <f>IF(C11=0,"",C11/TrAvia_act!C16*100)</f>
        <v>322.09237655805964</v>
      </c>
      <c r="D22" s="77">
        <f>IF(D11=0,"",D11/TrAvia_act!D16*100)</f>
        <v>268.59331702786864</v>
      </c>
      <c r="E22" s="77">
        <f>IF(E11=0,"",E11/TrAvia_act!E16*100)</f>
        <v>250.4634943465993</v>
      </c>
      <c r="F22" s="77">
        <f>IF(F11=0,"",F11/TrAvia_act!F16*100)</f>
        <v>272.185917843987</v>
      </c>
      <c r="G22" s="77">
        <f>IF(G11=0,"",G11/TrAvia_act!G16*100)</f>
        <v>281.85429389591206</v>
      </c>
      <c r="H22" s="77">
        <f>IF(H11=0,"",H11/TrAvia_act!H16*100)</f>
        <v>280.39278106545237</v>
      </c>
      <c r="I22" s="77">
        <f>IF(I11=0,"",I11/TrAvia_act!I16*100)</f>
        <v>290.23338070595099</v>
      </c>
      <c r="J22" s="77">
        <f>IF(J11=0,"",J11/TrAvia_act!J16*100)</f>
        <v>290.70131201303468</v>
      </c>
      <c r="K22" s="77">
        <f>IF(K11=0,"",K11/TrAvia_act!K16*100)</f>
        <v>281.895239930667</v>
      </c>
      <c r="L22" s="77">
        <f>IF(L11=0,"",L11/TrAvia_act!L16*100)</f>
        <v>297.33428594882639</v>
      </c>
      <c r="M22" s="77">
        <f>IF(M11=0,"",M11/TrAvia_act!M16*100)</f>
        <v>267.14795576797343</v>
      </c>
      <c r="N22" s="77">
        <f>IF(N11=0,"",N11/TrAvia_act!N16*100)</f>
        <v>285.29971884162831</v>
      </c>
      <c r="O22" s="77">
        <f>IF(O11=0,"",O11/TrAvia_act!O16*100)</f>
        <v>280.223906670151</v>
      </c>
      <c r="P22" s="77">
        <f>IF(P11=0,"",P11/TrAvia_act!P16*100)</f>
        <v>262.44195640450465</v>
      </c>
      <c r="Q22" s="77">
        <f>IF(Q11=0,"",Q11/TrAvia_act!Q16*100)</f>
        <v>260.5613452311668</v>
      </c>
    </row>
    <row r="23" spans="1:17" ht="11.45" customHeight="1" x14ac:dyDescent="0.25">
      <c r="A23" s="128" t="s">
        <v>18</v>
      </c>
      <c r="B23" s="133">
        <f>IF(B12=0,"",B12/TrAvia_act!B17*100)</f>
        <v>546.23052105817681</v>
      </c>
      <c r="C23" s="133">
        <f>IF(C12=0,"",C12/TrAvia_act!C17*100)</f>
        <v>560.58491966077918</v>
      </c>
      <c r="D23" s="133">
        <f>IF(D12=0,"",D12/TrAvia_act!D17*100)</f>
        <v>442.56492295149047</v>
      </c>
      <c r="E23" s="133">
        <f>IF(E12=0,"",E12/TrAvia_act!E17*100)</f>
        <v>429.38821714005763</v>
      </c>
      <c r="F23" s="133">
        <f>IF(F12=0,"",F12/TrAvia_act!F17*100)</f>
        <v>469.01920712423788</v>
      </c>
      <c r="G23" s="133">
        <f>IF(G12=0,"",G12/TrAvia_act!G17*100)</f>
        <v>441.85479892379584</v>
      </c>
      <c r="H23" s="133">
        <f>IF(H12=0,"",H12/TrAvia_act!H17*100)</f>
        <v>435.22774314695988</v>
      </c>
      <c r="I23" s="133">
        <f>IF(I12=0,"",I12/TrAvia_act!I17*100)</f>
        <v>445.01787946180445</v>
      </c>
      <c r="J23" s="133">
        <f>IF(J12=0,"",J12/TrAvia_act!J17*100)</f>
        <v>438.41507538514225</v>
      </c>
      <c r="K23" s="133">
        <f>IF(K12=0,"",K12/TrAvia_act!K17*100)</f>
        <v>414.06131010470546</v>
      </c>
      <c r="L23" s="133">
        <f>IF(L12=0,"",L12/TrAvia_act!L17*100)</f>
        <v>384.75687147847731</v>
      </c>
      <c r="M23" s="133">
        <f>IF(M12=0,"",M12/TrAvia_act!M17*100)</f>
        <v>350.12532309187787</v>
      </c>
      <c r="N23" s="133">
        <f>IF(N12=0,"",N12/TrAvia_act!N17*100)</f>
        <v>347.54508881959055</v>
      </c>
      <c r="O23" s="133">
        <f>IF(O12=0,"",O12/TrAvia_act!O17*100)</f>
        <v>327.94578253689889</v>
      </c>
      <c r="P23" s="133">
        <f>IF(P12=0,"",P12/TrAvia_act!P17*100)</f>
        <v>286.57400952255313</v>
      </c>
      <c r="Q23" s="133">
        <f>IF(Q12=0,"",Q12/TrAvia_act!Q17*100)</f>
        <v>298.7958675205881</v>
      </c>
    </row>
    <row r="24" spans="1:17" ht="11.45" customHeight="1" x14ac:dyDescent="0.25">
      <c r="A24" s="95" t="s">
        <v>126</v>
      </c>
      <c r="B24" s="75">
        <f>IF(B13=0,"",B13/TrAvia_act!B18*100)</f>
        <v>590.17924146896155</v>
      </c>
      <c r="C24" s="75">
        <f>IF(C13=0,"",C13/TrAvia_act!C18*100)</f>
        <v>626.50796053872398</v>
      </c>
      <c r="D24" s="75">
        <f>IF(D13=0,"",D13/TrAvia_act!D18*100)</f>
        <v>495.6562905539709</v>
      </c>
      <c r="E24" s="75">
        <f>IF(E13=0,"",E13/TrAvia_act!E18*100)</f>
        <v>485.439360838791</v>
      </c>
      <c r="F24" s="75">
        <f>IF(F13=0,"",F13/TrAvia_act!F18*100)</f>
        <v>535.16262284154573</v>
      </c>
      <c r="G24" s="75">
        <f>IF(G13=0,"",G13/TrAvia_act!G18*100)</f>
        <v>509.47971080589866</v>
      </c>
      <c r="H24" s="75">
        <f>IF(H13=0,"",H13/TrAvia_act!H18*100)</f>
        <v>505.04100246142076</v>
      </c>
      <c r="I24" s="75">
        <f>IF(I13=0,"",I13/TrAvia_act!I18*100)</f>
        <v>521.36700919406417</v>
      </c>
      <c r="J24" s="75">
        <f>IF(J13=0,"",J13/TrAvia_act!J18*100)</f>
        <v>503.17200632726474</v>
      </c>
      <c r="K24" s="75">
        <f>IF(K13=0,"",K13/TrAvia_act!K18*100)</f>
        <v>469.20201275330527</v>
      </c>
      <c r="L24" s="75">
        <f>IF(L13=0,"",L13/TrAvia_act!L18*100)</f>
        <v>470.50744212606617</v>
      </c>
      <c r="M24" s="75">
        <f>IF(M13=0,"",M13/TrAvia_act!M18*100)</f>
        <v>455.40270300303678</v>
      </c>
      <c r="N24" s="75">
        <f>IF(N13=0,"",N13/TrAvia_act!N18*100)</f>
        <v>450.8872991607202</v>
      </c>
      <c r="O24" s="75">
        <f>IF(O13=0,"",O13/TrAvia_act!O18*100)</f>
        <v>428.90630588901308</v>
      </c>
      <c r="P24" s="75">
        <f>IF(P13=0,"",P13/TrAvia_act!P18*100)</f>
        <v>374.29684742371762</v>
      </c>
      <c r="Q24" s="75">
        <f>IF(Q13=0,"",Q13/TrAvia_act!Q18*100)</f>
        <v>391.44726406755404</v>
      </c>
    </row>
    <row r="25" spans="1:17" ht="11.45" customHeight="1" x14ac:dyDescent="0.25">
      <c r="A25" s="93" t="s">
        <v>125</v>
      </c>
      <c r="B25" s="74">
        <f>IF(B14=0,"",B14/TrAvia_act!B19*100)</f>
        <v>450.61091733958767</v>
      </c>
      <c r="C25" s="74">
        <f>IF(C14=0,"",C14/TrAvia_act!C19*100)</f>
        <v>479.62838777475741</v>
      </c>
      <c r="D25" s="74">
        <f>IF(D14=0,"",D14/TrAvia_act!D19*100)</f>
        <v>379.78109688537802</v>
      </c>
      <c r="E25" s="74">
        <f>IF(E14=0,"",E14/TrAvia_act!E19*100)</f>
        <v>369.74648333549857</v>
      </c>
      <c r="F25" s="74">
        <f>IF(F14=0,"",F14/TrAvia_act!F19*100)</f>
        <v>403.11237875130689</v>
      </c>
      <c r="G25" s="74">
        <f>IF(G14=0,"",G14/TrAvia_act!G19*100)</f>
        <v>382.42726582925815</v>
      </c>
      <c r="H25" s="74">
        <f>IF(H14=0,"",H14/TrAvia_act!H19*100)</f>
        <v>369.25768051929566</v>
      </c>
      <c r="I25" s="74">
        <f>IF(I14=0,"",I14/TrAvia_act!I19*100)</f>
        <v>369.4264912533294</v>
      </c>
      <c r="J25" s="74">
        <f>IF(J14=0,"",J14/TrAvia_act!J19*100)</f>
        <v>369.27216643670261</v>
      </c>
      <c r="K25" s="74">
        <f>IF(K14=0,"",K14/TrAvia_act!K19*100)</f>
        <v>353.72549310883591</v>
      </c>
      <c r="L25" s="74">
        <f>IF(L14=0,"",L14/TrAvia_act!L19*100)</f>
        <v>332.65958927335436</v>
      </c>
      <c r="M25" s="74">
        <f>IF(M14=0,"",M14/TrAvia_act!M19*100)</f>
        <v>306.76387149208739</v>
      </c>
      <c r="N25" s="74">
        <f>IF(N14=0,"",N14/TrAvia_act!N19*100)</f>
        <v>302.98503166781802</v>
      </c>
      <c r="O25" s="74">
        <f>IF(O14=0,"",O14/TrAvia_act!O19*100)</f>
        <v>287.81774261828372</v>
      </c>
      <c r="P25" s="74">
        <f>IF(P14=0,"",P14/TrAvia_act!P19*100)</f>
        <v>255.74385986378823</v>
      </c>
      <c r="Q25" s="74">
        <f>IF(Q14=0,"",Q14/TrAvia_act!Q19*100)</f>
        <v>266.98693192481215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40.633994508062806</v>
      </c>
      <c r="C28" s="134">
        <f>IF(C8=0,"",C8/TrAvia_act!C4*1000)</f>
        <v>39.087659997738882</v>
      </c>
      <c r="D28" s="134">
        <f>IF(D8=0,"",D8/TrAvia_act!D4*1000)</f>
        <v>34.701354732091765</v>
      </c>
      <c r="E28" s="134">
        <f>IF(E8=0,"",E8/TrAvia_act!E4*1000)</f>
        <v>34.048143535388157</v>
      </c>
      <c r="F28" s="134">
        <f>IF(F8=0,"",F8/TrAvia_act!F4*1000)</f>
        <v>34.962136459337252</v>
      </c>
      <c r="G28" s="134">
        <f>IF(G8=0,"",G8/TrAvia_act!G4*1000)</f>
        <v>34.826915174030738</v>
      </c>
      <c r="H28" s="134">
        <f>IF(H8=0,"",H8/TrAvia_act!H4*1000)</f>
        <v>34.045327927580864</v>
      </c>
      <c r="I28" s="134">
        <f>IF(I8=0,"",I8/TrAvia_act!I4*1000)</f>
        <v>34.720479541236237</v>
      </c>
      <c r="J28" s="134">
        <f>IF(J8=0,"",J8/TrAvia_act!J4*1000)</f>
        <v>34.753197724521712</v>
      </c>
      <c r="K28" s="134">
        <f>IF(K8=0,"",K8/TrAvia_act!K4*1000)</f>
        <v>31.866290872633556</v>
      </c>
      <c r="L28" s="134">
        <f>IF(L8=0,"",L8/TrAvia_act!L4*1000)</f>
        <v>31.566618523867511</v>
      </c>
      <c r="M28" s="134">
        <f>IF(M8=0,"",M8/TrAvia_act!M4*1000)</f>
        <v>29.077290544747768</v>
      </c>
      <c r="N28" s="134">
        <f>IF(N8=0,"",N8/TrAvia_act!N4*1000)</f>
        <v>28.825389483982338</v>
      </c>
      <c r="O28" s="134">
        <f>IF(O8=0,"",O8/TrAvia_act!O4*1000)</f>
        <v>28.307027953461191</v>
      </c>
      <c r="P28" s="134">
        <f>IF(P8=0,"",P8/TrAvia_act!P4*1000)</f>
        <v>25.917321793509874</v>
      </c>
      <c r="Q28" s="134">
        <f>IF(Q8=0,"",Q8/TrAvia_act!Q4*1000)</f>
        <v>25.207547305949504</v>
      </c>
    </row>
    <row r="29" spans="1:17" ht="11.45" customHeight="1" x14ac:dyDescent="0.25">
      <c r="A29" s="116" t="s">
        <v>23</v>
      </c>
      <c r="B29" s="77">
        <f>IF(B9=0,"",B9/TrAvia_act!B5*1000)</f>
        <v>57.390750026854711</v>
      </c>
      <c r="C29" s="77">
        <f>IF(C9=0,"",C9/TrAvia_act!C5*1000)</f>
        <v>58.15430458122178</v>
      </c>
      <c r="D29" s="77">
        <f>IF(D9=0,"",D9/TrAvia_act!D5*1000)</f>
        <v>57.298232468524034</v>
      </c>
      <c r="E29" s="77">
        <f>IF(E9=0,"",E9/TrAvia_act!E5*1000)</f>
        <v>58.875975800116855</v>
      </c>
      <c r="F29" s="77">
        <f>IF(F9=0,"",F9/TrAvia_act!F5*1000)</f>
        <v>61.031763962324618</v>
      </c>
      <c r="G29" s="77">
        <f>IF(G9=0,"",G9/TrAvia_act!G5*1000)</f>
        <v>58.174642209420114</v>
      </c>
      <c r="H29" s="77">
        <f>IF(H9=0,"",H9/TrAvia_act!H5*1000)</f>
        <v>56.389493769564027</v>
      </c>
      <c r="I29" s="77">
        <f>IF(I9=0,"",I9/TrAvia_act!I5*1000)</f>
        <v>56.657927474681614</v>
      </c>
      <c r="J29" s="77">
        <f>IF(J9=0,"",J9/TrAvia_act!J5*1000)</f>
        <v>59.022324462581317</v>
      </c>
      <c r="K29" s="77">
        <f>IF(K9=0,"",K9/TrAvia_act!K5*1000)</f>
        <v>55.28190189590336</v>
      </c>
      <c r="L29" s="77">
        <f>IF(L9=0,"",L9/TrAvia_act!L5*1000)</f>
        <v>53.579644183197452</v>
      </c>
      <c r="M29" s="77">
        <f>IF(M9=0,"",M9/TrAvia_act!M5*1000)</f>
        <v>50.845380114385677</v>
      </c>
      <c r="N29" s="77">
        <f>IF(N9=0,"",N9/TrAvia_act!N5*1000)</f>
        <v>45.087181609489697</v>
      </c>
      <c r="O29" s="77">
        <f>IF(O9=0,"",O9/TrAvia_act!O5*1000)</f>
        <v>44.735594882978361</v>
      </c>
      <c r="P29" s="77">
        <f>IF(P9=0,"",P9/TrAvia_act!P5*1000)</f>
        <v>44.268709527042361</v>
      </c>
      <c r="Q29" s="77">
        <f>IF(Q9=0,"",Q9/TrAvia_act!Q5*1000)</f>
        <v>42.968920937181302</v>
      </c>
    </row>
    <row r="30" spans="1:17" ht="11.45" customHeight="1" x14ac:dyDescent="0.25">
      <c r="A30" s="116" t="s">
        <v>127</v>
      </c>
      <c r="B30" s="77">
        <f>IF(B10=0,"",B10/TrAvia_act!B6*1000)</f>
        <v>38.744614638793898</v>
      </c>
      <c r="C30" s="77">
        <f>IF(C10=0,"",C10/TrAvia_act!C6*1000)</f>
        <v>44.081954540486599</v>
      </c>
      <c r="D30" s="77">
        <f>IF(D10=0,"",D10/TrAvia_act!D6*1000)</f>
        <v>36.225778273720515</v>
      </c>
      <c r="E30" s="77">
        <f>IF(E10=0,"",E10/TrAvia_act!E6*1000)</f>
        <v>36.173348997644553</v>
      </c>
      <c r="F30" s="77">
        <f>IF(F10=0,"",F10/TrAvia_act!F6*1000)</f>
        <v>39.859662449651225</v>
      </c>
      <c r="G30" s="77">
        <f>IF(G10=0,"",G10/TrAvia_act!G6*1000)</f>
        <v>36.892361641327014</v>
      </c>
      <c r="H30" s="77">
        <f>IF(H10=0,"",H10/TrAvia_act!H6*1000)</f>
        <v>36.851299258169036</v>
      </c>
      <c r="I30" s="77">
        <f>IF(I10=0,"",I10/TrAvia_act!I6*1000)</f>
        <v>38.262368624391264</v>
      </c>
      <c r="J30" s="77">
        <f>IF(J10=0,"",J10/TrAvia_act!J6*1000)</f>
        <v>39.239598555812741</v>
      </c>
      <c r="K30" s="77">
        <f>IF(K10=0,"",K10/TrAvia_act!K6*1000)</f>
        <v>35.36138412215665</v>
      </c>
      <c r="L30" s="77">
        <f>IF(L10=0,"",L10/TrAvia_act!L6*1000)</f>
        <v>33.775285362987198</v>
      </c>
      <c r="M30" s="77">
        <f>IF(M10=0,"",M10/TrAvia_act!M6*1000)</f>
        <v>32.481977819232391</v>
      </c>
      <c r="N30" s="77">
        <f>IF(N10=0,"",N10/TrAvia_act!N6*1000)</f>
        <v>31.947328885388995</v>
      </c>
      <c r="O30" s="77">
        <f>IF(O10=0,"",O10/TrAvia_act!O6*1000)</f>
        <v>31.250432326941574</v>
      </c>
      <c r="P30" s="77">
        <f>IF(P10=0,"",P10/TrAvia_act!P6*1000)</f>
        <v>26.891246169993853</v>
      </c>
      <c r="Q30" s="77">
        <f>IF(Q10=0,"",Q10/TrAvia_act!Q6*1000)</f>
        <v>27.579271651547451</v>
      </c>
    </row>
    <row r="31" spans="1:17" ht="11.45" customHeight="1" x14ac:dyDescent="0.25">
      <c r="A31" s="116" t="s">
        <v>125</v>
      </c>
      <c r="B31" s="77">
        <f>IF(B11=0,"",B11/TrAvia_act!B7*1000)</f>
        <v>34.546129594249329</v>
      </c>
      <c r="C31" s="77">
        <f>IF(C11=0,"",C11/TrAvia_act!C7*1000)</f>
        <v>26.897213439840453</v>
      </c>
      <c r="D31" s="77">
        <f>IF(D11=0,"",D11/TrAvia_act!D7*1000)</f>
        <v>21.635614717468123</v>
      </c>
      <c r="E31" s="77">
        <f>IF(E11=0,"",E11/TrAvia_act!E7*1000)</f>
        <v>21.154720705139816</v>
      </c>
      <c r="F31" s="77">
        <f>IF(F11=0,"",F11/TrAvia_act!F7*1000)</f>
        <v>21.832730862729083</v>
      </c>
      <c r="G31" s="77">
        <f>IF(G11=0,"",G11/TrAvia_act!G7*1000)</f>
        <v>24.202492428165321</v>
      </c>
      <c r="H31" s="77">
        <f>IF(H11=0,"",H11/TrAvia_act!H7*1000)</f>
        <v>23.627519760933954</v>
      </c>
      <c r="I31" s="77">
        <f>IF(I11=0,"",I11/TrAvia_act!I7*1000)</f>
        <v>24.456570123658448</v>
      </c>
      <c r="J31" s="77">
        <f>IF(J11=0,"",J11/TrAvia_act!J7*1000)</f>
        <v>24.083236027123984</v>
      </c>
      <c r="K31" s="77">
        <f>IF(K11=0,"",K11/TrAvia_act!K7*1000)</f>
        <v>22.765970680749088</v>
      </c>
      <c r="L31" s="77">
        <f>IF(L11=0,"",L11/TrAvia_act!L7*1000)</f>
        <v>23.024980124260221</v>
      </c>
      <c r="M31" s="77">
        <f>IF(M11=0,"",M11/TrAvia_act!M7*1000)</f>
        <v>20.470770794644068</v>
      </c>
      <c r="N31" s="77">
        <f>IF(N11=0,"",N11/TrAvia_act!N7*1000)</f>
        <v>21.142053055599643</v>
      </c>
      <c r="O31" s="77">
        <f>IF(O11=0,"",O11/TrAvia_act!O7*1000)</f>
        <v>21.095107767848607</v>
      </c>
      <c r="P31" s="77">
        <f>IF(P11=0,"",P11/TrAvia_act!P7*1000)</f>
        <v>19.56601190236567</v>
      </c>
      <c r="Q31" s="77">
        <f>IF(Q11=0,"",Q11/TrAvia_act!Q7*1000)</f>
        <v>18.68632393685105</v>
      </c>
    </row>
    <row r="32" spans="1:17" ht="11.45" customHeight="1" x14ac:dyDescent="0.25">
      <c r="A32" s="128" t="s">
        <v>36</v>
      </c>
      <c r="B32" s="133">
        <f>IF(B12=0,"",B12/TrAvia_act!B8*1000)</f>
        <v>176.71287278138365</v>
      </c>
      <c r="C32" s="133">
        <f>IF(C12=0,"",C12/TrAvia_act!C8*1000)</f>
        <v>157.64143191585478</v>
      </c>
      <c r="D32" s="133">
        <f>IF(D12=0,"",D12/TrAvia_act!D8*1000)</f>
        <v>121.8381812174505</v>
      </c>
      <c r="E32" s="133">
        <f>IF(E12=0,"",E12/TrAvia_act!E8*1000)</f>
        <v>115.60440622403426</v>
      </c>
      <c r="F32" s="133">
        <f>IF(F12=0,"",F12/TrAvia_act!F8*1000)</f>
        <v>122.81458375297954</v>
      </c>
      <c r="G32" s="133">
        <f>IF(G12=0,"",G12/TrAvia_act!G8*1000)</f>
        <v>112.11588969781846</v>
      </c>
      <c r="H32" s="133">
        <f>IF(H12=0,"",H12/TrAvia_act!H8*1000)</f>
        <v>114.14926307226668</v>
      </c>
      <c r="I32" s="133">
        <f>IF(I12=0,"",I12/TrAvia_act!I8*1000)</f>
        <v>118.21566546833097</v>
      </c>
      <c r="J32" s="133">
        <f>IF(J12=0,"",J12/TrAvia_act!J8*1000)</f>
        <v>119.79666422568168</v>
      </c>
      <c r="K32" s="133">
        <f>IF(K12=0,"",K12/TrAvia_act!K8*1000)</f>
        <v>114.16762504244441</v>
      </c>
      <c r="L32" s="133">
        <f>IF(L12=0,"",L12/TrAvia_act!L8*1000)</f>
        <v>91.103202322541009</v>
      </c>
      <c r="M32" s="133">
        <f>IF(M12=0,"",M12/TrAvia_act!M8*1000)</f>
        <v>78.289054110132497</v>
      </c>
      <c r="N32" s="133">
        <f>IF(N12=0,"",N12/TrAvia_act!N8*1000)</f>
        <v>79.98066942563409</v>
      </c>
      <c r="O32" s="133">
        <f>IF(O12=0,"",O12/TrAvia_act!O8*1000)</f>
        <v>77.389172685515618</v>
      </c>
      <c r="P32" s="133">
        <f>IF(P12=0,"",P12/TrAvia_act!P8*1000)</f>
        <v>63.188813038204771</v>
      </c>
      <c r="Q32" s="133">
        <f>IF(Q12=0,"",Q12/TrAvia_act!Q8*1000)</f>
        <v>68.179459725238559</v>
      </c>
    </row>
    <row r="33" spans="1:17" ht="11.45" customHeight="1" x14ac:dyDescent="0.25">
      <c r="A33" s="95" t="s">
        <v>126</v>
      </c>
      <c r="B33" s="75">
        <f>IF(B13=0,"",B13/TrAvia_act!B9*1000)</f>
        <v>288.68849191142834</v>
      </c>
      <c r="C33" s="75">
        <f>IF(C13=0,"",C13/TrAvia_act!C9*1000)</f>
        <v>298.84577683660893</v>
      </c>
      <c r="D33" s="75">
        <f>IF(D13=0,"",D13/TrAvia_act!D9*1000)</f>
        <v>232.82523836018717</v>
      </c>
      <c r="E33" s="75">
        <f>IF(E13=0,"",E13/TrAvia_act!E9*1000)</f>
        <v>224.84061223562671</v>
      </c>
      <c r="F33" s="75">
        <f>IF(F13=0,"",F13/TrAvia_act!F9*1000)</f>
        <v>244.7249664316607</v>
      </c>
      <c r="G33" s="75">
        <f>IF(G13=0,"",G13/TrAvia_act!G9*1000)</f>
        <v>235.43162792676819</v>
      </c>
      <c r="H33" s="75">
        <f>IF(H13=0,"",H13/TrAvia_act!H9*1000)</f>
        <v>243.03798482508691</v>
      </c>
      <c r="I33" s="75">
        <f>IF(I13=0,"",I13/TrAvia_act!I9*1000)</f>
        <v>253.73018611856673</v>
      </c>
      <c r="J33" s="75">
        <f>IF(J13=0,"",J13/TrAvia_act!J9*1000)</f>
        <v>250.63031712252138</v>
      </c>
      <c r="K33" s="75">
        <f>IF(K13=0,"",K13/TrAvia_act!K9*1000)</f>
        <v>230.22769386846377</v>
      </c>
      <c r="L33" s="75">
        <f>IF(L13=0,"",L13/TrAvia_act!L9*1000)</f>
        <v>222.3610025822893</v>
      </c>
      <c r="M33" s="75">
        <f>IF(M13=0,"",M13/TrAvia_act!M9*1000)</f>
        <v>207.59072168441489</v>
      </c>
      <c r="N33" s="75">
        <f>IF(N13=0,"",N13/TrAvia_act!N9*1000)</f>
        <v>207.31571606952772</v>
      </c>
      <c r="O33" s="75">
        <f>IF(O13=0,"",O13/TrAvia_act!O9*1000)</f>
        <v>194.96620019324345</v>
      </c>
      <c r="P33" s="75">
        <f>IF(P13=0,"",P13/TrAvia_act!P9*1000)</f>
        <v>157.57687976993577</v>
      </c>
      <c r="Q33" s="75">
        <f>IF(Q13=0,"",Q13/TrAvia_act!Q9*1000)</f>
        <v>166.97651716685857</v>
      </c>
    </row>
    <row r="34" spans="1:17" ht="11.45" customHeight="1" x14ac:dyDescent="0.25">
      <c r="A34" s="93" t="s">
        <v>125</v>
      </c>
      <c r="B34" s="74">
        <f>IF(B14=0,"",B14/TrAvia_act!B10*1000)</f>
        <v>83.937474887027989</v>
      </c>
      <c r="C34" s="74">
        <f>IF(C14=0,"",C14/TrAvia_act!C10*1000)</f>
        <v>89.673733312554972</v>
      </c>
      <c r="D34" s="74">
        <f>IF(D14=0,"",D14/TrAvia_act!D10*1000)</f>
        <v>70.194546830091639</v>
      </c>
      <c r="E34" s="74">
        <f>IF(E14=0,"",E14/TrAvia_act!E10*1000)</f>
        <v>68.864748289904895</v>
      </c>
      <c r="F34" s="74">
        <f>IF(F14=0,"",F14/TrAvia_act!F10*1000)</f>
        <v>74.030609700417628</v>
      </c>
      <c r="G34" s="74">
        <f>IF(G14=0,"",G14/TrAvia_act!G10*1000)</f>
        <v>69.498419556119231</v>
      </c>
      <c r="H34" s="74">
        <f>IF(H14=0,"",H14/TrAvia_act!H10*1000)</f>
        <v>67.728117797260012</v>
      </c>
      <c r="I34" s="74">
        <f>IF(I14=0,"",I14/TrAvia_act!I10*1000)</f>
        <v>67.696001425681118</v>
      </c>
      <c r="J34" s="74">
        <f>IF(J14=0,"",J14/TrAvia_act!J10*1000)</f>
        <v>68.086348245992397</v>
      </c>
      <c r="K34" s="74">
        <f>IF(K14=0,"",K14/TrAvia_act!K10*1000)</f>
        <v>65.928792429842389</v>
      </c>
      <c r="L34" s="74">
        <f>IF(L14=0,"",L14/TrAvia_act!L10*1000)</f>
        <v>60.443843432206585</v>
      </c>
      <c r="M34" s="74">
        <f>IF(M14=0,"",M14/TrAvia_act!M10*1000)</f>
        <v>56.69619182764221</v>
      </c>
      <c r="N34" s="74">
        <f>IF(N14=0,"",N14/TrAvia_act!N10*1000)</f>
        <v>57.369926194507315</v>
      </c>
      <c r="O34" s="74">
        <f>IF(O14=0,"",O14/TrAvia_act!O10*1000)</f>
        <v>57.021444647810057</v>
      </c>
      <c r="P34" s="74">
        <f>IF(P14=0,"",P14/TrAvia_act!P10*1000)</f>
        <v>48.305618590331278</v>
      </c>
      <c r="Q34" s="74">
        <f>IF(Q14=0,"",Q14/TrAvia_act!Q10*1000)</f>
        <v>52.533412167240961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3494.7689147421247</v>
      </c>
      <c r="C37" s="134">
        <f>IF(C8=0,"",1000000*C8/TrAvia_act!C22)</f>
        <v>3469.1221799877499</v>
      </c>
      <c r="D37" s="134">
        <f>IF(D8=0,"",1000000*D8/TrAvia_act!D22)</f>
        <v>2804.9087191921149</v>
      </c>
      <c r="E37" s="134">
        <f>IF(E8=0,"",1000000*E8/TrAvia_act!E22)</f>
        <v>2857.4663781045956</v>
      </c>
      <c r="F37" s="134">
        <f>IF(F8=0,"",1000000*F8/TrAvia_act!F22)</f>
        <v>3176.8534258447748</v>
      </c>
      <c r="G37" s="134">
        <f>IF(G8=0,"",1000000*G8/TrAvia_act!G22)</f>
        <v>3051.3565298573121</v>
      </c>
      <c r="H37" s="134">
        <f>IF(H8=0,"",1000000*H8/TrAvia_act!H22)</f>
        <v>2913.8328766733566</v>
      </c>
      <c r="I37" s="134">
        <f>IF(I8=0,"",1000000*I8/TrAvia_act!I22)</f>
        <v>3071.1103958380581</v>
      </c>
      <c r="J37" s="134">
        <f>IF(J8=0,"",1000000*J8/TrAvia_act!J22)</f>
        <v>3050.60709307455</v>
      </c>
      <c r="K37" s="134">
        <f>IF(K8=0,"",1000000*K8/TrAvia_act!K22)</f>
        <v>3026.6942245111613</v>
      </c>
      <c r="L37" s="134">
        <f>IF(L8=0,"",1000000*L8/TrAvia_act!L22)</f>
        <v>2939.854483762851</v>
      </c>
      <c r="M37" s="134">
        <f>IF(M8=0,"",1000000*M8/TrAvia_act!M22)</f>
        <v>2877.9666334591043</v>
      </c>
      <c r="N37" s="134">
        <f>IF(N8=0,"",1000000*N8/TrAvia_act!N22)</f>
        <v>2786.4951209930987</v>
      </c>
      <c r="O37" s="134">
        <f>IF(O8=0,"",1000000*O8/TrAvia_act!O22)</f>
        <v>2743.3777135245391</v>
      </c>
      <c r="P37" s="134">
        <f>IF(P8=0,"",1000000*P8/TrAvia_act!P22)</f>
        <v>2476.4585680107971</v>
      </c>
      <c r="Q37" s="134">
        <f>IF(Q8=0,"",1000000*Q8/TrAvia_act!Q22)</f>
        <v>2630.1364103451901</v>
      </c>
    </row>
    <row r="38" spans="1:17" ht="11.45" customHeight="1" x14ac:dyDescent="0.25">
      <c r="A38" s="116" t="s">
        <v>23</v>
      </c>
      <c r="B38" s="77">
        <f>IF(B9=0,"",1000000*B9/TrAvia_act!B23)</f>
        <v>2291.4403588373648</v>
      </c>
      <c r="C38" s="77">
        <f>IF(C9=0,"",1000000*C9/TrAvia_act!C23)</f>
        <v>2208.3969235271529</v>
      </c>
      <c r="D38" s="77">
        <f>IF(D9=0,"",1000000*D9/TrAvia_act!D23)</f>
        <v>2111.4397938361612</v>
      </c>
      <c r="E38" s="77">
        <f>IF(E9=0,"",1000000*E9/TrAvia_act!E23)</f>
        <v>2134.9733127863901</v>
      </c>
      <c r="F38" s="77">
        <f>IF(F9=0,"",1000000*F9/TrAvia_act!F23)</f>
        <v>2138.5230623927837</v>
      </c>
      <c r="G38" s="77">
        <f>IF(G9=0,"",1000000*G9/TrAvia_act!G23)</f>
        <v>2039.717470108169</v>
      </c>
      <c r="H38" s="77">
        <f>IF(H9=0,"",1000000*H9/TrAvia_act!H23)</f>
        <v>2071.9650780161464</v>
      </c>
      <c r="I38" s="77">
        <f>IF(I9=0,"",1000000*I9/TrAvia_act!I23)</f>
        <v>2107.0551642954279</v>
      </c>
      <c r="J38" s="77">
        <f>IF(J9=0,"",1000000*J9/TrAvia_act!J23)</f>
        <v>2087.8229060303556</v>
      </c>
      <c r="K38" s="77">
        <f>IF(K9=0,"",1000000*K9/TrAvia_act!K23)</f>
        <v>2035.5264597372072</v>
      </c>
      <c r="L38" s="77">
        <f>IF(L9=0,"",1000000*L9/TrAvia_act!L23)</f>
        <v>2046.7242085042669</v>
      </c>
      <c r="M38" s="77">
        <f>IF(M9=0,"",1000000*M9/TrAvia_act!M23)</f>
        <v>1909.5806619771547</v>
      </c>
      <c r="N38" s="77">
        <f>IF(N9=0,"",1000000*N9/TrAvia_act!N23)</f>
        <v>1751.7130145204217</v>
      </c>
      <c r="O38" s="77">
        <f>IF(O9=0,"",1000000*O9/TrAvia_act!O23)</f>
        <v>1704.9253008072719</v>
      </c>
      <c r="P38" s="77">
        <f>IF(P9=0,"",1000000*P9/TrAvia_act!P23)</f>
        <v>1789.5013584921473</v>
      </c>
      <c r="Q38" s="77">
        <f>IF(Q9=0,"",1000000*Q9/TrAvia_act!Q23)</f>
        <v>1790.1396921240364</v>
      </c>
    </row>
    <row r="39" spans="1:17" ht="11.45" customHeight="1" x14ac:dyDescent="0.25">
      <c r="A39" s="116" t="s">
        <v>127</v>
      </c>
      <c r="B39" s="77">
        <f>IF(B10=0,"",1000000*B10/TrAvia_act!B24)</f>
        <v>3048.746687880483</v>
      </c>
      <c r="C39" s="77">
        <f>IF(C10=0,"",1000000*C10/TrAvia_act!C24)</f>
        <v>3115.2334898986282</v>
      </c>
      <c r="D39" s="77">
        <f>IF(D10=0,"",1000000*D10/TrAvia_act!D24)</f>
        <v>2548.7515746192616</v>
      </c>
      <c r="E39" s="77">
        <f>IF(E10=0,"",1000000*E10/TrAvia_act!E24)</f>
        <v>2526.9826629714239</v>
      </c>
      <c r="F39" s="77">
        <f>IF(F10=0,"",1000000*F10/TrAvia_act!F24)</f>
        <v>2827.5366265547241</v>
      </c>
      <c r="G39" s="77">
        <f>IF(G10=0,"",1000000*G10/TrAvia_act!G24)</f>
        <v>2726.185277678961</v>
      </c>
      <c r="H39" s="77">
        <f>IF(H10=0,"",1000000*H10/TrAvia_act!H24)</f>
        <v>2432.5918842570377</v>
      </c>
      <c r="I39" s="77">
        <f>IF(I10=0,"",1000000*I10/TrAvia_act!I24)</f>
        <v>2565.9552807844407</v>
      </c>
      <c r="J39" s="77">
        <f>IF(J10=0,"",1000000*J10/TrAvia_act!J24)</f>
        <v>2500.6443469568985</v>
      </c>
      <c r="K39" s="77">
        <f>IF(K10=0,"",1000000*K10/TrAvia_act!K24)</f>
        <v>2459.0345990567016</v>
      </c>
      <c r="L39" s="77">
        <f>IF(L10=0,"",1000000*L10/TrAvia_act!L24)</f>
        <v>2461.4220199021429</v>
      </c>
      <c r="M39" s="77">
        <f>IF(M10=0,"",1000000*M10/TrAvia_act!M24)</f>
        <v>2415.6384687222612</v>
      </c>
      <c r="N39" s="77">
        <f>IF(N10=0,"",1000000*N10/TrAvia_act!N24)</f>
        <v>2419.8847866499073</v>
      </c>
      <c r="O39" s="77">
        <f>IF(O10=0,"",1000000*O10/TrAvia_act!O24)</f>
        <v>2353.0713744352415</v>
      </c>
      <c r="P39" s="77">
        <f>IF(P10=0,"",1000000*P10/TrAvia_act!P24)</f>
        <v>2065.0793715216882</v>
      </c>
      <c r="Q39" s="77">
        <f>IF(Q10=0,"",1000000*Q10/TrAvia_act!Q24)</f>
        <v>2136.6449899930276</v>
      </c>
    </row>
    <row r="40" spans="1:17" ht="11.45" customHeight="1" x14ac:dyDescent="0.25">
      <c r="A40" s="116" t="s">
        <v>125</v>
      </c>
      <c r="B40" s="77">
        <f>IF(B11=0,"",1000000*B11/TrAvia_act!B25)</f>
        <v>9561.0207083222867</v>
      </c>
      <c r="C40" s="77">
        <f>IF(C11=0,"",1000000*C11/TrAvia_act!C25)</f>
        <v>10353.426309561331</v>
      </c>
      <c r="D40" s="77">
        <f>IF(D11=0,"",1000000*D11/TrAvia_act!D25)</f>
        <v>7559.3644962078597</v>
      </c>
      <c r="E40" s="77">
        <f>IF(E11=0,"",1000000*E11/TrAvia_act!E25)</f>
        <v>7800.5042424986459</v>
      </c>
      <c r="F40" s="77">
        <f>IF(F11=0,"",1000000*F11/TrAvia_act!F25)</f>
        <v>9293.5911528674915</v>
      </c>
      <c r="G40" s="77">
        <f>IF(G11=0,"",1000000*G11/TrAvia_act!G25)</f>
        <v>7932.585091681276</v>
      </c>
      <c r="H40" s="77">
        <f>IF(H11=0,"",1000000*H11/TrAvia_act!H25)</f>
        <v>7891.4518709310996</v>
      </c>
      <c r="I40" s="77">
        <f>IF(I11=0,"",1000000*I11/TrAvia_act!I25)</f>
        <v>8168.4084250514061</v>
      </c>
      <c r="J40" s="77">
        <f>IF(J11=0,"",1000000*J11/TrAvia_act!J25)</f>
        <v>8181.5780129941522</v>
      </c>
      <c r="K40" s="77">
        <f>IF(K11=0,"",1000000*K11/TrAvia_act!K25)</f>
        <v>7933.7374881921487</v>
      </c>
      <c r="L40" s="77">
        <f>IF(L11=0,"",1000000*L11/TrAvia_act!L25)</f>
        <v>6973.5485528159479</v>
      </c>
      <c r="M40" s="77">
        <f>IF(M11=0,"",1000000*M11/TrAvia_act!M25)</f>
        <v>7065.1970969702834</v>
      </c>
      <c r="N40" s="77">
        <f>IF(N11=0,"",1000000*N11/TrAvia_act!N25)</f>
        <v>6674.6467085636586</v>
      </c>
      <c r="O40" s="77">
        <f>IF(O11=0,"",1000000*O11/TrAvia_act!O25)</f>
        <v>6543.7920767456253</v>
      </c>
      <c r="P40" s="77">
        <f>IF(P11=0,"",1000000*P11/TrAvia_act!P25)</f>
        <v>5323.6002820416497</v>
      </c>
      <c r="Q40" s="77">
        <f>IF(Q11=0,"",1000000*Q11/TrAvia_act!Q25)</f>
        <v>6169.9661780863653</v>
      </c>
    </row>
    <row r="41" spans="1:17" ht="11.45" customHeight="1" x14ac:dyDescent="0.25">
      <c r="A41" s="128" t="s">
        <v>18</v>
      </c>
      <c r="B41" s="133">
        <f>IF(B12=0,"",1000000*B12/TrAvia_act!B26)</f>
        <v>4924.4295528904613</v>
      </c>
      <c r="C41" s="133">
        <f>IF(C12=0,"",1000000*C12/TrAvia_act!C26)</f>
        <v>5632.8352173477451</v>
      </c>
      <c r="D41" s="133">
        <f>IF(D12=0,"",1000000*D12/TrAvia_act!D26)</f>
        <v>4421.2624076564844</v>
      </c>
      <c r="E41" s="133">
        <f>IF(E12=0,"",1000000*E12/TrAvia_act!E26)</f>
        <v>4342.9052099762594</v>
      </c>
      <c r="F41" s="133">
        <f>IF(F12=0,"",1000000*F12/TrAvia_act!F26)</f>
        <v>4757.6494779210516</v>
      </c>
      <c r="G41" s="133">
        <f>IF(G12=0,"",1000000*G12/TrAvia_act!G26)</f>
        <v>4575.4943254375585</v>
      </c>
      <c r="H41" s="133">
        <f>IF(H12=0,"",1000000*H12/TrAvia_act!H26)</f>
        <v>4395.1656146758669</v>
      </c>
      <c r="I41" s="133">
        <f>IF(I12=0,"",1000000*I12/TrAvia_act!I26)</f>
        <v>4650.834503223211</v>
      </c>
      <c r="J41" s="133">
        <f>IF(J12=0,"",1000000*J12/TrAvia_act!J26)</f>
        <v>4554.8174096096554</v>
      </c>
      <c r="K41" s="133">
        <f>IF(K12=0,"",1000000*K12/TrAvia_act!K26)</f>
        <v>4370.7338775622984</v>
      </c>
      <c r="L41" s="133">
        <f>IF(L12=0,"",1000000*L12/TrAvia_act!L26)</f>
        <v>4585.2730421887782</v>
      </c>
      <c r="M41" s="133">
        <f>IF(M12=0,"",1000000*M12/TrAvia_act!M26)</f>
        <v>4884.2624946596443</v>
      </c>
      <c r="N41" s="133">
        <f>IF(N12=0,"",1000000*N12/TrAvia_act!N26)</f>
        <v>4795.5181766880069</v>
      </c>
      <c r="O41" s="133">
        <f>IF(O12=0,"",1000000*O12/TrAvia_act!O26)</f>
        <v>4701.0716148122001</v>
      </c>
      <c r="P41" s="133">
        <f>IF(P12=0,"",1000000*P12/TrAvia_act!P26)</f>
        <v>4234.362050384897</v>
      </c>
      <c r="Q41" s="133">
        <f>IF(Q12=0,"",1000000*Q12/TrAvia_act!Q26)</f>
        <v>4390.1457987243266</v>
      </c>
    </row>
    <row r="42" spans="1:17" ht="11.45" customHeight="1" x14ac:dyDescent="0.25">
      <c r="A42" s="95" t="s">
        <v>126</v>
      </c>
      <c r="B42" s="75">
        <f>IF(B13=0,"",1000000*B13/TrAvia_act!B27)</f>
        <v>4179.1573705967376</v>
      </c>
      <c r="C42" s="75">
        <f>IF(C13=0,"",1000000*C13/TrAvia_act!C27)</f>
        <v>4354.137603174433</v>
      </c>
      <c r="D42" s="75">
        <f>IF(D13=0,"",1000000*D13/TrAvia_act!D27)</f>
        <v>3380.4592327037258</v>
      </c>
      <c r="E42" s="75">
        <f>IF(E13=0,"",1000000*E13/TrAvia_act!E27)</f>
        <v>3248.8221977618718</v>
      </c>
      <c r="F42" s="75">
        <f>IF(F13=0,"",1000000*F13/TrAvia_act!F27)</f>
        <v>3515.2614582444494</v>
      </c>
      <c r="G42" s="75">
        <f>IF(G13=0,"",1000000*G13/TrAvia_act!G27)</f>
        <v>3284.4008093093394</v>
      </c>
      <c r="H42" s="75">
        <f>IF(H13=0,"",1000000*H13/TrAvia_act!H27)</f>
        <v>3195.2941831525918</v>
      </c>
      <c r="I42" s="75">
        <f>IF(I13=0,"",1000000*I13/TrAvia_act!I27)</f>
        <v>3407.528410347692</v>
      </c>
      <c r="J42" s="75">
        <f>IF(J13=0,"",1000000*J13/TrAvia_act!J27)</f>
        <v>3397.1160023387142</v>
      </c>
      <c r="K42" s="75">
        <f>IF(K13=0,"",1000000*K13/TrAvia_act!K27)</f>
        <v>3272.3855550928088</v>
      </c>
      <c r="L42" s="75">
        <f>IF(L13=0,"",1000000*L13/TrAvia_act!L27)</f>
        <v>2979.8649731114742</v>
      </c>
      <c r="M42" s="75">
        <f>IF(M13=0,"",1000000*M13/TrAvia_act!M27)</f>
        <v>2834.7152653856006</v>
      </c>
      <c r="N42" s="75">
        <f>IF(N13=0,"",1000000*N13/TrAvia_act!N27)</f>
        <v>2796.9451908049869</v>
      </c>
      <c r="O42" s="75">
        <f>IF(O13=0,"",1000000*O13/TrAvia_act!O27)</f>
        <v>2660.8163526593703</v>
      </c>
      <c r="P42" s="75">
        <f>IF(P13=0,"",1000000*P13/TrAvia_act!P27)</f>
        <v>2308.8553480659803</v>
      </c>
      <c r="Q42" s="75">
        <f>IF(Q13=0,"",1000000*Q13/TrAvia_act!Q27)</f>
        <v>2378.6572858798777</v>
      </c>
    </row>
    <row r="43" spans="1:17" ht="11.45" customHeight="1" x14ac:dyDescent="0.25">
      <c r="A43" s="93" t="s">
        <v>125</v>
      </c>
      <c r="B43" s="74">
        <f>IF(B14=0,"",1000000*B14/TrAvia_act!B28)</f>
        <v>10012.464847424904</v>
      </c>
      <c r="C43" s="74">
        <f>IF(C14=0,"",1000000*C14/TrAvia_act!C28)</f>
        <v>10649.854192297611</v>
      </c>
      <c r="D43" s="74">
        <f>IF(D14=0,"",1000000*D14/TrAvia_act!D28)</f>
        <v>8424.4440990643798</v>
      </c>
      <c r="E43" s="74">
        <f>IF(E14=0,"",1000000*E14/TrAvia_act!E28)</f>
        <v>8201.2510708165573</v>
      </c>
      <c r="F43" s="74">
        <f>IF(F14=0,"",1000000*F14/TrAvia_act!F28)</f>
        <v>8934.9402733106126</v>
      </c>
      <c r="G43" s="74">
        <f>IF(G14=0,"",1000000*G14/TrAvia_act!G28)</f>
        <v>8476.509475279785</v>
      </c>
      <c r="H43" s="74">
        <f>IF(H14=0,"",1000000*H14/TrAvia_act!H28)</f>
        <v>8539.6409377159653</v>
      </c>
      <c r="I43" s="74">
        <f>IF(I14=0,"",1000000*I14/TrAvia_act!I28)</f>
        <v>9488.1374172211199</v>
      </c>
      <c r="J43" s="74">
        <f>IF(J14=0,"",1000000*J14/TrAvia_act!J28)</f>
        <v>9033.9752505205506</v>
      </c>
      <c r="K43" s="74">
        <f>IF(K14=0,"",1000000*K14/TrAvia_act!K28)</f>
        <v>8522.6148443103448</v>
      </c>
      <c r="L43" s="74">
        <f>IF(L14=0,"",1000000*L14/TrAvia_act!L28)</f>
        <v>8537.8761189096622</v>
      </c>
      <c r="M43" s="74">
        <f>IF(M14=0,"",1000000*M14/TrAvia_act!M28)</f>
        <v>8754.537639254535</v>
      </c>
      <c r="N43" s="74">
        <f>IF(N14=0,"",1000000*N14/TrAvia_act!N28)</f>
        <v>8856.188473188713</v>
      </c>
      <c r="O43" s="74">
        <f>IF(O14=0,"",1000000*O14/TrAvia_act!O28)</f>
        <v>8612.5772198788982</v>
      </c>
      <c r="P43" s="74">
        <f>IF(P14=0,"",1000000*P14/TrAvia_act!P28)</f>
        <v>7415.2455122203228</v>
      </c>
      <c r="Q43" s="74">
        <f>IF(Q14=0,"",1000000*Q14/TrAvia_act!Q28)</f>
        <v>7643.8525441018874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0.98018513699655474</v>
      </c>
      <c r="C46" s="129">
        <f t="shared" si="5"/>
        <v>0.98053185773247953</v>
      </c>
      <c r="D46" s="129">
        <f t="shared" si="5"/>
        <v>0.97444280235314618</v>
      </c>
      <c r="E46" s="129">
        <f t="shared" si="5"/>
        <v>0.96953303604599406</v>
      </c>
      <c r="F46" s="129">
        <f t="shared" si="5"/>
        <v>0.96816032759343973</v>
      </c>
      <c r="G46" s="129">
        <f t="shared" si="5"/>
        <v>0.97079262846198289</v>
      </c>
      <c r="H46" s="129">
        <f t="shared" si="5"/>
        <v>0.96789255353564552</v>
      </c>
      <c r="I46" s="129">
        <f t="shared" si="5"/>
        <v>0.96387556488825565</v>
      </c>
      <c r="J46" s="129">
        <f t="shared" si="5"/>
        <v>0.96502004268075836</v>
      </c>
      <c r="K46" s="129">
        <f t="shared" si="5"/>
        <v>0.96986778685545905</v>
      </c>
      <c r="L46" s="129">
        <f t="shared" si="5"/>
        <v>0.97196968441351095</v>
      </c>
      <c r="M46" s="129">
        <f t="shared" si="5"/>
        <v>0.97741766291100218</v>
      </c>
      <c r="N46" s="129">
        <f t="shared" si="5"/>
        <v>0.97954213014945402</v>
      </c>
      <c r="O46" s="129">
        <f t="shared" si="5"/>
        <v>0.98209021561470133</v>
      </c>
      <c r="P46" s="129">
        <f t="shared" si="5"/>
        <v>0.98215077512026272</v>
      </c>
      <c r="Q46" s="129">
        <f t="shared" si="5"/>
        <v>0.98184035536093905</v>
      </c>
    </row>
    <row r="47" spans="1:17" ht="11.45" customHeight="1" x14ac:dyDescent="0.25">
      <c r="A47" s="116" t="s">
        <v>23</v>
      </c>
      <c r="B47" s="52">
        <f t="shared" ref="B47:Q47" si="6">IF(B9=0,0,B9/B$7)</f>
        <v>0.25532077498883698</v>
      </c>
      <c r="C47" s="52">
        <f t="shared" si="6"/>
        <v>0.25414077524462853</v>
      </c>
      <c r="D47" s="52">
        <f t="shared" si="6"/>
        <v>0.30391640462881803</v>
      </c>
      <c r="E47" s="52">
        <f t="shared" si="6"/>
        <v>0.29690610658457012</v>
      </c>
      <c r="F47" s="52">
        <f t="shared" si="6"/>
        <v>0.26185976493099422</v>
      </c>
      <c r="G47" s="52">
        <f t="shared" si="6"/>
        <v>0.25853740713996126</v>
      </c>
      <c r="H47" s="52">
        <f t="shared" si="6"/>
        <v>0.24098871359920992</v>
      </c>
      <c r="I47" s="52">
        <f t="shared" si="6"/>
        <v>0.22116723947676811</v>
      </c>
      <c r="J47" s="52">
        <f t="shared" si="6"/>
        <v>0.21225695374845477</v>
      </c>
      <c r="K47" s="52">
        <f t="shared" si="6"/>
        <v>0.20391772237136357</v>
      </c>
      <c r="L47" s="52">
        <f t="shared" si="6"/>
        <v>0.20649070392143998</v>
      </c>
      <c r="M47" s="52">
        <f t="shared" si="6"/>
        <v>0.20457273652986405</v>
      </c>
      <c r="N47" s="52">
        <f t="shared" si="6"/>
        <v>0.19203485604138829</v>
      </c>
      <c r="O47" s="52">
        <f t="shared" si="6"/>
        <v>0.1859411146458729</v>
      </c>
      <c r="P47" s="52">
        <f t="shared" si="6"/>
        <v>0.21077121196198567</v>
      </c>
      <c r="Q47" s="52">
        <f t="shared" si="6"/>
        <v>0.19212741887177473</v>
      </c>
    </row>
    <row r="48" spans="1:17" ht="11.45" customHeight="1" x14ac:dyDescent="0.25">
      <c r="A48" s="116" t="s">
        <v>127</v>
      </c>
      <c r="B48" s="52">
        <f t="shared" ref="B48:Q48" si="7">IF(B10=0,0,B10/B$7)</f>
        <v>0.41731743971413909</v>
      </c>
      <c r="C48" s="52">
        <f t="shared" si="7"/>
        <v>0.43404378353571349</v>
      </c>
      <c r="D48" s="52">
        <f t="shared" si="7"/>
        <v>0.44130445870830726</v>
      </c>
      <c r="E48" s="52">
        <f t="shared" si="7"/>
        <v>0.42612342377969292</v>
      </c>
      <c r="F48" s="52">
        <f t="shared" si="7"/>
        <v>0.43203010893468724</v>
      </c>
      <c r="G48" s="52">
        <f t="shared" si="7"/>
        <v>0.42205934228697267</v>
      </c>
      <c r="H48" s="52">
        <f t="shared" si="7"/>
        <v>0.43517887270382954</v>
      </c>
      <c r="I48" s="52">
        <f t="shared" si="7"/>
        <v>0.4413200805970901</v>
      </c>
      <c r="J48" s="52">
        <f t="shared" si="7"/>
        <v>0.44176620697188707</v>
      </c>
      <c r="K48" s="52">
        <f t="shared" si="7"/>
        <v>0.44086441070644034</v>
      </c>
      <c r="L48" s="52">
        <f t="shared" si="7"/>
        <v>0.45635061324477683</v>
      </c>
      <c r="M48" s="52">
        <f t="shared" si="7"/>
        <v>0.45187200510454478</v>
      </c>
      <c r="N48" s="52">
        <f t="shared" si="7"/>
        <v>0.47042444064541822</v>
      </c>
      <c r="O48" s="52">
        <f t="shared" si="7"/>
        <v>0.4675921871449929</v>
      </c>
      <c r="P48" s="52">
        <f t="shared" si="7"/>
        <v>0.45180379706844392</v>
      </c>
      <c r="Q48" s="52">
        <f t="shared" si="7"/>
        <v>0.45100965978128615</v>
      </c>
    </row>
    <row r="49" spans="1:17" ht="11.45" customHeight="1" x14ac:dyDescent="0.25">
      <c r="A49" s="116" t="s">
        <v>125</v>
      </c>
      <c r="B49" s="52">
        <f t="shared" ref="B49:Q49" si="8">IF(B11=0,0,B11/B$7)</f>
        <v>0.30754692229357866</v>
      </c>
      <c r="C49" s="52">
        <f t="shared" si="8"/>
        <v>0.29234729895213751</v>
      </c>
      <c r="D49" s="52">
        <f t="shared" si="8"/>
        <v>0.22922193901602095</v>
      </c>
      <c r="E49" s="52">
        <f t="shared" si="8"/>
        <v>0.24650350568173104</v>
      </c>
      <c r="F49" s="52">
        <f t="shared" si="8"/>
        <v>0.27427045372775821</v>
      </c>
      <c r="G49" s="52">
        <f t="shared" si="8"/>
        <v>0.29019587903504884</v>
      </c>
      <c r="H49" s="52">
        <f t="shared" si="8"/>
        <v>0.29172496723260599</v>
      </c>
      <c r="I49" s="52">
        <f t="shared" si="8"/>
        <v>0.30138824481439741</v>
      </c>
      <c r="J49" s="52">
        <f t="shared" si="8"/>
        <v>0.31099688196041653</v>
      </c>
      <c r="K49" s="52">
        <f t="shared" si="8"/>
        <v>0.32508565377765508</v>
      </c>
      <c r="L49" s="52">
        <f t="shared" si="8"/>
        <v>0.3091283672472942</v>
      </c>
      <c r="M49" s="52">
        <f t="shared" si="8"/>
        <v>0.32097292127659338</v>
      </c>
      <c r="N49" s="52">
        <f t="shared" si="8"/>
        <v>0.31708283346264754</v>
      </c>
      <c r="O49" s="52">
        <f t="shared" si="8"/>
        <v>0.32855691382383539</v>
      </c>
      <c r="P49" s="52">
        <f t="shared" si="8"/>
        <v>0.31957576608983307</v>
      </c>
      <c r="Q49" s="52">
        <f t="shared" si="8"/>
        <v>0.33870327670787836</v>
      </c>
    </row>
    <row r="50" spans="1:17" ht="11.45" customHeight="1" x14ac:dyDescent="0.25">
      <c r="A50" s="128" t="s">
        <v>18</v>
      </c>
      <c r="B50" s="127">
        <f t="shared" ref="B50:Q50" si="9">IF(B12=0,0,B12/B$7)</f>
        <v>1.9814863003445267E-2</v>
      </c>
      <c r="C50" s="127">
        <f t="shared" si="9"/>
        <v>1.9468142267520461E-2</v>
      </c>
      <c r="D50" s="127">
        <f t="shared" si="9"/>
        <v>2.555719764685381E-2</v>
      </c>
      <c r="E50" s="127">
        <f t="shared" si="9"/>
        <v>3.0466963954005874E-2</v>
      </c>
      <c r="F50" s="127">
        <f t="shared" si="9"/>
        <v>3.1839672406560278E-2</v>
      </c>
      <c r="G50" s="127">
        <f t="shared" si="9"/>
        <v>2.92073715380172E-2</v>
      </c>
      <c r="H50" s="127">
        <f t="shared" si="9"/>
        <v>3.2107446464354532E-2</v>
      </c>
      <c r="I50" s="127">
        <f t="shared" si="9"/>
        <v>3.6124435111744339E-2</v>
      </c>
      <c r="J50" s="127">
        <f t="shared" si="9"/>
        <v>3.497995731924166E-2</v>
      </c>
      <c r="K50" s="127">
        <f t="shared" si="9"/>
        <v>3.0132213144541033E-2</v>
      </c>
      <c r="L50" s="127">
        <f t="shared" si="9"/>
        <v>2.8030315586488951E-2</v>
      </c>
      <c r="M50" s="127">
        <f t="shared" si="9"/>
        <v>2.2582337088997765E-2</v>
      </c>
      <c r="N50" s="127">
        <f t="shared" si="9"/>
        <v>2.0457869850545971E-2</v>
      </c>
      <c r="O50" s="127">
        <f t="shared" si="9"/>
        <v>1.7909784385298708E-2</v>
      </c>
      <c r="P50" s="127">
        <f t="shared" si="9"/>
        <v>1.784922487973729E-2</v>
      </c>
      <c r="Q50" s="127">
        <f t="shared" si="9"/>
        <v>1.8159644639060869E-2</v>
      </c>
    </row>
    <row r="51" spans="1:17" ht="11.45" customHeight="1" x14ac:dyDescent="0.25">
      <c r="A51" s="95" t="s">
        <v>126</v>
      </c>
      <c r="B51" s="48">
        <f t="shared" ref="B51:Q51" si="10">IF(B13=0,0,B13/B$7)</f>
        <v>1.4667601987702865E-2</v>
      </c>
      <c r="C51" s="48">
        <f t="shared" si="10"/>
        <v>1.1992236612106758E-2</v>
      </c>
      <c r="D51" s="48">
        <f t="shared" si="10"/>
        <v>1.5508656242744593E-2</v>
      </c>
      <c r="E51" s="48">
        <f t="shared" si="10"/>
        <v>1.775651286564554E-2</v>
      </c>
      <c r="F51" s="48">
        <f t="shared" si="10"/>
        <v>1.8132385361667204E-2</v>
      </c>
      <c r="G51" s="48">
        <f t="shared" si="10"/>
        <v>1.5752317918223999E-2</v>
      </c>
      <c r="H51" s="48">
        <f t="shared" si="10"/>
        <v>1.8101572376210275E-2</v>
      </c>
      <c r="I51" s="48">
        <f t="shared" si="10"/>
        <v>2.105551507284957E-2</v>
      </c>
      <c r="J51" s="48">
        <f t="shared" si="10"/>
        <v>2.0730885670021838E-2</v>
      </c>
      <c r="K51" s="48">
        <f t="shared" si="10"/>
        <v>1.7840530201246759E-2</v>
      </c>
      <c r="L51" s="48">
        <f t="shared" si="10"/>
        <v>1.2954574762518602E-2</v>
      </c>
      <c r="M51" s="48">
        <f t="shared" si="10"/>
        <v>8.5686518449586083E-3</v>
      </c>
      <c r="N51" s="48">
        <f t="shared" si="10"/>
        <v>7.9962831563493552E-3</v>
      </c>
      <c r="O51" s="48">
        <f t="shared" si="10"/>
        <v>6.6620344561857366E-3</v>
      </c>
      <c r="P51" s="48">
        <f t="shared" si="10"/>
        <v>6.0626411162330446E-3</v>
      </c>
      <c r="Q51" s="48">
        <f t="shared" si="10"/>
        <v>6.0802887214163638E-3</v>
      </c>
    </row>
    <row r="52" spans="1:17" ht="11.45" customHeight="1" x14ac:dyDescent="0.25">
      <c r="A52" s="93" t="s">
        <v>125</v>
      </c>
      <c r="B52" s="46">
        <f t="shared" ref="B52:Q52" si="11">IF(B14=0,0,B14/B$7)</f>
        <v>5.1472610157424032E-3</v>
      </c>
      <c r="C52" s="46">
        <f t="shared" si="11"/>
        <v>7.4759056554137048E-3</v>
      </c>
      <c r="D52" s="46">
        <f t="shared" si="11"/>
        <v>1.0048541404109219E-2</v>
      </c>
      <c r="E52" s="46">
        <f t="shared" si="11"/>
        <v>1.2710451088360334E-2</v>
      </c>
      <c r="F52" s="46">
        <f t="shared" si="11"/>
        <v>1.3707287044893074E-2</v>
      </c>
      <c r="G52" s="46">
        <f t="shared" si="11"/>
        <v>1.3455053619793197E-2</v>
      </c>
      <c r="H52" s="46">
        <f t="shared" si="11"/>
        <v>1.4005874088144256E-2</v>
      </c>
      <c r="I52" s="46">
        <f t="shared" si="11"/>
        <v>1.5068920038894767E-2</v>
      </c>
      <c r="J52" s="46">
        <f t="shared" si="11"/>
        <v>1.4249071649219822E-2</v>
      </c>
      <c r="K52" s="46">
        <f t="shared" si="11"/>
        <v>1.2291682943294274E-2</v>
      </c>
      <c r="L52" s="46">
        <f t="shared" si="11"/>
        <v>1.5075740823970349E-2</v>
      </c>
      <c r="M52" s="46">
        <f t="shared" si="11"/>
        <v>1.4013685244039158E-2</v>
      </c>
      <c r="N52" s="46">
        <f t="shared" si="11"/>
        <v>1.2461586694196614E-2</v>
      </c>
      <c r="O52" s="46">
        <f t="shared" si="11"/>
        <v>1.1247749929112974E-2</v>
      </c>
      <c r="P52" s="46">
        <f t="shared" si="11"/>
        <v>1.1786583763504246E-2</v>
      </c>
      <c r="Q52" s="46">
        <f t="shared" si="11"/>
        <v>1.2079355917644505E-2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411.55122488340999</v>
      </c>
      <c r="C54" s="68">
        <f>IF(TrAvia_act!C39=0,"",(SUMPRODUCT(C56:C58,TrAvia_act!C14:C16)+SUMPRODUCT(C60:C61,TrAvia_act!C18:C19))/TrAvia_act!C12)</f>
        <v>382.70402140716163</v>
      </c>
      <c r="D54" s="68">
        <f>IF(TrAvia_act!D39=0,"",(SUMPRODUCT(D56:D58,TrAvia_act!D14:D16)+SUMPRODUCT(D60:D61,TrAvia_act!D18:D19))/TrAvia_act!D12)</f>
        <v>398.29739544894267</v>
      </c>
      <c r="E54" s="68">
        <f>IF(TrAvia_act!E39=0,"",(SUMPRODUCT(E56:E58,TrAvia_act!E14:E16)+SUMPRODUCT(E60:E61,TrAvia_act!E18:E19))/TrAvia_act!E12)</f>
        <v>384.20937886300362</v>
      </c>
      <c r="F54" s="68">
        <f>IF(TrAvia_act!F39=0,"",(SUMPRODUCT(F56:F58,TrAvia_act!F14:F16)+SUMPRODUCT(F60:F61,TrAvia_act!F18:F19))/TrAvia_act!F12)</f>
        <v>368.63293767130955</v>
      </c>
      <c r="G54" s="68">
        <f>IF(TrAvia_act!G39=0,"",(SUMPRODUCT(G56:G58,TrAvia_act!G14:G16)+SUMPRODUCT(G60:G61,TrAvia_act!G18:G19))/TrAvia_act!G12)</f>
        <v>371.54677139907869</v>
      </c>
      <c r="H54" s="68">
        <f>IF(TrAvia_act!H39=0,"",(SUMPRODUCT(H56:H58,TrAvia_act!H14:H16)+SUMPRODUCT(H60:H61,TrAvia_act!H18:H19))/TrAvia_act!H12)</f>
        <v>374.04743538325647</v>
      </c>
      <c r="I54" s="68">
        <f>IF(TrAvia_act!I39=0,"",(SUMPRODUCT(I56:I58,TrAvia_act!I14:I16)+SUMPRODUCT(I60:I61,TrAvia_act!I18:I19))/TrAvia_act!I12)</f>
        <v>367.20913511675974</v>
      </c>
      <c r="J54" s="68">
        <f>IF(TrAvia_act!J39=0,"",(SUMPRODUCT(J56:J58,TrAvia_act!J14:J16)+SUMPRODUCT(J60:J61,TrAvia_act!J18:J19))/TrAvia_act!J12)</f>
        <v>363.75586066622981</v>
      </c>
      <c r="K54" s="68">
        <f>IF(TrAvia_act!K39=0,"",(SUMPRODUCT(K56:K58,TrAvia_act!K14:K16)+SUMPRODUCT(K60:K61,TrAvia_act!K18:K19))/TrAvia_act!K12)</f>
        <v>359.09559497585883</v>
      </c>
      <c r="L54" s="68">
        <f>IF(TrAvia_act!L39=0,"",(SUMPRODUCT(L56:L58,TrAvia_act!L14:L16)+SUMPRODUCT(L60:L61,TrAvia_act!L18:L19))/TrAvia_act!L12)</f>
        <v>373.81326590085462</v>
      </c>
      <c r="M54" s="68">
        <f>IF(TrAvia_act!M39=0,"",(SUMPRODUCT(M56:M58,TrAvia_act!M14:M16)+SUMPRODUCT(M60:M61,TrAvia_act!M18:M19))/TrAvia_act!M12)</f>
        <v>360.22998719501749</v>
      </c>
      <c r="N54" s="68">
        <f>IF(TrAvia_act!N39=0,"",(SUMPRODUCT(N56:N58,TrAvia_act!N14:N16)+SUMPRODUCT(N60:N61,TrAvia_act!N18:N19))/TrAvia_act!N12)</f>
        <v>372.49010644604368</v>
      </c>
      <c r="O54" s="68">
        <f>IF(TrAvia_act!O39=0,"",(SUMPRODUCT(O56:O58,TrAvia_act!O14:O16)+SUMPRODUCT(O60:O61,TrAvia_act!O18:O19))/TrAvia_act!O12)</f>
        <v>373.37541684783565</v>
      </c>
      <c r="P54" s="68">
        <f>IF(TrAvia_act!P39=0,"",(SUMPRODUCT(P56:P58,TrAvia_act!P14:P16)+SUMPRODUCT(P60:P61,TrAvia_act!P18:P19))/TrAvia_act!P12)</f>
        <v>386.16702589161855</v>
      </c>
      <c r="Q54" s="68">
        <f>IF(TrAvia_act!Q39=0,"",(SUMPRODUCT(Q56:Q58,TrAvia_act!Q14:Q16)+SUMPRODUCT(Q60:Q61,TrAvia_act!Q18:Q19))/TrAvia_act!Q12)</f>
        <v>375.65434857162359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410.80484368807151</v>
      </c>
      <c r="C55" s="134">
        <f>IF(TrAvia_act!C40=0,"",SUMPRODUCT(C56:C58,TrAvia_act!C14:C16)/TrAvia_act!C13)</f>
        <v>381.87839837770406</v>
      </c>
      <c r="D55" s="134">
        <f>IF(TrAvia_act!D40=0,"",SUMPRODUCT(D56:D58,TrAvia_act!D14:D16)/TrAvia_act!D13)</f>
        <v>397.50263502612177</v>
      </c>
      <c r="E55" s="134">
        <f>IF(TrAvia_act!E40=0,"",SUMPRODUCT(E56:E58,TrAvia_act!E14:E16)/TrAvia_act!E13)</f>
        <v>383.10378629689774</v>
      </c>
      <c r="F55" s="134">
        <f>IF(TrAvia_act!F40=0,"",SUMPRODUCT(F56:F58,TrAvia_act!F14:F16)/TrAvia_act!F13)</f>
        <v>367.31838740562529</v>
      </c>
      <c r="G55" s="134">
        <f>IF(TrAvia_act!G40=0,"",SUMPRODUCT(G56:G58,TrAvia_act!G14:G16)/TrAvia_act!G13)</f>
        <v>370.52450026065304</v>
      </c>
      <c r="H55" s="134">
        <f>IF(TrAvia_act!H40=0,"",SUMPRODUCT(H56:H58,TrAvia_act!H14:H16)/TrAvia_act!H13)</f>
        <v>373.07413168726862</v>
      </c>
      <c r="I55" s="134">
        <f>IF(TrAvia_act!I40=0,"",SUMPRODUCT(I56:I58,TrAvia_act!I14:I16)/TrAvia_act!I13)</f>
        <v>366.2984151768178</v>
      </c>
      <c r="J55" s="134">
        <f>IF(TrAvia_act!J40=0,"",SUMPRODUCT(J56:J58,TrAvia_act!J14:J16)/TrAvia_act!J13)</f>
        <v>362.81844485630626</v>
      </c>
      <c r="K55" s="134">
        <f>IF(TrAvia_act!K40=0,"",SUMPRODUCT(K56:K58,TrAvia_act!K14:K16)/TrAvia_act!K13)</f>
        <v>358.28097460518825</v>
      </c>
      <c r="L55" s="134">
        <f>IF(TrAvia_act!L40=0,"",SUMPRODUCT(L56:L58,TrAvia_act!L14:L16)/TrAvia_act!L13)</f>
        <v>373.82263503203563</v>
      </c>
      <c r="M55" s="134">
        <f>IF(TrAvia_act!M40=0,"",SUMPRODUCT(M56:M58,TrAvia_act!M14:M16)/TrAvia_act!M13)</f>
        <v>360.45358797389645</v>
      </c>
      <c r="N55" s="134">
        <f>IF(TrAvia_act!N40=0,"",SUMPRODUCT(N56:N58,TrAvia_act!N14:N16)/TrAvia_act!N13)</f>
        <v>372.98376108468347</v>
      </c>
      <c r="O55" s="134">
        <f>IF(TrAvia_act!O40=0,"",SUMPRODUCT(O56:O58,TrAvia_act!O14:O16)/TrAvia_act!O13)</f>
        <v>373.9528688783833</v>
      </c>
      <c r="P55" s="134">
        <f>IF(TrAvia_act!P40=0,"",SUMPRODUCT(P56:P58,TrAvia_act!P14:P16)/TrAvia_act!P13)</f>
        <v>387.06494464975543</v>
      </c>
      <c r="Q55" s="134">
        <f>IF(TrAvia_act!Q40=0,"",SUMPRODUCT(Q56:Q58,TrAvia_act!Q14:Q16)/TrAvia_act!Q13)</f>
        <v>376.40217250811776</v>
      </c>
    </row>
    <row r="56" spans="1:17" ht="11.45" customHeight="1" x14ac:dyDescent="0.25">
      <c r="A56" s="116" t="s">
        <v>23</v>
      </c>
      <c r="B56" s="77">
        <v>666.35157132474876</v>
      </c>
      <c r="C56" s="77">
        <v>651.66137728834951</v>
      </c>
      <c r="D56" s="77">
        <v>650.34595038680345</v>
      </c>
      <c r="E56" s="77">
        <v>651.49776252654954</v>
      </c>
      <c r="F56" s="77">
        <v>647.20921614408849</v>
      </c>
      <c r="G56" s="77">
        <v>637.59140728942077</v>
      </c>
      <c r="H56" s="77">
        <v>634.87100927901952</v>
      </c>
      <c r="I56" s="77">
        <v>637.72471758589052</v>
      </c>
      <c r="J56" s="77">
        <v>640.1974226675477</v>
      </c>
      <c r="K56" s="77">
        <v>638.15695577878023</v>
      </c>
      <c r="L56" s="77">
        <v>651.81568198639604</v>
      </c>
      <c r="M56" s="77">
        <v>632.27915644295103</v>
      </c>
      <c r="N56" s="77">
        <v>639.9282397725425</v>
      </c>
      <c r="O56" s="77">
        <v>644.60773967831335</v>
      </c>
      <c r="P56" s="77">
        <v>675.07694006176382</v>
      </c>
      <c r="Q56" s="77">
        <v>688.57807599739715</v>
      </c>
    </row>
    <row r="57" spans="1:17" ht="11.45" customHeight="1" x14ac:dyDescent="0.25">
      <c r="A57" s="116" t="s">
        <v>127</v>
      </c>
      <c r="B57" s="77">
        <v>328.88092202146998</v>
      </c>
      <c r="C57" s="77">
        <v>337.96003663983242</v>
      </c>
      <c r="D57" s="77">
        <v>338.7970698513127</v>
      </c>
      <c r="E57" s="77">
        <v>333.79078675910188</v>
      </c>
      <c r="F57" s="77">
        <v>321.9541034605179</v>
      </c>
      <c r="G57" s="77">
        <v>316.71133886490981</v>
      </c>
      <c r="H57" s="77">
        <v>335.81575302148855</v>
      </c>
      <c r="I57" s="77">
        <v>334.90165756882334</v>
      </c>
      <c r="J57" s="77">
        <v>330.09396561620184</v>
      </c>
      <c r="K57" s="77">
        <v>326.71390146817868</v>
      </c>
      <c r="L57" s="77">
        <v>331.05113631248611</v>
      </c>
      <c r="M57" s="77">
        <v>332.085186012772</v>
      </c>
      <c r="N57" s="77">
        <v>334.75782540707547</v>
      </c>
      <c r="O57" s="77">
        <v>335.8632333431425</v>
      </c>
      <c r="P57" s="77">
        <v>336.31997883526503</v>
      </c>
      <c r="Q57" s="77">
        <v>334.65966295241162</v>
      </c>
    </row>
    <row r="58" spans="1:17" ht="11.45" customHeight="1" x14ac:dyDescent="0.25">
      <c r="A58" s="116" t="s">
        <v>125</v>
      </c>
      <c r="B58" s="77">
        <v>334.51564548571304</v>
      </c>
      <c r="C58" s="77">
        <v>254.25407397669022</v>
      </c>
      <c r="D58" s="77">
        <v>265.83557289408429</v>
      </c>
      <c r="E58" s="77">
        <v>251.22775828813278</v>
      </c>
      <c r="F58" s="77">
        <v>245.99859864775894</v>
      </c>
      <c r="G58" s="77">
        <v>266.04553909101207</v>
      </c>
      <c r="H58" s="77">
        <v>265.36749094098946</v>
      </c>
      <c r="I58" s="77">
        <v>259.695638653598</v>
      </c>
      <c r="J58" s="77">
        <v>263.07630027381066</v>
      </c>
      <c r="K58" s="77">
        <v>266.96794601996021</v>
      </c>
      <c r="L58" s="77">
        <v>288.5887980916998</v>
      </c>
      <c r="M58" s="77">
        <v>266.61555649951202</v>
      </c>
      <c r="N58" s="77">
        <v>284.56026231731306</v>
      </c>
      <c r="O58" s="77">
        <v>290.31016119051759</v>
      </c>
      <c r="P58" s="77">
        <v>308.66110696034019</v>
      </c>
      <c r="Q58" s="77">
        <v>291.50266984450911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461.42628391841339</v>
      </c>
      <c r="C59" s="133">
        <f>IF(TrAvia_act!C44=0,"",SUMPRODUCT(C60:C61,TrAvia_act!C18:C19)/TrAvia_act!C17)</f>
        <v>442.5159053957193</v>
      </c>
      <c r="D59" s="133">
        <f>IF(TrAvia_act!D44=0,"",SUMPRODUCT(D60:D61,TrAvia_act!D18:D19)/TrAvia_act!D17)</f>
        <v>438.02094980430468</v>
      </c>
      <c r="E59" s="133">
        <f>IF(TrAvia_act!E44=0,"",SUMPRODUCT(E60:E61,TrAvia_act!E18:E19)/TrAvia_act!E17)</f>
        <v>430.69845171989363</v>
      </c>
      <c r="F59" s="133">
        <f>IF(TrAvia_act!F44=0,"",SUMPRODUCT(F60:F61,TrAvia_act!F18:F19)/TrAvia_act!F17)</f>
        <v>423.89433151195777</v>
      </c>
      <c r="G59" s="133">
        <f>IF(TrAvia_act!G44=0,"",SUMPRODUCT(G60:G61,TrAvia_act!G18:G19)/TrAvia_act!G17)</f>
        <v>417.07187268555208</v>
      </c>
      <c r="H59" s="133">
        <f>IF(TrAvia_act!H44=0,"",SUMPRODUCT(H60:H61,TrAvia_act!H18:H19)/TrAvia_act!H17)</f>
        <v>411.90537697851073</v>
      </c>
      <c r="I59" s="133">
        <f>IF(TrAvia_act!I44=0,"",SUMPRODUCT(I60:I61,TrAvia_act!I18:I19)/TrAvia_act!I17)</f>
        <v>398.19404004459346</v>
      </c>
      <c r="J59" s="133">
        <f>IF(TrAvia_act!J44=0,"",SUMPRODUCT(J60:J61,TrAvia_act!J18:J19)/TrAvia_act!J17)</f>
        <v>396.75299439795941</v>
      </c>
      <c r="K59" s="133">
        <f>IF(TrAvia_act!K44=0,"",SUMPRODUCT(K60:K61,TrAvia_act!K18:K19)/TrAvia_act!K17)</f>
        <v>392.13538161259817</v>
      </c>
      <c r="L59" s="133">
        <f>IF(TrAvia_act!L44=0,"",SUMPRODUCT(L60:L61,TrAvia_act!L18:L19)/TrAvia_act!L17)</f>
        <v>373.44002472895664</v>
      </c>
      <c r="M59" s="133">
        <f>IF(TrAvia_act!M44=0,"",SUMPRODUCT(M60:M61,TrAvia_act!M18:M19)/TrAvia_act!M17)</f>
        <v>349.42755819471421</v>
      </c>
      <c r="N59" s="133">
        <f>IF(TrAvia_act!N44=0,"",SUMPRODUCT(N60:N61,TrAvia_act!N18:N19)/TrAvia_act!N17)</f>
        <v>346.64430109899689</v>
      </c>
      <c r="O59" s="133">
        <f>IF(TrAvia_act!O44=0,"",SUMPRODUCT(O60:O61,TrAvia_act!O18:O19)/TrAvia_act!O17)</f>
        <v>339.74971700791991</v>
      </c>
      <c r="P59" s="133">
        <f>IF(TrAvia_act!P44=0,"",SUMPRODUCT(P60:P61,TrAvia_act!P18:P19)/TrAvia_act!P17)</f>
        <v>337.04310170954079</v>
      </c>
      <c r="Q59" s="133">
        <f>IF(TrAvia_act!Q44=0,"",SUMPRODUCT(Q60:Q61,TrAvia_act!Q18:Q19)/TrAvia_act!Q17)</f>
        <v>334.27749247872441</v>
      </c>
    </row>
    <row r="60" spans="1:17" ht="11.45" customHeight="1" x14ac:dyDescent="0.25">
      <c r="A60" s="95" t="s">
        <v>126</v>
      </c>
      <c r="B60" s="75">
        <v>498.55180869288472</v>
      </c>
      <c r="C60" s="75">
        <v>494.55439786568309</v>
      </c>
      <c r="D60" s="75">
        <v>490.56720925152462</v>
      </c>
      <c r="E60" s="75">
        <v>486.92062979680014</v>
      </c>
      <c r="F60" s="75">
        <v>483.67401337470682</v>
      </c>
      <c r="G60" s="75">
        <v>480.90381183741886</v>
      </c>
      <c r="H60" s="75">
        <v>477.97758250496668</v>
      </c>
      <c r="I60" s="75">
        <v>466.50987593582681</v>
      </c>
      <c r="J60" s="75">
        <v>455.35614858178491</v>
      </c>
      <c r="K60" s="75">
        <v>444.35619999823217</v>
      </c>
      <c r="L60" s="75">
        <v>456.66841542697443</v>
      </c>
      <c r="M60" s="75">
        <v>454.49513077311963</v>
      </c>
      <c r="N60" s="75">
        <v>449.71866304551833</v>
      </c>
      <c r="O60" s="75">
        <v>444.34416848251033</v>
      </c>
      <c r="P60" s="75">
        <v>440.21497492383128</v>
      </c>
      <c r="Q60" s="75">
        <v>437.9311231978229</v>
      </c>
    </row>
    <row r="61" spans="1:17" ht="11.45" customHeight="1" x14ac:dyDescent="0.25">
      <c r="A61" s="93" t="s">
        <v>125</v>
      </c>
      <c r="B61" s="74">
        <v>380.65196481199229</v>
      </c>
      <c r="C61" s="74">
        <v>378.6102387450386</v>
      </c>
      <c r="D61" s="74">
        <v>375.88174784852481</v>
      </c>
      <c r="E61" s="74">
        <v>370.87472721574665</v>
      </c>
      <c r="F61" s="74">
        <v>364.32847465395372</v>
      </c>
      <c r="G61" s="74">
        <v>360.97753450660633</v>
      </c>
      <c r="H61" s="74">
        <v>349.47042437309153</v>
      </c>
      <c r="I61" s="74">
        <v>330.55621771773707</v>
      </c>
      <c r="J61" s="74">
        <v>334.18065665939139</v>
      </c>
      <c r="K61" s="74">
        <v>334.99454752549104</v>
      </c>
      <c r="L61" s="74">
        <v>322.875078922444</v>
      </c>
      <c r="M61" s="74">
        <v>306.15252164925113</v>
      </c>
      <c r="N61" s="74">
        <v>302.19973731370408</v>
      </c>
      <c r="O61" s="74">
        <v>298.17732628843243</v>
      </c>
      <c r="P61" s="74">
        <v>300.7833959376477</v>
      </c>
      <c r="Q61" s="74">
        <v>298.69128669346338</v>
      </c>
    </row>
    <row r="63" spans="1:17" ht="11.45" customHeight="1" x14ac:dyDescent="0.25">
      <c r="A63" s="27" t="s">
        <v>141</v>
      </c>
      <c r="B63" s="26">
        <f t="shared" ref="B63:Q63" si="12">IF(B7=0,"",B18/B54)</f>
        <v>0.98761387415949176</v>
      </c>
      <c r="C63" s="26">
        <f t="shared" si="12"/>
        <v>1.0244584148337041</v>
      </c>
      <c r="D63" s="26">
        <f t="shared" si="12"/>
        <v>0.85278813523100772</v>
      </c>
      <c r="E63" s="26">
        <f t="shared" si="12"/>
        <v>0.85209852507831252</v>
      </c>
      <c r="F63" s="26">
        <f t="shared" si="12"/>
        <v>0.92848157004854581</v>
      </c>
      <c r="G63" s="26">
        <f t="shared" si="12"/>
        <v>0.89422032828656195</v>
      </c>
      <c r="H63" s="26">
        <f t="shared" si="12"/>
        <v>0.90834572587705442</v>
      </c>
      <c r="I63" s="26">
        <f t="shared" si="12"/>
        <v>0.95789222730399748</v>
      </c>
      <c r="J63" s="26">
        <f t="shared" si="12"/>
        <v>0.95180151162534388</v>
      </c>
      <c r="K63" s="26">
        <f t="shared" si="12"/>
        <v>0.9207963695395972</v>
      </c>
      <c r="L63" s="26">
        <f t="shared" si="12"/>
        <v>0.89917939597402352</v>
      </c>
      <c r="M63" s="26">
        <f t="shared" si="12"/>
        <v>0.87282851285170249</v>
      </c>
      <c r="N63" s="26">
        <f t="shared" si="12"/>
        <v>0.85477607492203023</v>
      </c>
      <c r="O63" s="26">
        <f t="shared" si="12"/>
        <v>0.82797220216902812</v>
      </c>
      <c r="P63" s="26">
        <f t="shared" si="12"/>
        <v>0.74631059571201441</v>
      </c>
      <c r="Q63" s="26">
        <f t="shared" si="12"/>
        <v>0.7775737079008016</v>
      </c>
    </row>
    <row r="64" spans="1:17" ht="11.45" customHeight="1" x14ac:dyDescent="0.25">
      <c r="A64" s="130" t="s">
        <v>39</v>
      </c>
      <c r="B64" s="137">
        <f t="shared" ref="B64:Q64" si="13">IF(B8=0,"",B19/B55)</f>
        <v>0.98431638057995563</v>
      </c>
      <c r="C64" s="137">
        <f t="shared" si="13"/>
        <v>1.0205818288386579</v>
      </c>
      <c r="D64" s="137">
        <f t="shared" si="13"/>
        <v>0.84931389449992944</v>
      </c>
      <c r="E64" s="137">
        <f t="shared" si="13"/>
        <v>0.84822552370862669</v>
      </c>
      <c r="F64" s="137">
        <f t="shared" si="13"/>
        <v>0.92359593644919713</v>
      </c>
      <c r="G64" s="137">
        <f t="shared" si="13"/>
        <v>0.89004470240872691</v>
      </c>
      <c r="H64" s="137">
        <f t="shared" si="13"/>
        <v>0.90413689452247603</v>
      </c>
      <c r="I64" s="137">
        <f t="shared" si="13"/>
        <v>0.95278959077655045</v>
      </c>
      <c r="J64" s="137">
        <f t="shared" si="13"/>
        <v>0.94704199392842081</v>
      </c>
      <c r="K64" s="137">
        <f t="shared" si="13"/>
        <v>0.91715014915167936</v>
      </c>
      <c r="L64" s="137">
        <f t="shared" si="13"/>
        <v>0.89589125597520536</v>
      </c>
      <c r="M64" s="137">
        <f t="shared" si="13"/>
        <v>0.8702366270569265</v>
      </c>
      <c r="N64" s="137">
        <f t="shared" si="13"/>
        <v>0.85215205038354469</v>
      </c>
      <c r="O64" s="137">
        <f t="shared" si="13"/>
        <v>0.82583025295171097</v>
      </c>
      <c r="P64" s="137">
        <f t="shared" si="13"/>
        <v>0.74465610474857313</v>
      </c>
      <c r="Q64" s="137">
        <f t="shared" si="13"/>
        <v>0.77570728680086509</v>
      </c>
    </row>
    <row r="65" spans="1:17" ht="11.45" customHeight="1" x14ac:dyDescent="0.25">
      <c r="A65" s="116" t="s">
        <v>23</v>
      </c>
      <c r="B65" s="108">
        <f t="shared" ref="B65:Q65" si="14">IF(B9=0,"",B20/B56)</f>
        <v>0.66580579663790607</v>
      </c>
      <c r="C65" s="108">
        <f t="shared" si="14"/>
        <v>0.65608873086796071</v>
      </c>
      <c r="D65" s="108">
        <f t="shared" si="14"/>
        <v>0.62833209427838688</v>
      </c>
      <c r="E65" s="108">
        <f t="shared" si="14"/>
        <v>0.63396245611155333</v>
      </c>
      <c r="F65" s="108">
        <f t="shared" si="14"/>
        <v>0.63883133394974867</v>
      </c>
      <c r="G65" s="108">
        <f t="shared" si="14"/>
        <v>0.6178934179776937</v>
      </c>
      <c r="H65" s="108">
        <f t="shared" si="14"/>
        <v>0.62993054491286282</v>
      </c>
      <c r="I65" s="108">
        <f t="shared" si="14"/>
        <v>0.63723522684798883</v>
      </c>
      <c r="J65" s="108">
        <f t="shared" si="14"/>
        <v>0.6284356188703133</v>
      </c>
      <c r="K65" s="108">
        <f t="shared" si="14"/>
        <v>0.61404469324264377</v>
      </c>
      <c r="L65" s="108">
        <f t="shared" si="14"/>
        <v>0.60385290344935372</v>
      </c>
      <c r="M65" s="108">
        <f t="shared" si="14"/>
        <v>0.58140647884666574</v>
      </c>
      <c r="N65" s="108">
        <f t="shared" si="14"/>
        <v>0.52753056517078456</v>
      </c>
      <c r="O65" s="108">
        <f t="shared" si="14"/>
        <v>0.51025214213839976</v>
      </c>
      <c r="P65" s="108">
        <f t="shared" si="14"/>
        <v>0.51194924953281973</v>
      </c>
      <c r="Q65" s="108">
        <f t="shared" si="14"/>
        <v>0.50262859286143824</v>
      </c>
    </row>
    <row r="66" spans="1:17" ht="11.45" customHeight="1" x14ac:dyDescent="0.25">
      <c r="A66" s="116" t="s">
        <v>127</v>
      </c>
      <c r="B66" s="108">
        <f t="shared" ref="B66:Q66" si="15">IF(B10=0,"",B21/B57)</f>
        <v>1.1837871835553218</v>
      </c>
      <c r="C66" s="108">
        <f t="shared" si="15"/>
        <v>1.2668130406735931</v>
      </c>
      <c r="D66" s="108">
        <f t="shared" si="15"/>
        <v>1.0103738717274047</v>
      </c>
      <c r="E66" s="108">
        <f t="shared" si="15"/>
        <v>0.99695788416558317</v>
      </c>
      <c r="F66" s="108">
        <f t="shared" si="15"/>
        <v>1.1064531234737853</v>
      </c>
      <c r="G66" s="108">
        <f t="shared" si="15"/>
        <v>1.0594212361496951</v>
      </c>
      <c r="H66" s="108">
        <f t="shared" si="15"/>
        <v>1.0566206888085026</v>
      </c>
      <c r="I66" s="108">
        <f t="shared" si="15"/>
        <v>1.1175905079140995</v>
      </c>
      <c r="J66" s="108">
        <f t="shared" si="15"/>
        <v>1.105007603157228</v>
      </c>
      <c r="K66" s="108">
        <f t="shared" si="15"/>
        <v>1.0559141804596672</v>
      </c>
      <c r="L66" s="108">
        <f t="shared" si="15"/>
        <v>1.0303043219797727</v>
      </c>
      <c r="M66" s="108">
        <f t="shared" si="15"/>
        <v>1.0019968799849919</v>
      </c>
      <c r="N66" s="108">
        <f t="shared" si="15"/>
        <v>1.0025985937681299</v>
      </c>
      <c r="O66" s="108">
        <f t="shared" si="15"/>
        <v>0.96525697041052771</v>
      </c>
      <c r="P66" s="108">
        <f t="shared" si="15"/>
        <v>0.85025923411278936</v>
      </c>
      <c r="Q66" s="108">
        <f t="shared" si="15"/>
        <v>0.89385577624435908</v>
      </c>
    </row>
    <row r="67" spans="1:17" ht="11.45" customHeight="1" x14ac:dyDescent="0.25">
      <c r="A67" s="116" t="s">
        <v>125</v>
      </c>
      <c r="B67" s="108">
        <f t="shared" ref="B67:Q67" si="16">IF(B11=0,"",B22/B58)</f>
        <v>1.1837871835553215</v>
      </c>
      <c r="C67" s="108">
        <f t="shared" si="16"/>
        <v>1.2668130406735931</v>
      </c>
      <c r="D67" s="108">
        <f t="shared" si="16"/>
        <v>1.0103738717274047</v>
      </c>
      <c r="E67" s="108">
        <f t="shared" si="16"/>
        <v>0.99695788416558273</v>
      </c>
      <c r="F67" s="108">
        <f t="shared" si="16"/>
        <v>1.1064531234737853</v>
      </c>
      <c r="G67" s="108">
        <f t="shared" si="16"/>
        <v>1.0594212361496951</v>
      </c>
      <c r="H67" s="108">
        <f t="shared" si="16"/>
        <v>1.0566206888085026</v>
      </c>
      <c r="I67" s="108">
        <f t="shared" si="16"/>
        <v>1.1175905079140993</v>
      </c>
      <c r="J67" s="108">
        <f t="shared" si="16"/>
        <v>1.1050076031572278</v>
      </c>
      <c r="K67" s="108">
        <f t="shared" si="16"/>
        <v>1.0559141804596675</v>
      </c>
      <c r="L67" s="108">
        <f t="shared" si="16"/>
        <v>1.0303043219797732</v>
      </c>
      <c r="M67" s="108">
        <f t="shared" si="16"/>
        <v>1.0019968799849921</v>
      </c>
      <c r="N67" s="108">
        <f t="shared" si="16"/>
        <v>1.0025985937681301</v>
      </c>
      <c r="O67" s="108">
        <f t="shared" si="16"/>
        <v>0.96525697041052783</v>
      </c>
      <c r="P67" s="108">
        <f t="shared" si="16"/>
        <v>0.85025923411278947</v>
      </c>
      <c r="Q67" s="108">
        <f t="shared" si="16"/>
        <v>0.89385577624435897</v>
      </c>
    </row>
    <row r="68" spans="1:17" ht="11.45" customHeight="1" x14ac:dyDescent="0.25">
      <c r="A68" s="128" t="s">
        <v>18</v>
      </c>
      <c r="B68" s="136">
        <f t="shared" ref="B68:Q68" si="17">IF(B12=0,"",B23/B59)</f>
        <v>1.1837871835553218</v>
      </c>
      <c r="C68" s="136">
        <f t="shared" si="17"/>
        <v>1.2668130406735929</v>
      </c>
      <c r="D68" s="136">
        <f t="shared" si="17"/>
        <v>1.0103738717274047</v>
      </c>
      <c r="E68" s="136">
        <f t="shared" si="17"/>
        <v>0.99695788416558295</v>
      </c>
      <c r="F68" s="136">
        <f t="shared" si="17"/>
        <v>1.1064531234737853</v>
      </c>
      <c r="G68" s="136">
        <f t="shared" si="17"/>
        <v>1.0594212361496951</v>
      </c>
      <c r="H68" s="136">
        <f t="shared" si="17"/>
        <v>1.0566206888085026</v>
      </c>
      <c r="I68" s="136">
        <f t="shared" si="17"/>
        <v>1.1175905079140995</v>
      </c>
      <c r="J68" s="136">
        <f t="shared" si="17"/>
        <v>1.105007603157228</v>
      </c>
      <c r="K68" s="136">
        <f t="shared" si="17"/>
        <v>1.0559141804596672</v>
      </c>
      <c r="L68" s="136">
        <f t="shared" si="17"/>
        <v>1.030304321979773</v>
      </c>
      <c r="M68" s="136">
        <f t="shared" si="17"/>
        <v>1.0019968799849921</v>
      </c>
      <c r="N68" s="136">
        <f t="shared" si="17"/>
        <v>1.0025985937681301</v>
      </c>
      <c r="O68" s="136">
        <f t="shared" si="17"/>
        <v>0.9652569704105276</v>
      </c>
      <c r="P68" s="136">
        <f t="shared" si="17"/>
        <v>0.85025923411278936</v>
      </c>
      <c r="Q68" s="136">
        <f t="shared" si="17"/>
        <v>0.89385577624435908</v>
      </c>
    </row>
    <row r="69" spans="1:17" ht="11.45" customHeight="1" x14ac:dyDescent="0.25">
      <c r="A69" s="95" t="s">
        <v>126</v>
      </c>
      <c r="B69" s="106">
        <f t="shared" ref="B69:Q69" si="18">IF(B13=0,"",B24/B60)</f>
        <v>1.1837871835553218</v>
      </c>
      <c r="C69" s="106">
        <f t="shared" si="18"/>
        <v>1.2668130406735931</v>
      </c>
      <c r="D69" s="106">
        <f t="shared" si="18"/>
        <v>1.0103738717274049</v>
      </c>
      <c r="E69" s="106">
        <f t="shared" si="18"/>
        <v>0.99695788416558306</v>
      </c>
      <c r="F69" s="106">
        <f t="shared" si="18"/>
        <v>1.1064531234737853</v>
      </c>
      <c r="G69" s="106">
        <f t="shared" si="18"/>
        <v>1.0594212361496951</v>
      </c>
      <c r="H69" s="106">
        <f t="shared" si="18"/>
        <v>1.0566206888085026</v>
      </c>
      <c r="I69" s="106">
        <f t="shared" si="18"/>
        <v>1.1175905079140993</v>
      </c>
      <c r="J69" s="106">
        <f t="shared" si="18"/>
        <v>1.105007603157228</v>
      </c>
      <c r="K69" s="106">
        <f t="shared" si="18"/>
        <v>1.0559141804596672</v>
      </c>
      <c r="L69" s="106">
        <f t="shared" si="18"/>
        <v>1.030304321979773</v>
      </c>
      <c r="M69" s="106">
        <f t="shared" si="18"/>
        <v>1.0019968799849919</v>
      </c>
      <c r="N69" s="106">
        <f t="shared" si="18"/>
        <v>1.0025985937681301</v>
      </c>
      <c r="O69" s="106">
        <f t="shared" si="18"/>
        <v>0.96525697041052783</v>
      </c>
      <c r="P69" s="106">
        <f t="shared" si="18"/>
        <v>0.85025923411278947</v>
      </c>
      <c r="Q69" s="106">
        <f t="shared" si="18"/>
        <v>0.89385577624435908</v>
      </c>
    </row>
    <row r="70" spans="1:17" ht="11.45" customHeight="1" x14ac:dyDescent="0.25">
      <c r="A70" s="93" t="s">
        <v>125</v>
      </c>
      <c r="B70" s="105">
        <f t="shared" ref="B70:Q70" si="19">IF(B14=0,"",B25/B61)</f>
        <v>1.1837871835553215</v>
      </c>
      <c r="C70" s="105">
        <f t="shared" si="19"/>
        <v>1.2668130406735931</v>
      </c>
      <c r="D70" s="105">
        <f t="shared" si="19"/>
        <v>1.0103738717274044</v>
      </c>
      <c r="E70" s="105">
        <f t="shared" si="19"/>
        <v>0.99695788416558306</v>
      </c>
      <c r="F70" s="105">
        <f t="shared" si="19"/>
        <v>1.1064531234737853</v>
      </c>
      <c r="G70" s="105">
        <f t="shared" si="19"/>
        <v>1.0594212361496953</v>
      </c>
      <c r="H70" s="105">
        <f t="shared" si="19"/>
        <v>1.0566206888085026</v>
      </c>
      <c r="I70" s="105">
        <f t="shared" si="19"/>
        <v>1.1175905079140995</v>
      </c>
      <c r="J70" s="105">
        <f t="shared" si="19"/>
        <v>1.105007603157228</v>
      </c>
      <c r="K70" s="105">
        <f t="shared" si="19"/>
        <v>1.0559141804596672</v>
      </c>
      <c r="L70" s="105">
        <f t="shared" si="19"/>
        <v>1.030304321979773</v>
      </c>
      <c r="M70" s="105">
        <f t="shared" si="19"/>
        <v>1.0019968799849921</v>
      </c>
      <c r="N70" s="105">
        <f t="shared" si="19"/>
        <v>1.0025985937681301</v>
      </c>
      <c r="O70" s="105">
        <f t="shared" si="19"/>
        <v>0.96525697041052783</v>
      </c>
      <c r="P70" s="105">
        <f t="shared" si="19"/>
        <v>0.85025923411278947</v>
      </c>
      <c r="Q70" s="105">
        <f t="shared" si="19"/>
        <v>0.89385577624435919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1.1005186199667785</v>
      </c>
      <c r="C74" s="108">
        <v>1.0977981628742803</v>
      </c>
      <c r="D74" s="108">
        <v>1.0939341202407979</v>
      </c>
      <c r="E74" s="108">
        <v>1.0900700600696513</v>
      </c>
      <c r="F74" s="108">
        <v>1.0985126219512906</v>
      </c>
      <c r="G74" s="108">
        <v>1.0964751989483408</v>
      </c>
      <c r="H74" s="108">
        <v>1.0964326380124767</v>
      </c>
      <c r="I74" s="108">
        <v>1.0967295746308181</v>
      </c>
      <c r="J74" s="108">
        <v>1.0939670133915445</v>
      </c>
      <c r="K74" s="108">
        <v>1.0892922154138729</v>
      </c>
      <c r="L74" s="108">
        <v>1.0915613881977722</v>
      </c>
      <c r="M74" s="108">
        <v>1.0930495980217696</v>
      </c>
      <c r="N74" s="108">
        <v>1.0904430023046137</v>
      </c>
      <c r="O74" s="108">
        <v>1.0870896129513503</v>
      </c>
      <c r="P74" s="108">
        <v>1.0872592466179933</v>
      </c>
      <c r="Q74" s="108">
        <v>1.0879475284454321</v>
      </c>
    </row>
    <row r="75" spans="1:17" ht="11.45" customHeight="1" x14ac:dyDescent="0.25">
      <c r="A75" s="116" t="s">
        <v>127</v>
      </c>
      <c r="B75" s="108">
        <v>0.94763011472570768</v>
      </c>
      <c r="C75" s="108">
        <v>0.97648369156060999</v>
      </c>
      <c r="D75" s="108">
        <v>0.96021707033060333</v>
      </c>
      <c r="E75" s="108">
        <v>0.9451984050938339</v>
      </c>
      <c r="F75" s="108">
        <v>0.92186652930068314</v>
      </c>
      <c r="G75" s="108">
        <v>0.91081434249659721</v>
      </c>
      <c r="H75" s="108">
        <v>0.96847749425533369</v>
      </c>
      <c r="I75" s="108">
        <v>0.9536676441120514</v>
      </c>
      <c r="J75" s="108">
        <v>0.95017936905611811</v>
      </c>
      <c r="K75" s="108">
        <v>0.93739500873987958</v>
      </c>
      <c r="L75" s="108">
        <v>0.94033104528004419</v>
      </c>
      <c r="M75" s="108">
        <v>0.93891950588631845</v>
      </c>
      <c r="N75" s="108">
        <v>0.93776303172211406</v>
      </c>
      <c r="O75" s="108">
        <v>0.93579462766426647</v>
      </c>
      <c r="P75" s="108">
        <v>0.93609431971511692</v>
      </c>
      <c r="Q75" s="108">
        <v>0.93815487823280497</v>
      </c>
    </row>
    <row r="76" spans="1:17" ht="11.45" customHeight="1" x14ac:dyDescent="0.25">
      <c r="A76" s="116" t="s">
        <v>125</v>
      </c>
      <c r="B76" s="108">
        <v>1.1351774641944972</v>
      </c>
      <c r="C76" s="108">
        <v>1.0220989642328633</v>
      </c>
      <c r="D76" s="108">
        <v>1.0802112095991594</v>
      </c>
      <c r="E76" s="108">
        <v>1.0355395006975194</v>
      </c>
      <c r="F76" s="108">
        <v>1.005693344517945</v>
      </c>
      <c r="G76" s="108">
        <v>1.0870799987063899</v>
      </c>
      <c r="H76" s="108">
        <v>1.0815530667828457</v>
      </c>
      <c r="I76" s="108">
        <v>1.0847384745480406</v>
      </c>
      <c r="J76" s="108">
        <v>1.0728210428479321</v>
      </c>
      <c r="K76" s="108">
        <v>1.066287547448965</v>
      </c>
      <c r="L76" s="108">
        <v>1.1132296765992176</v>
      </c>
      <c r="M76" s="108">
        <v>1.0601914247280222</v>
      </c>
      <c r="N76" s="108">
        <v>1.1156290578543862</v>
      </c>
      <c r="O76" s="108">
        <v>1.1151436742115273</v>
      </c>
      <c r="P76" s="108">
        <v>1.1757584428295251</v>
      </c>
      <c r="Q76" s="108">
        <v>1.1044247397006011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0.96631320573837953</v>
      </c>
      <c r="C78" s="106">
        <v>0.98334949834596463</v>
      </c>
      <c r="D78" s="106">
        <v>0.99151965032390343</v>
      </c>
      <c r="E78" s="106">
        <v>0.98782922079137303</v>
      </c>
      <c r="F78" s="106">
        <v>0.98517382190185032</v>
      </c>
      <c r="G78" s="106">
        <v>0.99892857367649301</v>
      </c>
      <c r="H78" s="106">
        <v>0.99402505178225808</v>
      </c>
      <c r="I78" s="106">
        <v>0.97939897753533189</v>
      </c>
      <c r="J78" s="106">
        <v>0.96298906498824854</v>
      </c>
      <c r="K78" s="106">
        <v>0.95958373009912301</v>
      </c>
      <c r="L78" s="106">
        <v>0.99237213445253969</v>
      </c>
      <c r="M78" s="106">
        <v>0.988433404588834</v>
      </c>
      <c r="N78" s="106">
        <v>0.9934316381776751</v>
      </c>
      <c r="O78" s="106">
        <v>0.99241312611085375</v>
      </c>
      <c r="P78" s="106">
        <v>1.0087585881624204</v>
      </c>
      <c r="Q78" s="106">
        <v>1.0131839154670763</v>
      </c>
    </row>
    <row r="79" spans="1:17" ht="11.45" customHeight="1" x14ac:dyDescent="0.25">
      <c r="A79" s="93" t="s">
        <v>125</v>
      </c>
      <c r="B79" s="105">
        <v>1.1270253634617282</v>
      </c>
      <c r="C79" s="105">
        <v>1.1270421491018809</v>
      </c>
      <c r="D79" s="105">
        <v>1.1278095396028966</v>
      </c>
      <c r="E79" s="105">
        <v>1.1261640928315526</v>
      </c>
      <c r="F79" s="105">
        <v>1.1260267648534823</v>
      </c>
      <c r="G79" s="105">
        <v>1.1260558741127435</v>
      </c>
      <c r="H79" s="105">
        <v>1.1062182950990582</v>
      </c>
      <c r="I79" s="105">
        <v>1.0641235816454571</v>
      </c>
      <c r="J79" s="105">
        <v>1.0850708743376756</v>
      </c>
      <c r="K79" s="105">
        <v>1.0924847410944665</v>
      </c>
      <c r="L79" s="105">
        <v>1.0689075465187805</v>
      </c>
      <c r="M79" s="105">
        <v>1.0216175617059764</v>
      </c>
      <c r="N79" s="105">
        <v>1.0135587051231325</v>
      </c>
      <c r="O79" s="105">
        <v>1.0054893884336662</v>
      </c>
      <c r="P79" s="105">
        <v>1.0108635292754937</v>
      </c>
      <c r="Q79" s="105">
        <v>1.0203169164197781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2810.2992297819155</v>
      </c>
      <c r="C4" s="100">
        <v>2859.9938562283924</v>
      </c>
      <c r="D4" s="100">
        <v>2182.7247264083162</v>
      </c>
      <c r="E4" s="100">
        <v>2120.7255705547204</v>
      </c>
      <c r="F4" s="100">
        <v>2550.5727776018643</v>
      </c>
      <c r="G4" s="100">
        <v>2559.880928068982</v>
      </c>
      <c r="H4" s="100">
        <v>2618.8343184121204</v>
      </c>
      <c r="I4" s="100">
        <v>2825.8458429061448</v>
      </c>
      <c r="J4" s="100">
        <v>2986.6254170676848</v>
      </c>
      <c r="K4" s="100">
        <v>2581.6626958916522</v>
      </c>
      <c r="L4" s="100">
        <v>2538.2481618348688</v>
      </c>
      <c r="M4" s="100">
        <v>2745.3969383542808</v>
      </c>
      <c r="N4" s="100">
        <v>2624.8320013268594</v>
      </c>
      <c r="O4" s="100">
        <v>2699.0353624759587</v>
      </c>
      <c r="P4" s="100">
        <v>2448.5984169167314</v>
      </c>
      <c r="Q4" s="100">
        <v>2624.8300097771294</v>
      </c>
    </row>
    <row r="5" spans="1:17" ht="11.45" customHeight="1" x14ac:dyDescent="0.25">
      <c r="A5" s="141" t="s">
        <v>91</v>
      </c>
      <c r="B5" s="140">
        <f t="shared" ref="B5:Q5" si="0">B4</f>
        <v>2810.2992297819155</v>
      </c>
      <c r="C5" s="140">
        <f t="shared" si="0"/>
        <v>2859.9938562283924</v>
      </c>
      <c r="D5" s="140">
        <f t="shared" si="0"/>
        <v>2182.7247264083162</v>
      </c>
      <c r="E5" s="140">
        <f t="shared" si="0"/>
        <v>2120.7255705547204</v>
      </c>
      <c r="F5" s="140">
        <f t="shared" si="0"/>
        <v>2550.5727776018643</v>
      </c>
      <c r="G5" s="140">
        <f t="shared" si="0"/>
        <v>2559.880928068982</v>
      </c>
      <c r="H5" s="140">
        <f t="shared" si="0"/>
        <v>2618.8343184121204</v>
      </c>
      <c r="I5" s="140">
        <f t="shared" si="0"/>
        <v>2825.8458429061448</v>
      </c>
      <c r="J5" s="140">
        <f t="shared" si="0"/>
        <v>2986.6254170676848</v>
      </c>
      <c r="K5" s="140">
        <f t="shared" si="0"/>
        <v>2581.6626958916522</v>
      </c>
      <c r="L5" s="140">
        <f t="shared" si="0"/>
        <v>2538.2481618348688</v>
      </c>
      <c r="M5" s="140">
        <f t="shared" si="0"/>
        <v>2745.3969383542808</v>
      </c>
      <c r="N5" s="140">
        <f t="shared" si="0"/>
        <v>2624.8320013268594</v>
      </c>
      <c r="O5" s="140">
        <f t="shared" si="0"/>
        <v>2699.0353624759587</v>
      </c>
      <c r="P5" s="140">
        <f t="shared" si="0"/>
        <v>2448.5984169167314</v>
      </c>
      <c r="Q5" s="140">
        <f t="shared" si="0"/>
        <v>2624.8300097771294</v>
      </c>
    </row>
    <row r="7" spans="1:17" ht="11.45" customHeight="1" x14ac:dyDescent="0.25">
      <c r="A7" s="27" t="s">
        <v>100</v>
      </c>
      <c r="B7" s="71">
        <f t="shared" ref="B7:Q7" si="1">SUM(B8,B12)</f>
        <v>2810.2992297819151</v>
      </c>
      <c r="C7" s="71">
        <f t="shared" si="1"/>
        <v>2859.9938562283924</v>
      </c>
      <c r="D7" s="71">
        <f t="shared" si="1"/>
        <v>2182.7247264083157</v>
      </c>
      <c r="E7" s="71">
        <f t="shared" si="1"/>
        <v>2120.7255705547209</v>
      </c>
      <c r="F7" s="71">
        <f t="shared" si="1"/>
        <v>2550.5727776018639</v>
      </c>
      <c r="G7" s="71">
        <f t="shared" si="1"/>
        <v>2559.880928068982</v>
      </c>
      <c r="H7" s="71">
        <f t="shared" si="1"/>
        <v>2618.8343184121204</v>
      </c>
      <c r="I7" s="71">
        <f t="shared" si="1"/>
        <v>2825.8458429061443</v>
      </c>
      <c r="J7" s="71">
        <f t="shared" si="1"/>
        <v>2986.6254170676843</v>
      </c>
      <c r="K7" s="71">
        <f t="shared" si="1"/>
        <v>2581.6626958916518</v>
      </c>
      <c r="L7" s="71">
        <f t="shared" si="1"/>
        <v>2538.2481618348684</v>
      </c>
      <c r="M7" s="71">
        <f t="shared" si="1"/>
        <v>2745.3969383542812</v>
      </c>
      <c r="N7" s="71">
        <f t="shared" si="1"/>
        <v>2624.832001326859</v>
      </c>
      <c r="O7" s="71">
        <f t="shared" si="1"/>
        <v>2699.0353624759578</v>
      </c>
      <c r="P7" s="71">
        <f t="shared" si="1"/>
        <v>2448.5984169167318</v>
      </c>
      <c r="Q7" s="71">
        <f t="shared" si="1"/>
        <v>2624.8300097771294</v>
      </c>
    </row>
    <row r="8" spans="1:17" ht="11.45" customHeight="1" x14ac:dyDescent="0.25">
      <c r="A8" s="130" t="s">
        <v>39</v>
      </c>
      <c r="B8" s="139">
        <f t="shared" ref="B8:Q8" si="2">SUM(B9:B11)</f>
        <v>2754.6135355450988</v>
      </c>
      <c r="C8" s="139">
        <f t="shared" si="2"/>
        <v>2804.3150889511035</v>
      </c>
      <c r="D8" s="139">
        <f t="shared" si="2"/>
        <v>2126.9403991668237</v>
      </c>
      <c r="E8" s="139">
        <f t="shared" si="2"/>
        <v>2056.1135010402918</v>
      </c>
      <c r="F8" s="139">
        <f t="shared" si="2"/>
        <v>2469.3633759139302</v>
      </c>
      <c r="G8" s="139">
        <f t="shared" si="2"/>
        <v>2485.113534709787</v>
      </c>
      <c r="H8" s="139">
        <f t="shared" si="2"/>
        <v>2534.7502357346889</v>
      </c>
      <c r="I8" s="139">
        <f t="shared" si="2"/>
        <v>2723.7637581182889</v>
      </c>
      <c r="J8" s="139">
        <f t="shared" si="2"/>
        <v>2882.1533874500942</v>
      </c>
      <c r="K8" s="139">
        <f t="shared" si="2"/>
        <v>2503.8714852717339</v>
      </c>
      <c r="L8" s="139">
        <f t="shared" si="2"/>
        <v>2467.1002648218114</v>
      </c>
      <c r="M8" s="139">
        <f t="shared" si="2"/>
        <v>2683.3994592492622</v>
      </c>
      <c r="N8" s="139">
        <f t="shared" si="2"/>
        <v>2571.1335298641661</v>
      </c>
      <c r="O8" s="139">
        <f t="shared" si="2"/>
        <v>2650.6962210857168</v>
      </c>
      <c r="P8" s="139">
        <f t="shared" si="2"/>
        <v>2404.8928331330162</v>
      </c>
      <c r="Q8" s="139">
        <f t="shared" si="2"/>
        <v>2577.1640295616339</v>
      </c>
    </row>
    <row r="9" spans="1:17" ht="11.45" customHeight="1" x14ac:dyDescent="0.25">
      <c r="A9" s="116" t="s">
        <v>23</v>
      </c>
      <c r="B9" s="70">
        <v>717.52777729845025</v>
      </c>
      <c r="C9" s="70">
        <v>726.84105581675828</v>
      </c>
      <c r="D9" s="70">
        <v>663.36585114443585</v>
      </c>
      <c r="E9" s="70">
        <v>629.65637228774324</v>
      </c>
      <c r="F9" s="70">
        <v>667.89238798221731</v>
      </c>
      <c r="G9" s="70">
        <v>661.82497772999227</v>
      </c>
      <c r="H9" s="70">
        <v>631.10951352360064</v>
      </c>
      <c r="I9" s="70">
        <v>624.98452426245285</v>
      </c>
      <c r="J9" s="70">
        <v>633.93201301449483</v>
      </c>
      <c r="K9" s="70">
        <v>526.44677687733986</v>
      </c>
      <c r="L9" s="70">
        <v>524.1246496645831</v>
      </c>
      <c r="M9" s="70">
        <v>561.63336453984584</v>
      </c>
      <c r="N9" s="70">
        <v>504.05923550763254</v>
      </c>
      <c r="O9" s="70">
        <v>501.8616437674072</v>
      </c>
      <c r="P9" s="70">
        <v>516.09405594173904</v>
      </c>
      <c r="Q9" s="70">
        <v>504.30181475565502</v>
      </c>
    </row>
    <row r="10" spans="1:17" ht="11.45" customHeight="1" x14ac:dyDescent="0.25">
      <c r="A10" s="116" t="s">
        <v>127</v>
      </c>
      <c r="B10" s="70">
        <v>1172.7868794032061</v>
      </c>
      <c r="C10" s="70">
        <v>1241.3625542462669</v>
      </c>
      <c r="D10" s="70">
        <v>963.24615389685982</v>
      </c>
      <c r="E10" s="70">
        <v>903.69084102192051</v>
      </c>
      <c r="F10" s="70">
        <v>1101.9242349531812</v>
      </c>
      <c r="G10" s="70">
        <v>1080.4216608337597</v>
      </c>
      <c r="H10" s="70">
        <v>1139.6613664846884</v>
      </c>
      <c r="I10" s="70">
        <v>1247.1025151462918</v>
      </c>
      <c r="J10" s="70">
        <v>1319.390182143821</v>
      </c>
      <c r="K10" s="70">
        <v>1138.163203067073</v>
      </c>
      <c r="L10" s="70">
        <v>1158.3311052207698</v>
      </c>
      <c r="M10" s="70">
        <v>1240.5680193420274</v>
      </c>
      <c r="N10" s="70">
        <v>1234.7851260123814</v>
      </c>
      <c r="O10" s="70">
        <v>1262.0478483218119</v>
      </c>
      <c r="P10" s="70">
        <v>1106.28606225876</v>
      </c>
      <c r="Q10" s="70">
        <v>1183.8236896932929</v>
      </c>
    </row>
    <row r="11" spans="1:17" ht="11.45" customHeight="1" x14ac:dyDescent="0.25">
      <c r="A11" s="116" t="s">
        <v>125</v>
      </c>
      <c r="B11" s="70">
        <v>864.29887884344271</v>
      </c>
      <c r="C11" s="70">
        <v>836.11147888807841</v>
      </c>
      <c r="D11" s="70">
        <v>500.32839412552795</v>
      </c>
      <c r="E11" s="70">
        <v>522.76628773062805</v>
      </c>
      <c r="F11" s="70">
        <v>699.5467529785318</v>
      </c>
      <c r="G11" s="70">
        <v>742.86689614603483</v>
      </c>
      <c r="H11" s="70">
        <v>763.97935572639983</v>
      </c>
      <c r="I11" s="70">
        <v>851.67671870954428</v>
      </c>
      <c r="J11" s="70">
        <v>928.83119229177839</v>
      </c>
      <c r="K11" s="70">
        <v>839.26150532732106</v>
      </c>
      <c r="L11" s="70">
        <v>784.64450993645858</v>
      </c>
      <c r="M11" s="70">
        <v>881.19807536738915</v>
      </c>
      <c r="N11" s="70">
        <v>832.28916834415236</v>
      </c>
      <c r="O11" s="70">
        <v>886.78672899649757</v>
      </c>
      <c r="P11" s="70">
        <v>782.51271493251704</v>
      </c>
      <c r="Q11" s="70">
        <v>889.03852511268599</v>
      </c>
    </row>
    <row r="12" spans="1:17" ht="11.45" customHeight="1" x14ac:dyDescent="0.25">
      <c r="A12" s="128" t="s">
        <v>18</v>
      </c>
      <c r="B12" s="138">
        <f t="shared" ref="B12:Q12" si="3">SUM(B13:B14)</f>
        <v>55.685694236816403</v>
      </c>
      <c r="C12" s="138">
        <f t="shared" si="3"/>
        <v>55.678767277288806</v>
      </c>
      <c r="D12" s="138">
        <f t="shared" si="3"/>
        <v>55.784327241492235</v>
      </c>
      <c r="E12" s="138">
        <f t="shared" si="3"/>
        <v>64.612069514429223</v>
      </c>
      <c r="F12" s="138">
        <f t="shared" si="3"/>
        <v>81.209401687933891</v>
      </c>
      <c r="G12" s="138">
        <f t="shared" si="3"/>
        <v>74.76739335919504</v>
      </c>
      <c r="H12" s="138">
        <f t="shared" si="3"/>
        <v>84.084082677431539</v>
      </c>
      <c r="I12" s="138">
        <f t="shared" si="3"/>
        <v>102.08208478785551</v>
      </c>
      <c r="J12" s="138">
        <f t="shared" si="3"/>
        <v>104.47202961758993</v>
      </c>
      <c r="K12" s="138">
        <f t="shared" si="3"/>
        <v>77.791210619917678</v>
      </c>
      <c r="L12" s="138">
        <f t="shared" si="3"/>
        <v>71.147897013056848</v>
      </c>
      <c r="M12" s="138">
        <f t="shared" si="3"/>
        <v>61.997479105018797</v>
      </c>
      <c r="N12" s="138">
        <f t="shared" si="3"/>
        <v>53.698471462692993</v>
      </c>
      <c r="O12" s="138">
        <f t="shared" si="3"/>
        <v>48.339141390240954</v>
      </c>
      <c r="P12" s="138">
        <f t="shared" si="3"/>
        <v>43.705583783715468</v>
      </c>
      <c r="Q12" s="138">
        <f t="shared" si="3"/>
        <v>47.665980215495324</v>
      </c>
    </row>
    <row r="13" spans="1:17" ht="11.45" customHeight="1" x14ac:dyDescent="0.25">
      <c r="A13" s="95" t="s">
        <v>126</v>
      </c>
      <c r="B13" s="20">
        <v>41.220350568789051</v>
      </c>
      <c r="C13" s="20">
        <v>34.297723033062518</v>
      </c>
      <c r="D13" s="20">
        <v>33.851127454405308</v>
      </c>
      <c r="E13" s="20">
        <v>37.656690878058377</v>
      </c>
      <c r="F13" s="20">
        <v>46.247968496454909</v>
      </c>
      <c r="G13" s="20">
        <v>40.324058211740905</v>
      </c>
      <c r="H13" s="20">
        <v>47.405018956040301</v>
      </c>
      <c r="I13" s="20">
        <v>59.499639738859628</v>
      </c>
      <c r="J13" s="20">
        <v>61.915390060411454</v>
      </c>
      <c r="K13" s="20">
        <v>46.05823129548714</v>
      </c>
      <c r="L13" s="20">
        <v>32.881925578315219</v>
      </c>
      <c r="M13" s="20">
        <v>23.524350540973128</v>
      </c>
      <c r="N13" s="20">
        <v>20.988899920456735</v>
      </c>
      <c r="O13" s="20">
        <v>17.98106658327859</v>
      </c>
      <c r="P13" s="20">
        <v>14.844973439542519</v>
      </c>
      <c r="Q13" s="20">
        <v>15.959724304083082</v>
      </c>
    </row>
    <row r="14" spans="1:17" ht="11.45" customHeight="1" x14ac:dyDescent="0.25">
      <c r="A14" s="93" t="s">
        <v>125</v>
      </c>
      <c r="B14" s="69">
        <v>14.465343668027355</v>
      </c>
      <c r="C14" s="69">
        <v>21.381044244226288</v>
      </c>
      <c r="D14" s="69">
        <v>21.933199787086927</v>
      </c>
      <c r="E14" s="69">
        <v>26.955378636370845</v>
      </c>
      <c r="F14" s="69">
        <v>34.961433191478982</v>
      </c>
      <c r="G14" s="69">
        <v>34.443335147454128</v>
      </c>
      <c r="H14" s="69">
        <v>36.679063721391238</v>
      </c>
      <c r="I14" s="69">
        <v>42.582445048995872</v>
      </c>
      <c r="J14" s="69">
        <v>42.556639557178464</v>
      </c>
      <c r="K14" s="69">
        <v>31.732979324430531</v>
      </c>
      <c r="L14" s="69">
        <v>38.265971434741623</v>
      </c>
      <c r="M14" s="69">
        <v>38.473128564045673</v>
      </c>
      <c r="N14" s="69">
        <v>32.709571542236255</v>
      </c>
      <c r="O14" s="69">
        <v>30.358074806962367</v>
      </c>
      <c r="P14" s="69">
        <v>28.860610344172951</v>
      </c>
      <c r="Q14" s="69">
        <v>31.706255911412246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3.0098615177135271</v>
      </c>
      <c r="C19" s="100">
        <f>IF(C4=0,0,C4/TrAvia_ene!C4)</f>
        <v>3.0099509362508199</v>
      </c>
      <c r="D19" s="100">
        <f>IF(D4=0,0,D4/TrAvia_ene!D4)</f>
        <v>3.0098484877724427</v>
      </c>
      <c r="E19" s="100">
        <f>IF(E4=0,0,E4/TrAvia_ene!E4)</f>
        <v>3.0098350187700773</v>
      </c>
      <c r="F19" s="100">
        <f>IF(F4=0,0,F4/TrAvia_ene!F4)</f>
        <v>3.0099149322379142</v>
      </c>
      <c r="G19" s="100">
        <f>IF(G4=0,0,G4/TrAvia_ene!G4)</f>
        <v>3.0099160114328343</v>
      </c>
      <c r="H19" s="100">
        <f>IF(H4=0,0,H4/TrAvia_ene!H4)</f>
        <v>3.0099179547345911</v>
      </c>
      <c r="I19" s="100">
        <f>IF(I4=0,0,I4/TrAvia_ene!I4)</f>
        <v>3.0100380476421971</v>
      </c>
      <c r="J19" s="100">
        <f>IF(J4=0,0,J4/TrAvia_ene!J4)</f>
        <v>3.0100526265596721</v>
      </c>
      <c r="K19" s="100">
        <f>IF(K4=0,0,K4/TrAvia_ene!K4)</f>
        <v>3.0100124156401749</v>
      </c>
      <c r="L19" s="100">
        <f>IF(L4=0,0,L4/TrAvia_ene!L4)</f>
        <v>3.010011786153481</v>
      </c>
      <c r="M19" s="100">
        <f>IF(M4=0,0,M4/TrAvia_ene!M4)</f>
        <v>3.0100342252709877</v>
      </c>
      <c r="N19" s="100">
        <f>IF(N4=0,0,N4/TrAvia_ene!N4)</f>
        <v>3.010117455922499</v>
      </c>
      <c r="O19" s="100">
        <f>IF(O4=0,0,O4/TrAvia_ene!O4)</f>
        <v>3.0101227282139251</v>
      </c>
      <c r="P19" s="100">
        <f>IF(P4=0,0,P4/TrAvia_ene!P4)</f>
        <v>3.0101036594569224</v>
      </c>
      <c r="Q19" s="100">
        <f>IF(Q4=0,0,Q4/TrAvia_ene!Q4)</f>
        <v>3.010117457434955</v>
      </c>
    </row>
    <row r="20" spans="1:17" ht="11.45" customHeight="1" x14ac:dyDescent="0.25">
      <c r="A20" s="141" t="s">
        <v>91</v>
      </c>
      <c r="B20" s="140">
        <f t="shared" ref="B20:Q20" si="4">B19</f>
        <v>3.0098615177135271</v>
      </c>
      <c r="C20" s="140">
        <f t="shared" si="4"/>
        <v>3.0099509362508199</v>
      </c>
      <c r="D20" s="140">
        <f t="shared" si="4"/>
        <v>3.0098484877724427</v>
      </c>
      <c r="E20" s="140">
        <f t="shared" si="4"/>
        <v>3.0098350187700773</v>
      </c>
      <c r="F20" s="140">
        <f t="shared" si="4"/>
        <v>3.0099149322379142</v>
      </c>
      <c r="G20" s="140">
        <f t="shared" si="4"/>
        <v>3.0099160114328343</v>
      </c>
      <c r="H20" s="140">
        <f t="shared" si="4"/>
        <v>3.0099179547345911</v>
      </c>
      <c r="I20" s="140">
        <f t="shared" si="4"/>
        <v>3.0100380476421971</v>
      </c>
      <c r="J20" s="140">
        <f t="shared" si="4"/>
        <v>3.0100526265596721</v>
      </c>
      <c r="K20" s="140">
        <f t="shared" si="4"/>
        <v>3.0100124156401749</v>
      </c>
      <c r="L20" s="140">
        <f t="shared" si="4"/>
        <v>3.010011786153481</v>
      </c>
      <c r="M20" s="140">
        <f t="shared" si="4"/>
        <v>3.0100342252709877</v>
      </c>
      <c r="N20" s="140">
        <f t="shared" si="4"/>
        <v>3.010117455922499</v>
      </c>
      <c r="O20" s="140">
        <f t="shared" si="4"/>
        <v>3.0101227282139251</v>
      </c>
      <c r="P20" s="140">
        <f t="shared" si="4"/>
        <v>3.0101036594569224</v>
      </c>
      <c r="Q20" s="140">
        <f t="shared" si="4"/>
        <v>3.010117457434955</v>
      </c>
    </row>
    <row r="22" spans="1:17" ht="11.45" customHeight="1" x14ac:dyDescent="0.25">
      <c r="A22" s="27" t="s">
        <v>123</v>
      </c>
      <c r="B22" s="68">
        <f>IF(TrAvia_act!B12=0,"",B7/TrAvia_act!B12*100)</f>
        <v>1223.3693492251189</v>
      </c>
      <c r="C22" s="68">
        <f>IF(TrAvia_act!C12=0,"",C7/TrAvia_act!C12*100)</f>
        <v>1180.0944727678248</v>
      </c>
      <c r="D22" s="68">
        <f>IF(TrAvia_act!D12=0,"",D7/TrAvia_act!D12*100)</f>
        <v>1022.3350491859741</v>
      </c>
      <c r="E22" s="68">
        <f>IF(TrAvia_act!E12=0,"",E7/TrAvia_act!E12*100)</f>
        <v>985.3725653463581</v>
      </c>
      <c r="F22" s="68">
        <f>IF(TrAvia_act!F12=0,"",F7/TrAvia_act!F12*100)</f>
        <v>1030.2002390610053</v>
      </c>
      <c r="G22" s="68">
        <f>IF(TrAvia_act!G12=0,"",G7/TrAvia_act!G12*100)</f>
        <v>1000.0285696875553</v>
      </c>
      <c r="H22" s="68">
        <f>IF(TrAvia_act!H12=0,"",H7/TrAvia_act!H12*100)</f>
        <v>1022.6629354495319</v>
      </c>
      <c r="I22" s="68">
        <f>IF(TrAvia_act!I12=0,"",I7/TrAvia_act!I12*100)</f>
        <v>1058.7711798688258</v>
      </c>
      <c r="J22" s="68">
        <f>IF(TrAvia_act!J12=0,"",J7/TrAvia_act!J12*100)</f>
        <v>1042.150588459798</v>
      </c>
      <c r="K22" s="68">
        <f>IF(TrAvia_act!K12=0,"",K7/TrAvia_act!K12*100)</f>
        <v>995.27240499610684</v>
      </c>
      <c r="L22" s="68">
        <f>IF(TrAvia_act!L12=0,"",L7/TrAvia_act!L12*100)</f>
        <v>1011.7407734088588</v>
      </c>
      <c r="M22" s="68">
        <f>IF(TrAvia_act!M12=0,"",M7/TrAvia_act!M12*100)</f>
        <v>946.41196313974092</v>
      </c>
      <c r="N22" s="68">
        <f>IF(TrAvia_act!N12=0,"",N7/TrAvia_act!N12*100)</f>
        <v>958.4082471696421</v>
      </c>
      <c r="O22" s="68">
        <f>IF(TrAvia_act!O12=0,"",O7/TrAvia_act!O12*100)</f>
        <v>930.56278377924878</v>
      </c>
      <c r="P22" s="68">
        <f>IF(TrAvia_act!P12=0,"",P7/TrAvia_act!P12*100)</f>
        <v>867.51350955569387</v>
      </c>
      <c r="Q22" s="68">
        <f>IF(TrAvia_act!Q12=0,"",Q7/TrAvia_act!Q12*100)</f>
        <v>879.25213276357022</v>
      </c>
    </row>
    <row r="23" spans="1:17" ht="11.45" customHeight="1" x14ac:dyDescent="0.25">
      <c r="A23" s="130" t="s">
        <v>39</v>
      </c>
      <c r="B23" s="134">
        <f>IF(TrAvia_act!B13=0,"",B8/TrAvia_act!B13*100)</f>
        <v>1217.0734329943291</v>
      </c>
      <c r="C23" s="134">
        <f>IF(TrAvia_act!C13=0,"",C8/TrAvia_act!C13*100)</f>
        <v>1173.0927221579429</v>
      </c>
      <c r="D23" s="134">
        <f>IF(TrAvia_act!D13=0,"",D8/TrAvia_act!D13*100)</f>
        <v>1016.1384269828397</v>
      </c>
      <c r="E23" s="134">
        <f>IF(TrAvia_act!E13=0,"",E8/TrAvia_act!E13*100)</f>
        <v>978.07120135887919</v>
      </c>
      <c r="F23" s="134">
        <f>IF(TrAvia_act!F13=0,"",F8/TrAvia_act!F13*100)</f>
        <v>1021.1249881136391</v>
      </c>
      <c r="G23" s="134">
        <f>IF(TrAvia_act!G13=0,"",G8/TrAvia_act!G13*100)</f>
        <v>992.62024136200057</v>
      </c>
      <c r="H23" s="134">
        <f>IF(TrAvia_act!H13=0,"",H8/TrAvia_act!H13*100)</f>
        <v>1015.2756867240922</v>
      </c>
      <c r="I23" s="134">
        <f>IF(TrAvia_act!I13=0,"",I8/TrAvia_act!I13*100)</f>
        <v>1050.5192832956716</v>
      </c>
      <c r="J23" s="134">
        <f>IF(TrAvia_act!J13=0,"",J8/TrAvia_act!J13*100)</f>
        <v>1034.2670360990614</v>
      </c>
      <c r="K23" s="134">
        <f>IF(TrAvia_act!K13=0,"",K8/TrAvia_act!K13*100)</f>
        <v>989.08240213273882</v>
      </c>
      <c r="L23" s="134">
        <f>IF(TrAvia_act!L13=0,"",L8/TrAvia_act!L13*100)</f>
        <v>1008.0662815675551</v>
      </c>
      <c r="M23" s="134">
        <f>IF(TrAvia_act!M13=0,"",M8/TrAvia_act!M13*100)</f>
        <v>944.18727875308286</v>
      </c>
      <c r="N23" s="134">
        <f>IF(TrAvia_act!N13=0,"",N8/TrAvia_act!N13*100)</f>
        <v>956.73235113039505</v>
      </c>
      <c r="O23" s="134">
        <f>IF(TrAvia_act!O13=0,"",O8/TrAvia_act!O13*100)</f>
        <v>929.59089393898216</v>
      </c>
      <c r="P23" s="134">
        <f>IF(TrAvia_act!P13=0,"",P8/TrAvia_act!P13*100)</f>
        <v>867.60300243617075</v>
      </c>
      <c r="Q23" s="134">
        <f>IF(TrAvia_act!Q13=0,"",Q8/TrAvia_act!Q13*100)</f>
        <v>878.88779800262694</v>
      </c>
    </row>
    <row r="24" spans="1:17" ht="11.45" customHeight="1" x14ac:dyDescent="0.25">
      <c r="A24" s="116" t="s">
        <v>23</v>
      </c>
      <c r="B24" s="77">
        <f>IF(TrAvia_act!B14=0,"",B9/TrAvia_act!B14*100)</f>
        <v>1335.3573845947271</v>
      </c>
      <c r="C24" s="77">
        <f>IF(TrAvia_act!C14=0,"",C9/TrAvia_act!C14*100)</f>
        <v>1286.8975577097222</v>
      </c>
      <c r="D24" s="77">
        <f>IF(TrAvia_act!D14=0,"",D9/TrAvia_act!D14*100)</f>
        <v>1229.9241184347568</v>
      </c>
      <c r="E24" s="77">
        <f>IF(TrAvia_act!E14=0,"",E9/TrAvia_act!E14*100)</f>
        <v>1243.1374748717997</v>
      </c>
      <c r="F24" s="77">
        <f>IF(TrAvia_act!F14=0,"",F9/TrAvia_act!F14*100)</f>
        <v>1244.4719840441064</v>
      </c>
      <c r="G24" s="77">
        <f>IF(TrAvia_act!G14=0,"",G9/TrAvia_act!G14*100)</f>
        <v>1185.797148676307</v>
      </c>
      <c r="H24" s="77">
        <f>IF(TrAvia_act!H14=0,"",H9/TrAvia_act!H14*100)</f>
        <v>1203.740356958481</v>
      </c>
      <c r="I24" s="77">
        <f>IF(TrAvia_act!I14=0,"",I9/TrAvia_act!I14*100)</f>
        <v>1223.221233608778</v>
      </c>
      <c r="J24" s="77">
        <f>IF(TrAvia_act!J14=0,"",J9/TrAvia_act!J14*100)</f>
        <v>1211.0129920430961</v>
      </c>
      <c r="K24" s="77">
        <f>IF(TrAvia_act!K14=0,"",K9/TrAvia_act!K14*100)</f>
        <v>1179.4941105312128</v>
      </c>
      <c r="L24" s="77">
        <f>IF(TrAvia_act!L14=0,"",L9/TrAvia_act!L14*100)</f>
        <v>1184.7430232040758</v>
      </c>
      <c r="M24" s="77">
        <f>IF(TrAvia_act!M14=0,"",M9/TrAvia_act!M14*100)</f>
        <v>1106.5222875597349</v>
      </c>
      <c r="N24" s="77">
        <f>IF(TrAvia_act!N14=0,"",N9/TrAvia_act!N14*100)</f>
        <v>1016.1605860185201</v>
      </c>
      <c r="O24" s="77">
        <f>IF(TrAvia_act!O14=0,"",O9/TrAvia_act!O14*100)</f>
        <v>990.06693167086155</v>
      </c>
      <c r="P24" s="77">
        <f>IF(TrAvia_act!P14=0,"",P9/TrAvia_act!P14*100)</f>
        <v>1040.3072750933923</v>
      </c>
      <c r="Q24" s="77">
        <f>IF(TrAvia_act!Q14=0,"",Q9/TrAvia_act!Q14*100)</f>
        <v>1041.798730439798</v>
      </c>
    </row>
    <row r="25" spans="1:17" ht="11.45" customHeight="1" x14ac:dyDescent="0.25">
      <c r="A25" s="116" t="s">
        <v>127</v>
      </c>
      <c r="B25" s="77">
        <f>IF(TrAvia_act!B15=0,"",B10/TrAvia_act!B15*100)</f>
        <v>1171.8143967996618</v>
      </c>
      <c r="C25" s="77">
        <f>IF(TrAvia_act!C15=0,"",C10/TrAvia_act!C15*100)</f>
        <v>1288.6568609720375</v>
      </c>
      <c r="D25" s="77">
        <f>IF(TrAvia_act!D15=0,"",D10/TrAvia_act!D15*100)</f>
        <v>1030.3063742493919</v>
      </c>
      <c r="E25" s="77">
        <f>IF(TrAvia_act!E15=0,"",E10/TrAvia_act!E15*100)</f>
        <v>1001.598921441565</v>
      </c>
      <c r="F25" s="77">
        <f>IF(TrAvia_act!F15=0,"",F10/TrAvia_act!F15*100)</f>
        <v>1072.2133379569864</v>
      </c>
      <c r="G25" s="77">
        <f>IF(TrAvia_act!G15=0,"",G10/TrAvia_act!G15*100)</f>
        <v>1009.9192808056367</v>
      </c>
      <c r="H25" s="77">
        <f>IF(TrAvia_act!H15=0,"",H10/TrAvia_act!H15*100)</f>
        <v>1068.0088034225914</v>
      </c>
      <c r="I25" s="77">
        <f>IF(TrAvia_act!I15=0,"",I10/TrAvia_act!I15*100)</f>
        <v>1126.605810469058</v>
      </c>
      <c r="J25" s="77">
        <f>IF(TrAvia_act!J15=0,"",J10/TrAvia_act!J15*100)</f>
        <v>1097.9357845756788</v>
      </c>
      <c r="K25" s="77">
        <f>IF(TrAvia_act!K15=0,"",K10/TrAvia_act!K15*100)</f>
        <v>1038.3996261262034</v>
      </c>
      <c r="L25" s="77">
        <f>IF(TrAvia_act!L15=0,"",L10/TrAvia_act!L15*100)</f>
        <v>1026.6651038440957</v>
      </c>
      <c r="M25" s="77">
        <f>IF(TrAvia_act!M15=0,"",M10/TrAvia_act!M15*100)</f>
        <v>1001.5838324262722</v>
      </c>
      <c r="N25" s="77">
        <f>IF(TrAvia_act!N15=0,"",N10/TrAvia_act!N15*100)</f>
        <v>1010.27887373215</v>
      </c>
      <c r="O25" s="77">
        <f>IF(TrAvia_act!O15=0,"",O10/TrAvia_act!O15*100)</f>
        <v>975.86471232887652</v>
      </c>
      <c r="P25" s="77">
        <f>IF(TrAvia_act!P15=0,"",P10/TrAvia_act!P15*100)</f>
        <v>860.76673691213659</v>
      </c>
      <c r="Q25" s="77">
        <f>IF(TrAvia_act!Q15=0,"",Q10/TrAvia_act!Q15*100)</f>
        <v>900.43892906632516</v>
      </c>
    </row>
    <row r="26" spans="1:17" ht="11.45" customHeight="1" x14ac:dyDescent="0.25">
      <c r="A26" s="116" t="s">
        <v>125</v>
      </c>
      <c r="B26" s="77">
        <f>IF(TrAvia_act!B16=0,"",B11/TrAvia_act!B16*100)</f>
        <v>1191.8911164731544</v>
      </c>
      <c r="C26" s="77">
        <f>IF(TrAvia_act!C16=0,"",C11/TrAvia_act!C16*100)</f>
        <v>969.48225038018325</v>
      </c>
      <c r="D26" s="77">
        <f>IF(TrAvia_act!D16=0,"",D11/TrAvia_act!D16*100)</f>
        <v>808.4251890821148</v>
      </c>
      <c r="E26" s="77">
        <f>IF(TrAvia_act!E16=0,"",E11/TrAvia_act!E16*100)</f>
        <v>753.85379620791605</v>
      </c>
      <c r="F26" s="77">
        <f>IF(TrAvia_act!F16=0,"",F11/TrAvia_act!F16*100)</f>
        <v>819.25645846349846</v>
      </c>
      <c r="G26" s="77">
        <f>IF(TrAvia_act!G16=0,"",G11/TrAvia_act!G16*100)</f>
        <v>848.35775208840153</v>
      </c>
      <c r="H26" s="77">
        <f>IF(TrAvia_act!H16=0,"",H11/TrAvia_act!H16*100)</f>
        <v>843.95926610687036</v>
      </c>
      <c r="I26" s="77">
        <f>IF(TrAvia_act!I16=0,"",I11/TrAvia_act!I16*100)</f>
        <v>873.61351862073525</v>
      </c>
      <c r="J26" s="77">
        <f>IF(TrAvia_act!J16=0,"",J11/TrAvia_act!J16*100)</f>
        <v>875.02624776917764</v>
      </c>
      <c r="K26" s="77">
        <f>IF(TrAvia_act!K16=0,"",K11/TrAvia_act!K16*100)</f>
        <v>848.5081721011735</v>
      </c>
      <c r="L26" s="77">
        <f>IF(TrAvia_act!L16=0,"",L11/TrAvia_act!L16*100)</f>
        <v>894.97970513349651</v>
      </c>
      <c r="M26" s="77">
        <f>IF(TrAvia_act!M16=0,"",M11/TrAvia_act!M16*100)</f>
        <v>804.12449007278008</v>
      </c>
      <c r="N26" s="77">
        <f>IF(TrAvia_act!N16=0,"",N11/TrAvia_act!N16*100)</f>
        <v>858.78566385496629</v>
      </c>
      <c r="O26" s="77">
        <f>IF(TrAvia_act!O16=0,"",O11/TrAvia_act!O16*100)</f>
        <v>843.50835045671909</v>
      </c>
      <c r="P26" s="77">
        <f>IF(TrAvia_act!P16=0,"",P11/TrAvia_act!P16*100)</f>
        <v>789.97749336823358</v>
      </c>
      <c r="Q26" s="77">
        <f>IF(TrAvia_act!Q16=0,"",Q11/TrAvia_act!Q16*100)</f>
        <v>784.32025401307135</v>
      </c>
    </row>
    <row r="27" spans="1:17" ht="11.45" customHeight="1" x14ac:dyDescent="0.25">
      <c r="A27" s="128" t="s">
        <v>18</v>
      </c>
      <c r="B27" s="133">
        <f>IF(TrAvia_act!B17=0,"",B12/TrAvia_act!B17*100)</f>
        <v>1644.0782251336145</v>
      </c>
      <c r="C27" s="133">
        <f>IF(TrAvia_act!C17=0,"",C12/TrAvia_act!C17*100)</f>
        <v>1687.3331037810531</v>
      </c>
      <c r="D27" s="133">
        <f>IF(TrAvia_act!D17=0,"",D12/TrAvia_act!D17*100)</f>
        <v>1332.0533640866711</v>
      </c>
      <c r="E27" s="133">
        <f>IF(TrAvia_act!E17=0,"",E12/TrAvia_act!E17*100)</f>
        <v>1292.3876925953953</v>
      </c>
      <c r="F27" s="133">
        <f>IF(TrAvia_act!F17=0,"",F12/TrAvia_act!F17*100)</f>
        <v>1411.7079150296308</v>
      </c>
      <c r="G27" s="133">
        <f>IF(TrAvia_act!G17=0,"",G12/TrAvia_act!G17*100)</f>
        <v>1329.9458340091687</v>
      </c>
      <c r="H27" s="133">
        <f>IF(TrAvia_act!H17=0,"",H12/TrAvia_act!H17*100)</f>
        <v>1309.9997984966496</v>
      </c>
      <c r="I27" s="133">
        <f>IF(TrAvia_act!I17=0,"",I12/TrAvia_act!I17*100)</f>
        <v>1339.5207490610806</v>
      </c>
      <c r="J27" s="133">
        <f>IF(TrAvia_act!J17=0,"",J12/TrAvia_act!J17*100)</f>
        <v>1319.6524491864041</v>
      </c>
      <c r="K27" s="133">
        <f>IF(TrAvia_act!K17=0,"",K12/TrAvia_act!K17*100)</f>
        <v>1246.3296842514001</v>
      </c>
      <c r="L27" s="133">
        <f>IF(TrAvia_act!L17=0,"",L12/TrAvia_act!L17*100)</f>
        <v>1158.1227179537568</v>
      </c>
      <c r="M27" s="133">
        <f>IF(TrAvia_act!M17=0,"",M12/TrAvia_act!M17*100)</f>
        <v>1053.8892056406148</v>
      </c>
      <c r="N27" s="133">
        <f>IF(TrAvia_act!N17=0,"",N12/TrAvia_act!N17*100)</f>
        <v>1046.1515385759849</v>
      </c>
      <c r="O27" s="133">
        <f>IF(TrAvia_act!O17=0,"",O12/TrAvia_act!O17*100)</f>
        <v>987.15705363622044</v>
      </c>
      <c r="P27" s="133">
        <f>IF(TrAvia_act!P17=0,"",P12/TrAvia_act!P17*100)</f>
        <v>862.6174747690801</v>
      </c>
      <c r="Q27" s="133">
        <f>IF(TrAvia_act!Q17=0,"",Q12/TrAvia_act!Q17*100)</f>
        <v>899.41065703314428</v>
      </c>
    </row>
    <row r="28" spans="1:17" ht="11.45" customHeight="1" x14ac:dyDescent="0.25">
      <c r="A28" s="95" t="s">
        <v>126</v>
      </c>
      <c r="B28" s="75">
        <f>IF(TrAvia_act!B18=0,"",B13/TrAvia_act!B18*100)</f>
        <v>1776.3577874507866</v>
      </c>
      <c r="C28" s="75">
        <f>IF(TrAvia_act!C18=0,"",C13/TrAvia_act!C18*100)</f>
        <v>1885.758222392124</v>
      </c>
      <c r="D28" s="75">
        <f>IF(TrAvia_act!D18=0,"",D13/TrAvia_act!D18*100)</f>
        <v>1491.8503365787676</v>
      </c>
      <c r="E28" s="75">
        <f>IF(TrAvia_act!E18=0,"",E13/TrAvia_act!E18*100)</f>
        <v>1461.0923877419566</v>
      </c>
      <c r="F28" s="75">
        <f>IF(TrAvia_act!F18=0,"",F13/TrAvia_act!F18*100)</f>
        <v>1610.7939696663757</v>
      </c>
      <c r="G28" s="75">
        <f>IF(TrAvia_act!G18=0,"",G13/TrAvia_act!G18*100)</f>
        <v>1533.4911390548446</v>
      </c>
      <c r="H28" s="75">
        <f>IF(TrAvia_act!H18=0,"",H13/TrAvia_act!H18*100)</f>
        <v>1520.1319811857875</v>
      </c>
      <c r="I28" s="75">
        <f>IF(TrAvia_act!I18=0,"",I13/TrAvia_act!I18*100)</f>
        <v>1569.3345344595525</v>
      </c>
      <c r="J28" s="75">
        <f>IF(TrAvia_act!J18=0,"",J13/TrAvia_act!J18*100)</f>
        <v>1514.5742192566834</v>
      </c>
      <c r="K28" s="75">
        <f>IF(TrAvia_act!K18=0,"",K13/TrAvia_act!K18*100)</f>
        <v>1412.3038838308084</v>
      </c>
      <c r="L28" s="75">
        <f>IF(TrAvia_act!L18=0,"",L13/TrAvia_act!L18*100)</f>
        <v>1416.2329462723858</v>
      </c>
      <c r="M28" s="75">
        <f>IF(TrAvia_act!M18=0,"",M13/TrAvia_act!M18*100)</f>
        <v>1370.7777223200596</v>
      </c>
      <c r="N28" s="75">
        <f>IF(TrAvia_act!N18=0,"",N13/TrAvia_act!N18*100)</f>
        <v>1357.2237298574339</v>
      </c>
      <c r="O28" s="75">
        <f>IF(TrAvia_act!O18=0,"",O13/TrAvia_act!O18*100)</f>
        <v>1291.060619630792</v>
      </c>
      <c r="P28" s="75">
        <f>IF(TrAvia_act!P18=0,"",P13/TrAvia_act!P18*100)</f>
        <v>1126.6723101533216</v>
      </c>
      <c r="Q28" s="75">
        <f>IF(TrAvia_act!Q18=0,"",Q13/TrAvia_act!Q18*100)</f>
        <v>1178.3022432348953</v>
      </c>
    </row>
    <row r="29" spans="1:17" ht="11.45" customHeight="1" x14ac:dyDescent="0.25">
      <c r="A29" s="93" t="s">
        <v>125</v>
      </c>
      <c r="B29" s="74">
        <f>IF(TrAvia_act!B19=0,"",B14/TrAvia_act!B19*100)</f>
        <v>1356.2764595620158</v>
      </c>
      <c r="C29" s="74">
        <f>IF(TrAvia_act!C19=0,"",C14/TrAvia_act!C19*100)</f>
        <v>1443.6579148351022</v>
      </c>
      <c r="D29" s="74">
        <f>IF(TrAvia_act!D19=0,"",D14/TrAvia_act!D19*100)</f>
        <v>1143.0835601450146</v>
      </c>
      <c r="E29" s="74">
        <f>IF(TrAvia_act!E19=0,"",E14/TrAvia_act!E19*100)</f>
        <v>1112.8759136102703</v>
      </c>
      <c r="F29" s="74">
        <f>IF(TrAvia_act!F19=0,"",F14/TrAvia_act!F19*100)</f>
        <v>1213.3339681735044</v>
      </c>
      <c r="G29" s="74">
        <f>IF(TrAvia_act!G19=0,"",G14/TrAvia_act!G19*100)</f>
        <v>1151.0739506279651</v>
      </c>
      <c r="H29" s="74">
        <f>IF(TrAvia_act!H19=0,"",H14/TrAvia_act!H19*100)</f>
        <v>1111.4353225186776</v>
      </c>
      <c r="I29" s="74">
        <f>IF(TrAvia_act!I19=0,"",I14/TrAvia_act!I19*100)</f>
        <v>1111.9877944794789</v>
      </c>
      <c r="J29" s="74">
        <f>IF(TrAvia_act!J19=0,"",J14/TrAvia_act!J19*100)</f>
        <v>1111.5286544981768</v>
      </c>
      <c r="K29" s="74">
        <f>IF(TrAvia_act!K19=0,"",K14/TrAvia_act!K19*100)</f>
        <v>1064.7181259860392</v>
      </c>
      <c r="L29" s="74">
        <f>IF(TrAvia_act!L19=0,"",L14/TrAvia_act!L19*100)</f>
        <v>1001.3092844897725</v>
      </c>
      <c r="M29" s="74">
        <f>IF(TrAvia_act!M19=0,"",M14/TrAvia_act!M19*100)</f>
        <v>923.36975226781396</v>
      </c>
      <c r="N29" s="74">
        <f>IF(TrAvia_act!N19=0,"",N14/TrAvia_act!N19*100)</f>
        <v>912.02053270653016</v>
      </c>
      <c r="O29" s="74">
        <f>IF(TrAvia_act!O19=0,"",O14/TrAvia_act!O19*100)</f>
        <v>866.36672863852129</v>
      </c>
      <c r="P29" s="74">
        <f>IF(TrAvia_act!P19=0,"",P14/TrAvia_act!P19*100)</f>
        <v>769.81552845962722</v>
      </c>
      <c r="Q29" s="74">
        <f>IF(TrAvia_act!Q19=0,"",Q14/TrAvia_act!Q19*100)</f>
        <v>803.66202469387497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122.30269638080105</v>
      </c>
      <c r="C32" s="134">
        <f>IF(TrAvia_act!C4=0,"",C8/TrAvia_act!C4*1000)</f>
        <v>117.65193880604787</v>
      </c>
      <c r="D32" s="134">
        <f>IF(TrAvia_act!D4=0,"",D8/TrAvia_act!D4*1000)</f>
        <v>104.44582006404151</v>
      </c>
      <c r="E32" s="134">
        <f>IF(TrAvia_act!E4=0,"",E8/TrAvia_act!E4*1000)</f>
        <v>102.4792947369213</v>
      </c>
      <c r="F32" s="134">
        <f>IF(TrAvia_act!F4=0,"",F8/TrAvia_act!F4*1000)</f>
        <v>105.23305659189879</v>
      </c>
      <c r="G32" s="134">
        <f>IF(TrAvia_act!G4=0,"",G8/TrAvia_act!G4*1000)</f>
        <v>104.82608961112825</v>
      </c>
      <c r="H32" s="134">
        <f>IF(TrAvia_act!H4=0,"",H8/TrAvia_act!H4*1000)</f>
        <v>102.47364380405264</v>
      </c>
      <c r="I32" s="134">
        <f>IF(TrAvia_act!I4=0,"",I8/TrAvia_act!I4*1000)</f>
        <v>104.50996445150355</v>
      </c>
      <c r="J32" s="134">
        <f>IF(TrAvia_act!J4=0,"",J8/TrAvia_act!J4*1000)</f>
        <v>104.60895409204419</v>
      </c>
      <c r="K32" s="134">
        <f>IF(TrAvia_act!K4=0,"",K8/TrAvia_act!K4*1000)</f>
        <v>95.917931167028172</v>
      </c>
      <c r="L32" s="134">
        <f>IF(TrAvia_act!L4=0,"",L8/TrAvia_act!L4*1000)</f>
        <v>95.015893805851974</v>
      </c>
      <c r="M32" s="134">
        <f>IF(TrAvia_act!M4=0,"",M8/TrAvia_act!M4*1000)</f>
        <v>87.523639717839259</v>
      </c>
      <c r="N32" s="134">
        <f>IF(TrAvia_act!N4=0,"",N8/TrAvia_act!N4*1000)</f>
        <v>86.767808059500055</v>
      </c>
      <c r="O32" s="134">
        <f>IF(TrAvia_act!O4=0,"",O8/TrAvia_act!O4*1000)</f>
        <v>85.20762821090041</v>
      </c>
      <c r="P32" s="134">
        <f>IF(TrAvia_act!P4=0,"",P8/TrAvia_act!P4*1000)</f>
        <v>78.013825173966708</v>
      </c>
      <c r="Q32" s="134">
        <f>IF(TrAvia_act!Q4=0,"",Q8/TrAvia_act!Q4*1000)</f>
        <v>75.87767820475608</v>
      </c>
    </row>
    <row r="33" spans="1:17" ht="11.45" customHeight="1" x14ac:dyDescent="0.25">
      <c r="A33" s="116" t="s">
        <v>23</v>
      </c>
      <c r="B33" s="77">
        <f>IF(TrAvia_act!B5=0,"",B9/TrAvia_act!B5*1000)</f>
        <v>172.73820997854656</v>
      </c>
      <c r="C33" s="77">
        <f>IF(TrAvia_act!C5=0,"",C9/TrAvia_act!C5*1000)</f>
        <v>175.04160352126382</v>
      </c>
      <c r="D33" s="77">
        <f>IF(TrAvia_act!D5=0,"",D9/TrAvia_act!D5*1000)</f>
        <v>172.45899834742096</v>
      </c>
      <c r="E33" s="77">
        <f>IF(TrAvia_act!E5=0,"",E9/TrAvia_act!E5*1000)</f>
        <v>177.2069737274513</v>
      </c>
      <c r="F33" s="77">
        <f>IF(TrAvia_act!F5=0,"",F9/TrAvia_act!F5*1000)</f>
        <v>183.7004176910207</v>
      </c>
      <c r="G33" s="77">
        <f>IF(TrAvia_act!G5=0,"",G9/TrAvia_act!G5*1000)</f>
        <v>175.10078704550997</v>
      </c>
      <c r="H33" s="77">
        <f>IF(TrAvia_act!H5=0,"",H9/TrAvia_act!H5*1000)</f>
        <v>169.72774975540514</v>
      </c>
      <c r="I33" s="77">
        <f>IF(TrAvia_act!I5=0,"",I9/TrAvia_act!I5*1000)</f>
        <v>170.54251739934384</v>
      </c>
      <c r="J33" s="77">
        <f>IF(TrAvia_act!J5=0,"",J9/TrAvia_act!J5*1000)</f>
        <v>177.66030277425008</v>
      </c>
      <c r="K33" s="77">
        <f>IF(TrAvia_act!K5=0,"",K9/TrAvia_act!K5*1000)</f>
        <v>166.39921106687123</v>
      </c>
      <c r="L33" s="77">
        <f>IF(TrAvia_act!L5=0,"",L9/TrAvia_act!L5*1000)</f>
        <v>161.2753604893341</v>
      </c>
      <c r="M33" s="77">
        <f>IF(TrAvia_act!M5=0,"",M9/TrAvia_act!M5*1000)</f>
        <v>153.04633434121379</v>
      </c>
      <c r="N33" s="77">
        <f>IF(TrAvia_act!N5=0,"",N9/TrAvia_act!N5*1000)</f>
        <v>135.71771240107284</v>
      </c>
      <c r="O33" s="77">
        <f>IF(TrAvia_act!O5=0,"",O9/TrAvia_act!O5*1000)</f>
        <v>134.65963091742373</v>
      </c>
      <c r="P33" s="77">
        <f>IF(TrAvia_act!P5=0,"",P9/TrAvia_act!P5*1000)</f>
        <v>133.25340454678576</v>
      </c>
      <c r="Q33" s="77">
        <f>IF(TrAvia_act!Q5=0,"",Q9/TrAvia_act!Q5*1000)</f>
        <v>129.3414990401518</v>
      </c>
    </row>
    <row r="34" spans="1:17" ht="11.45" customHeight="1" x14ac:dyDescent="0.25">
      <c r="A34" s="116" t="s">
        <v>127</v>
      </c>
      <c r="B34" s="77">
        <f>IF(TrAvia_act!B6=0,"",B10/TrAvia_act!B6*1000)</f>
        <v>116.61592461994594</v>
      </c>
      <c r="C34" s="77">
        <f>IF(TrAvia_act!C6=0,"",C10/TrAvia_act!C6*1000)</f>
        <v>132.68452034090373</v>
      </c>
      <c r="D34" s="77">
        <f>IF(TrAvia_act!D6=0,"",D10/TrAvia_act!D6*1000)</f>
        <v>109.03410395553749</v>
      </c>
      <c r="E34" s="77">
        <f>IF(TrAvia_act!E6=0,"",E10/TrAvia_act!E6*1000)</f>
        <v>108.87581255930205</v>
      </c>
      <c r="F34" s="77">
        <f>IF(TrAvia_act!F6=0,"",F10/TrAvia_act!F6*1000)</f>
        <v>119.97419320116809</v>
      </c>
      <c r="G34" s="77">
        <f>IF(TrAvia_act!G6=0,"",G10/TrAvia_act!G6*1000)</f>
        <v>111.04291000380069</v>
      </c>
      <c r="H34" s="77">
        <f>IF(TrAvia_act!H6=0,"",H10/TrAvia_act!H6*1000)</f>
        <v>110.91938729246053</v>
      </c>
      <c r="I34" s="77">
        <f>IF(TrAvia_act!I6=0,"",I10/TrAvia_act!I6*1000)</f>
        <v>115.17118535232876</v>
      </c>
      <c r="J34" s="77">
        <f>IF(TrAvia_act!J6=0,"",J10/TrAvia_act!J6*1000)</f>
        <v>118.11325669807125</v>
      </c>
      <c r="K34" s="77">
        <f>IF(TrAvia_act!K6=0,"",K10/TrAvia_act!K6*1000)</f>
        <v>106.43820524191284</v>
      </c>
      <c r="L34" s="77">
        <f>IF(TrAvia_act!L6=0,"",L10/TrAvia_act!L6*1000)</f>
        <v>101.6640070232886</v>
      </c>
      <c r="M34" s="77">
        <f>IF(TrAvia_act!M6=0,"",M10/TrAvia_act!M6*1000)</f>
        <v>97.771864940382571</v>
      </c>
      <c r="N34" s="77">
        <f>IF(TrAvia_act!N6=0,"",N10/TrAvia_act!N6*1000)</f>
        <v>96.165212348006492</v>
      </c>
      <c r="O34" s="77">
        <f>IF(TrAvia_act!O6=0,"",O10/TrAvia_act!O6*1000)</f>
        <v>94.067636613837976</v>
      </c>
      <c r="P34" s="77">
        <f>IF(TrAvia_act!P6=0,"",P10/TrAvia_act!P6*1000)</f>
        <v>80.945438503655438</v>
      </c>
      <c r="Q34" s="77">
        <f>IF(TrAvia_act!Q6=0,"",Q10/TrAvia_act!Q6*1000)</f>
        <v>83.016847061663938</v>
      </c>
    </row>
    <row r="35" spans="1:17" ht="11.45" customHeight="1" x14ac:dyDescent="0.25">
      <c r="A35" s="116" t="s">
        <v>125</v>
      </c>
      <c r="B35" s="77">
        <f>IF(TrAvia_act!B7=0,"",B11/TrAvia_act!B7*1000)</f>
        <v>103.97906605167549</v>
      </c>
      <c r="C35" s="77">
        <f>IF(TrAvia_act!C7=0,"",C11/TrAvia_act!C7*1000)</f>
        <v>80.959292775785897</v>
      </c>
      <c r="D35" s="77">
        <f>IF(TrAvia_act!D7=0,"",D11/TrAvia_act!D7*1000)</f>
        <v>65.119922239398633</v>
      </c>
      <c r="E35" s="77">
        <f>IF(TrAvia_act!E7=0,"",E11/TrAvia_act!E7*1000)</f>
        <v>63.672219190630251</v>
      </c>
      <c r="F35" s="77">
        <f>IF(TrAvia_act!F7=0,"",F11/TrAvia_act!F7*1000)</f>
        <v>65.714662635259828</v>
      </c>
      <c r="G35" s="77">
        <f>IF(TrAvia_act!G7=0,"",G11/TrAvia_act!G7*1000)</f>
        <v>72.847469476116729</v>
      </c>
      <c r="H35" s="77">
        <f>IF(TrAvia_act!H7=0,"",H11/TrAvia_act!H7*1000)</f>
        <v>71.11689595428146</v>
      </c>
      <c r="I35" s="77">
        <f>IF(TrAvia_act!I7=0,"",I11/TrAvia_act!I7*1000)</f>
        <v>73.615206587041357</v>
      </c>
      <c r="J35" s="77">
        <f>IF(TrAvia_act!J7=0,"",J11/TrAvia_act!J7*1000)</f>
        <v>72.49180785950108</v>
      </c>
      <c r="K35" s="77">
        <f>IF(TrAvia_act!K7=0,"",K11/TrAvia_act!K7*1000)</f>
        <v>68.525854403154952</v>
      </c>
      <c r="L35" s="77">
        <f>IF(TrAvia_act!L7=0,"",L11/TrAvia_act!L7*1000)</f>
        <v>69.30546154997289</v>
      </c>
      <c r="M35" s="77">
        <f>IF(TrAvia_act!M7=0,"",M11/TrAvia_act!M7*1000)</f>
        <v>61.617720709556423</v>
      </c>
      <c r="N35" s="77">
        <f>IF(TrAvia_act!N7=0,"",N11/TrAvia_act!N7*1000)</f>
        <v>63.640062956700092</v>
      </c>
      <c r="O35" s="77">
        <f>IF(TrAvia_act!O7=0,"",O11/TrAvia_act!O7*1000)</f>
        <v>63.498863346123201</v>
      </c>
      <c r="P35" s="77">
        <f>IF(TrAvia_act!P7=0,"",P11/TrAvia_act!P7*1000)</f>
        <v>58.895724028288598</v>
      </c>
      <c r="Q35" s="77">
        <f>IF(TrAvia_act!Q7=0,"",Q11/TrAvia_act!Q7*1000)</f>
        <v>56.24802989760002</v>
      </c>
    </row>
    <row r="36" spans="1:17" ht="11.45" customHeight="1" x14ac:dyDescent="0.25">
      <c r="A36" s="128" t="s">
        <v>33</v>
      </c>
      <c r="B36" s="133">
        <f>IF(TrAvia_act!B8=0,"",B12/TrAvia_act!B8*1000)</f>
        <v>531.88127546929275</v>
      </c>
      <c r="C36" s="133">
        <f>IF(TrAvia_act!C8=0,"",C12/TrAvia_act!C8*1000)</f>
        <v>474.49297558704694</v>
      </c>
      <c r="D36" s="133">
        <f>IF(TrAvia_act!D8=0,"",D12/TrAvia_act!D8*1000)</f>
        <v>366.71446549028826</v>
      </c>
      <c r="E36" s="133">
        <f>IF(TrAvia_act!E8=0,"",E12/TrAvia_act!E8*1000)</f>
        <v>347.95019017721978</v>
      </c>
      <c r="F36" s="133">
        <f>IF(TrAvia_act!F8=0,"",F12/TrAvia_act!F8*1000)</f>
        <v>369.6614495346771</v>
      </c>
      <c r="G36" s="133">
        <f>IF(TrAvia_act!G8=0,"",G12/TrAvia_act!G8*1000)</f>
        <v>337.45941153750141</v>
      </c>
      <c r="H36" s="133">
        <f>IF(TrAvia_act!H8=0,"",H12/TrAvia_act!H8*1000)</f>
        <v>343.57991644093772</v>
      </c>
      <c r="I36" s="133">
        <f>IF(TrAvia_act!I8=0,"",I12/TrAvia_act!I8*1000)</f>
        <v>355.83365088701805</v>
      </c>
      <c r="J36" s="133">
        <f>IF(TrAvia_act!J8=0,"",J12/TrAvia_act!J8*1000)</f>
        <v>360.59426380560024</v>
      </c>
      <c r="K36" s="133">
        <f>IF(TrAvia_act!K8=0,"",K12/TrAvia_act!K8*1000)</f>
        <v>343.64596884190985</v>
      </c>
      <c r="L36" s="133">
        <f>IF(TrAvia_act!L8=0,"",L12/TrAvia_act!L8*1000)</f>
        <v>274.22171274717357</v>
      </c>
      <c r="M36" s="133">
        <f>IF(TrAvia_act!M8=0,"",M12/TrAvia_act!M8*1000)</f>
        <v>235.65273233559108</v>
      </c>
      <c r="N36" s="133">
        <f>IF(TrAvia_act!N8=0,"",N12/TrAvia_act!N8*1000)</f>
        <v>240.75120917446804</v>
      </c>
      <c r="O36" s="133">
        <f>IF(TrAvia_act!O8=0,"",O12/TrAvia_act!O8*1000)</f>
        <v>232.95090761834282</v>
      </c>
      <c r="P36" s="133">
        <f>IF(TrAvia_act!P8=0,"",P12/TrAvia_act!P8*1000)</f>
        <v>190.20487736303946</v>
      </c>
      <c r="Q36" s="133">
        <f>IF(TrAvia_act!Q8=0,"",Q12/TrAvia_act!Q8*1000)</f>
        <v>205.228181957424</v>
      </c>
    </row>
    <row r="37" spans="1:17" ht="11.45" customHeight="1" x14ac:dyDescent="0.25">
      <c r="A37" s="95" t="s">
        <v>126</v>
      </c>
      <c r="B37" s="75">
        <f>IF(TrAvia_act!B9=0,"",B13/TrAvia_act!B9*1000)</f>
        <v>868.91238241096119</v>
      </c>
      <c r="C37" s="75">
        <f>IF(TrAvia_act!C9=0,"",C13/TrAvia_act!C9*1000)</f>
        <v>899.51112578395464</v>
      </c>
      <c r="D37" s="75">
        <f>IF(TrAvia_act!D9=0,"",D13/TrAvia_act!D9*1000)</f>
        <v>700.76869159366788</v>
      </c>
      <c r="E37" s="75">
        <f>IF(TrAvia_act!E9=0,"",E13/TrAvia_act!E9*1000)</f>
        <v>676.73314834849316</v>
      </c>
      <c r="F37" s="75">
        <f>IF(TrAvia_act!F9=0,"",F13/TrAvia_act!F9*1000)</f>
        <v>736.60133075407771</v>
      </c>
      <c r="G37" s="75">
        <f>IF(TrAvia_act!G9=0,"",G13/TrAvia_act!G9*1000)</f>
        <v>708.62942649447723</v>
      </c>
      <c r="H37" s="75">
        <f>IF(TrAvia_act!H9=0,"",H13/TrAvia_act!H9*1000)</f>
        <v>731.52439420754217</v>
      </c>
      <c r="I37" s="75">
        <f>IF(TrAvia_act!I9=0,"",I13/TrAvia_act!I9*1000)</f>
        <v>763.73751405222185</v>
      </c>
      <c r="J37" s="75">
        <f>IF(TrAvia_act!J9=0,"",J13/TrAvia_act!J9*1000)</f>
        <v>754.41044435012907</v>
      </c>
      <c r="K37" s="75">
        <f>IF(TrAvia_act!K9=0,"",K13/TrAvia_act!K9*1000)</f>
        <v>692.98821696828134</v>
      </c>
      <c r="L37" s="75">
        <f>IF(TrAvia_act!L9=0,"",L13/TrAvia_act!L9*1000)</f>
        <v>669.30923855359526</v>
      </c>
      <c r="M37" s="75">
        <f>IF(TrAvia_act!M9=0,"",M13/TrAvia_act!M9*1000)</f>
        <v>624.85517711879299</v>
      </c>
      <c r="N37" s="75">
        <f>IF(TrAvia_act!N9=0,"",N13/TrAvia_act!N9*1000)</f>
        <v>624.04465582795797</v>
      </c>
      <c r="O37" s="75">
        <f>IF(TrAvia_act!O9=0,"",O13/TrAvia_act!O9*1000)</f>
        <v>586.87219043518826</v>
      </c>
      <c r="P37" s="75">
        <f>IF(TrAvia_act!P9=0,"",P13/TrAvia_act!P9*1000)</f>
        <v>474.32274244128712</v>
      </c>
      <c r="Q37" s="75">
        <f>IF(TrAvia_act!Q9=0,"",Q13/TrAvia_act!Q9*1000)</f>
        <v>502.61892930564846</v>
      </c>
    </row>
    <row r="38" spans="1:17" ht="11.45" customHeight="1" x14ac:dyDescent="0.25">
      <c r="A38" s="93" t="s">
        <v>125</v>
      </c>
      <c r="B38" s="74">
        <f>IF(TrAvia_act!B10=0,"",B14/TrAvia_act!B10*1000)</f>
        <v>252.64017555651114</v>
      </c>
      <c r="C38" s="74">
        <f>IF(TrAvia_act!C10=0,"",C14/TrAvia_act!C10*1000)</f>
        <v>269.91353754123116</v>
      </c>
      <c r="D38" s="74">
        <f>IF(TrAvia_act!D10=0,"",D14/TrAvia_act!D10*1000)</f>
        <v>211.27495062642328</v>
      </c>
      <c r="E38" s="74">
        <f>IF(TrAvia_act!E10=0,"",E14/TrAvia_act!E10*1000)</f>
        <v>207.27153096174254</v>
      </c>
      <c r="F38" s="74">
        <f>IF(TrAvia_act!F10=0,"",F14/TrAvia_act!F10*1000)</f>
        <v>222.825837579964</v>
      </c>
      <c r="G38" s="74">
        <f>IF(TrAvia_act!G10=0,"",G14/TrAvia_act!G10*1000)</f>
        <v>209.1844057912401</v>
      </c>
      <c r="H38" s="74">
        <f>IF(TrAvia_act!H10=0,"",H14/TrAvia_act!H10*1000)</f>
        <v>203.85607779835232</v>
      </c>
      <c r="I38" s="74">
        <f>IF(TrAvia_act!I10=0,"",I14/TrAvia_act!I10*1000)</f>
        <v>203.76753996454059</v>
      </c>
      <c r="J38" s="74">
        <f>IF(TrAvia_act!J10=0,"",J14/TrAvia_act!J10*1000)</f>
        <v>204.94349137070591</v>
      </c>
      <c r="K38" s="74">
        <f>IF(TrAvia_act!K10=0,"",K14/TrAvia_act!K10*1000)</f>
        <v>198.44648376198955</v>
      </c>
      <c r="L38" s="74">
        <f>IF(TrAvia_act!L10=0,"",L14/TrAvia_act!L10*1000)</f>
        <v>181.93668113135743</v>
      </c>
      <c r="M38" s="74">
        <f>IF(TrAvia_act!M10=0,"",M14/TrAvia_act!M10*1000)</f>
        <v>170.65747784373232</v>
      </c>
      <c r="N38" s="74">
        <f>IF(TrAvia_act!N10=0,"",N14/TrAvia_act!N10*1000)</f>
        <v>172.69021628307189</v>
      </c>
      <c r="O38" s="74">
        <f>IF(TrAvia_act!O10=0,"",O14/TrAvia_act!O10*1000)</f>
        <v>171.64154652996532</v>
      </c>
      <c r="P38" s="74">
        <f>IF(TrAvia_act!P10=0,"",P14/TrAvia_act!P10*1000)</f>
        <v>145.40491929108654</v>
      </c>
      <c r="Q38" s="74">
        <f>IF(TrAvia_act!Q10=0,"",Q14/TrAvia_act!Q10*1000)</f>
        <v>158.13174106323788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10518.770469783785</v>
      </c>
      <c r="C41" s="134">
        <f>IF(TrAvia_act!C22=0,"",1000000*C8/TrAvia_act!C22)</f>
        <v>10441.887553622613</v>
      </c>
      <c r="D41" s="134">
        <f>IF(TrAvia_act!D22=0,"",1000000*D8/TrAvia_act!D22)</f>
        <v>8442.3502668001274</v>
      </c>
      <c r="E41" s="134">
        <f>IF(TrAvia_act!E22=0,"",1000000*E8/TrAvia_act!E22)</f>
        <v>8600.5023697773104</v>
      </c>
      <c r="F41" s="134">
        <f>IF(TrAvia_act!F22=0,"",1000000*F8/TrAvia_act!F22)</f>
        <v>9562.0585639813598</v>
      </c>
      <c r="G41" s="134">
        <f>IF(TrAvia_act!G22=0,"",1000000*G8/TrAvia_act!G22)</f>
        <v>9184.3268758076556</v>
      </c>
      <c r="H41" s="134">
        <f>IF(TrAvia_act!H22=0,"",1000000*H8/TrAvia_act!H22)</f>
        <v>8770.3978925950778</v>
      </c>
      <c r="I41" s="134">
        <f>IF(TrAvia_act!I22=0,"",1000000*I8/TrAvia_act!I22)</f>
        <v>9244.1591399820427</v>
      </c>
      <c r="J41" s="134">
        <f>IF(TrAvia_act!J22=0,"",1000000*J8/TrAvia_act!J22)</f>
        <v>9182.4878931106141</v>
      </c>
      <c r="K41" s="134">
        <f>IF(TrAvia_act!K22=0,"",1000000*K8/TrAvia_act!K22)</f>
        <v>9110.3871941250036</v>
      </c>
      <c r="L41" s="134">
        <f>IF(TrAvia_act!L22=0,"",1000000*L8/TrAvia_act!L22)</f>
        <v>8848.9966457023365</v>
      </c>
      <c r="M41" s="134">
        <f>IF(TrAvia_act!M22=0,"",1000000*M8/TrAvia_act!M22)</f>
        <v>8662.7780658998272</v>
      </c>
      <c r="N41" s="134">
        <f>IF(TrAvia_act!N22=0,"",1000000*N8/TrAvia_act!N22)</f>
        <v>8387.677604544202</v>
      </c>
      <c r="O41" s="134">
        <f>IF(TrAvia_act!O22=0,"",1000000*O8/TrAvia_act!O22)</f>
        <v>8257.9036075557633</v>
      </c>
      <c r="P41" s="134">
        <f>IF(TrAvia_act!P22=0,"",1000000*P8/TrAvia_act!P22)</f>
        <v>7454.3969980627498</v>
      </c>
      <c r="Q41" s="134">
        <f>IF(TrAvia_act!Q22=0,"",1000000*Q8/TrAvia_act!Q22)</f>
        <v>7917.019524215365</v>
      </c>
    </row>
    <row r="42" spans="1:17" ht="11.45" customHeight="1" x14ac:dyDescent="0.25">
      <c r="A42" s="116" t="s">
        <v>23</v>
      </c>
      <c r="B42" s="77">
        <f>IF(TrAvia_act!B23=0,"",1000000*B9/TrAvia_act!B23)</f>
        <v>6896.9181562002595</v>
      </c>
      <c r="C42" s="77">
        <f>IF(TrAvia_act!C23=0,"",1000000*C9/TrAvia_act!C23)</f>
        <v>6647.166387583984</v>
      </c>
      <c r="D42" s="77">
        <f>IF(TrAvia_act!D23=0,"",1000000*D9/TrAvia_act!D23)</f>
        <v>6355.1138705003295</v>
      </c>
      <c r="E42" s="77">
        <f>IF(TrAvia_act!E23=0,"",1000000*E9/TrAvia_act!E23)</f>
        <v>6425.9174409640382</v>
      </c>
      <c r="F42" s="77">
        <f>IF(TrAvia_act!F23=0,"",1000000*F9/TrAvia_act!F23)</f>
        <v>6436.7724984311917</v>
      </c>
      <c r="G42" s="77">
        <f>IF(TrAvia_act!G23=0,"",1000000*G9/TrAvia_act!G23)</f>
        <v>6139.3782720778499</v>
      </c>
      <c r="H42" s="77">
        <f>IF(TrAvia_act!H23=0,"",1000000*H9/TrAvia_act!H23)</f>
        <v>6236.444889903858</v>
      </c>
      <c r="I42" s="77">
        <f>IF(TrAvia_act!I23=0,"",1000000*I9/TrAvia_act!I23)</f>
        <v>6342.3162130102173</v>
      </c>
      <c r="J42" s="77">
        <f>IF(TrAvia_act!J23=0,"",1000000*J9/TrAvia_act!J23)</f>
        <v>6284.4568220881183</v>
      </c>
      <c r="K42" s="77">
        <f>IF(TrAvia_act!K23=0,"",1000000*K9/TrAvia_act!K23)</f>
        <v>6126.959916173083</v>
      </c>
      <c r="L42" s="77">
        <f>IF(TrAvia_act!L23=0,"",1000000*L9/TrAvia_act!L23)</f>
        <v>6160.663990603497</v>
      </c>
      <c r="M42" s="77">
        <f>IF(TrAvia_act!M23=0,"",1000000*M9/TrAvia_act!M23)</f>
        <v>5747.9031484668649</v>
      </c>
      <c r="N42" s="77">
        <f>IF(TrAvia_act!N23=0,"",1000000*N9/TrAvia_act!N23)</f>
        <v>5272.8619227745439</v>
      </c>
      <c r="O42" s="77">
        <f>IF(TrAvia_act!O23=0,"",1000000*O9/TrAvia_act!O23)</f>
        <v>5132.0343978669307</v>
      </c>
      <c r="P42" s="77">
        <f>IF(TrAvia_act!P23=0,"",1000000*P9/TrAvia_act!P23)</f>
        <v>5386.5845878003465</v>
      </c>
      <c r="Q42" s="77">
        <f>IF(TrAvia_act!Q23=0,"",1000000*Q9/TrAvia_act!Q23)</f>
        <v>5388.5307385097985</v>
      </c>
    </row>
    <row r="43" spans="1:17" ht="11.45" customHeight="1" x14ac:dyDescent="0.25">
      <c r="A43" s="116" t="s">
        <v>127</v>
      </c>
      <c r="B43" s="77">
        <f>IF(TrAvia_act!B24=0,"",1000000*B10/TrAvia_act!B24)</f>
        <v>9176.3053331080391</v>
      </c>
      <c r="C43" s="77">
        <f>IF(TrAvia_act!C24=0,"",1000000*C10/TrAvia_act!C24)</f>
        <v>9376.6999595602829</v>
      </c>
      <c r="D43" s="77">
        <f>IF(TrAvia_act!D24=0,"",1000000*D10/TrAvia_act!D24)</f>
        <v>7671.3560725754169</v>
      </c>
      <c r="E43" s="77">
        <f>IF(TrAvia_act!E24=0,"",1000000*E10/TrAvia_act!E24)</f>
        <v>7605.8009108362567</v>
      </c>
      <c r="F43" s="77">
        <f>IF(TrAvia_act!F24=0,"",1000000*F10/TrAvia_act!F24)</f>
        <v>8510.6447137166833</v>
      </c>
      <c r="G43" s="77">
        <f>IF(TrAvia_act!G24=0,"",1000000*G10/TrAvia_act!G24)</f>
        <v>8205.5887174183736</v>
      </c>
      <c r="H43" s="77">
        <f>IF(TrAvia_act!H24=0,"",1000000*H10/TrAvia_act!H24)</f>
        <v>7321.9019889669098</v>
      </c>
      <c r="I43" s="77">
        <f>IF(TrAvia_act!I24=0,"",1000000*I10/TrAvia_act!I24)</f>
        <v>7723.6230237095842</v>
      </c>
      <c r="J43" s="77">
        <f>IF(TrAvia_act!J24=0,"",1000000*J10/TrAvia_act!J24)</f>
        <v>7527.0710846492075</v>
      </c>
      <c r="K43" s="77">
        <f>IF(TrAvia_act!K24=0,"",1000000*K10/TrAvia_act!K24)</f>
        <v>7401.7246736494317</v>
      </c>
      <c r="L43" s="77">
        <f>IF(TrAvia_act!L24=0,"",1000000*L10/TrAvia_act!L24)</f>
        <v>7408.9092906031592</v>
      </c>
      <c r="M43" s="77">
        <f>IF(TrAvia_act!M24=0,"",1000000*M10/TrAvia_act!M24)</f>
        <v>7271.1544667352064</v>
      </c>
      <c r="N43" s="77">
        <f>IF(TrAvia_act!N24=0,"",1000000*N10/TrAvia_act!N24)</f>
        <v>7284.1374376161757</v>
      </c>
      <c r="O43" s="77">
        <f>IF(TrAvia_act!O24=0,"",1000000*O10/TrAvia_act!O24)</f>
        <v>7083.0336252970992</v>
      </c>
      <c r="P43" s="77">
        <f>IF(TrAvia_act!P24=0,"",1000000*P10/TrAvia_act!P24)</f>
        <v>6216.1029732864345</v>
      </c>
      <c r="Q43" s="77">
        <f>IF(TrAvia_act!Q24=0,"",1000000*Q10/TrAvia_act!Q24)</f>
        <v>6431.5523847189461</v>
      </c>
    </row>
    <row r="44" spans="1:17" ht="11.45" customHeight="1" x14ac:dyDescent="0.25">
      <c r="A44" s="116" t="s">
        <v>125</v>
      </c>
      <c r="B44" s="77">
        <f>IF(TrAvia_act!B25=0,"",1000000*B11/TrAvia_act!B25)</f>
        <v>28777.348300041376</v>
      </c>
      <c r="C44" s="77">
        <f>IF(TrAvia_act!C25=0,"",1000000*C11/TrAvia_act!C25)</f>
        <v>31163.305213868</v>
      </c>
      <c r="D44" s="77">
        <f>IF(TrAvia_act!D25=0,"",1000000*D11/TrAvia_act!D25)</f>
        <v>22752.541797431924</v>
      </c>
      <c r="E44" s="77">
        <f>IF(TrAvia_act!E25=0,"",1000000*E11/TrAvia_act!E25)</f>
        <v>23478.230833136979</v>
      </c>
      <c r="F44" s="77">
        <f>IF(TrAvia_act!F25=0,"",1000000*F11/TrAvia_act!F25)</f>
        <v>27972.91878513003</v>
      </c>
      <c r="G44" s="77">
        <f>IF(TrAvia_act!G25=0,"",1000000*G11/TrAvia_act!G25)</f>
        <v>23876.414879504871</v>
      </c>
      <c r="H44" s="77">
        <f>IF(TrAvia_act!H25=0,"",1000000*H11/TrAvia_act!H25)</f>
        <v>23752.622675239392</v>
      </c>
      <c r="I44" s="77">
        <f>IF(TrAvia_act!I25=0,"",1000000*I11/TrAvia_act!I25)</f>
        <v>24587.220148085809</v>
      </c>
      <c r="J44" s="77">
        <f>IF(TrAvia_act!J25=0,"",1000000*J11/TrAvia_act!J25)</f>
        <v>24626.980387415908</v>
      </c>
      <c r="K44" s="77">
        <f>IF(TrAvia_act!K25=0,"",1000000*K11/TrAvia_act!K25)</f>
        <v>23880.64834188826</v>
      </c>
      <c r="L44" s="77">
        <f>IF(TrAvia_act!L25=0,"",1000000*L11/TrAvia_act!L25)</f>
        <v>20990.463335289547</v>
      </c>
      <c r="M44" s="77">
        <f>IF(TrAvia_act!M25=0,"",1000000*M11/TrAvia_act!M25)</f>
        <v>21266.485070165778</v>
      </c>
      <c r="N44" s="77">
        <f>IF(TrAvia_act!N25=0,"",1000000*N11/TrAvia_act!N25)</f>
        <v>20091.470569563124</v>
      </c>
      <c r="O44" s="77">
        <f>IF(TrAvia_act!O25=0,"",1000000*O11/TrAvia_act!O25)</f>
        <v>19697.617258918206</v>
      </c>
      <c r="P44" s="77">
        <f>IF(TrAvia_act!P25=0,"",1000000*P11/TrAvia_act!P25)</f>
        <v>16024.588690459474</v>
      </c>
      <c r="Q44" s="77">
        <f>IF(TrAvia_act!Q25=0,"",1000000*Q11/TrAvia_act!Q25)</f>
        <v>18572.322904440996</v>
      </c>
    </row>
    <row r="45" spans="1:17" ht="11.45" customHeight="1" x14ac:dyDescent="0.25">
      <c r="A45" s="128" t="s">
        <v>18</v>
      </c>
      <c r="B45" s="133">
        <f>IF(TrAvia_act!B26=0,"",1000000*B12/TrAvia_act!B26)</f>
        <v>14821.85100793623</v>
      </c>
      <c r="C45" s="133">
        <f>IF(TrAvia_act!C26=0,"",1000000*C12/TrAvia_act!C26)</f>
        <v>16954.55763620244</v>
      </c>
      <c r="D45" s="133">
        <f>IF(TrAvia_act!D26=0,"",1000000*D12/TrAvia_act!D26)</f>
        <v>13307.329971730018</v>
      </c>
      <c r="E45" s="133">
        <f>IF(TrAvia_act!E26=0,"",1000000*E12/TrAvia_act!E26)</f>
        <v>13071.428184185559</v>
      </c>
      <c r="F45" s="133">
        <f>IF(TrAvia_act!F26=0,"",1000000*F12/TrAvia_act!F26)</f>
        <v>14320.120205948491</v>
      </c>
      <c r="G45" s="133">
        <f>IF(TrAvia_act!G26=0,"",1000000*G12/TrAvia_act!G26)</f>
        <v>13771.853630354584</v>
      </c>
      <c r="H45" s="133">
        <f>IF(TrAvia_act!H26=0,"",1000000*H12/TrAvia_act!H26)</f>
        <v>13229.087897644988</v>
      </c>
      <c r="I45" s="133">
        <f>IF(TrAvia_act!I26=0,"",1000000*I12/TrAvia_act!I26)</f>
        <v>13999.188807988961</v>
      </c>
      <c r="J45" s="133">
        <f>IF(TrAvia_act!J26=0,"",1000000*J12/TrAvia_act!J26)</f>
        <v>13710.240107295265</v>
      </c>
      <c r="K45" s="133">
        <f>IF(TrAvia_act!K26=0,"",1000000*K12/TrAvia_act!K26)</f>
        <v>13155.963236921643</v>
      </c>
      <c r="L45" s="133">
        <f>IF(TrAvia_act!L26=0,"",1000000*L12/TrAvia_act!L26)</f>
        <v>13801.725899720048</v>
      </c>
      <c r="M45" s="133">
        <f>IF(TrAvia_act!M26=0,"",1000000*M12/TrAvia_act!M26)</f>
        <v>14701.797274132985</v>
      </c>
      <c r="N45" s="133">
        <f>IF(TrAvia_act!N26=0,"",1000000*N12/TrAvia_act!N26)</f>
        <v>14435.072973842201</v>
      </c>
      <c r="O45" s="133">
        <f>IF(TrAvia_act!O26=0,"",1000000*O12/TrAvia_act!O26)</f>
        <v>14150.802514707539</v>
      </c>
      <c r="P45" s="133">
        <f>IF(TrAvia_act!P26=0,"",1000000*P12/TrAvia_act!P26)</f>
        <v>12745.868703329097</v>
      </c>
      <c r="Q45" s="133">
        <f>IF(TrAvia_act!Q26=0,"",1000000*Q12/TrAvia_act!Q26)</f>
        <v>13214.85450942482</v>
      </c>
    </row>
    <row r="46" spans="1:17" ht="11.45" customHeight="1" x14ac:dyDescent="0.25">
      <c r="A46" s="95" t="s">
        <v>126</v>
      </c>
      <c r="B46" s="75">
        <f>IF(TrAvia_act!B27=0,"",1000000*B13/TrAvia_act!B27)</f>
        <v>12578.68494622797</v>
      </c>
      <c r="C46" s="75">
        <f>IF(TrAvia_act!C27=0,"",1000000*C13/TrAvia_act!C27)</f>
        <v>13105.740555239785</v>
      </c>
      <c r="D46" s="75">
        <f>IF(TrAvia_act!D27=0,"",1000000*D13/TrAvia_act!D27)</f>
        <v>10174.670109529699</v>
      </c>
      <c r="E46" s="75">
        <f>IF(TrAvia_act!E27=0,"",1000000*E13/TrAvia_act!E27)</f>
        <v>9778.4188205812443</v>
      </c>
      <c r="F46" s="75">
        <f>IF(TrAvia_act!F27=0,"",1000000*F13/TrAvia_act!F27)</f>
        <v>10580.637953890393</v>
      </c>
      <c r="G46" s="75">
        <f>IF(TrAvia_act!G27=0,"",1000000*G13/TrAvia_act!G27)</f>
        <v>9885.7705839031387</v>
      </c>
      <c r="H46" s="75">
        <f>IF(TrAvia_act!H27=0,"",1000000*H13/TrAvia_act!H27)</f>
        <v>9617.5733325299861</v>
      </c>
      <c r="I46" s="75">
        <f>IF(TrAvia_act!I27=0,"",1000000*I13/TrAvia_act!I27)</f>
        <v>10256.790163568287</v>
      </c>
      <c r="J46" s="75">
        <f>IF(TrAvia_act!J27=0,"",1000000*J13/TrAvia_act!J27)</f>
        <v>10225.49794556754</v>
      </c>
      <c r="K46" s="75">
        <f>IF(TrAvia_act!K27=0,"",1000000*K13/TrAvia_act!K27)</f>
        <v>9849.9211495909203</v>
      </c>
      <c r="L46" s="75">
        <f>IF(TrAvia_act!L27=0,"",1000000*L13/TrAvia_act!L27)</f>
        <v>8969.4286902114618</v>
      </c>
      <c r="M46" s="75">
        <f>IF(TrAvia_act!M27=0,"",1000000*M13/TrAvia_act!M27)</f>
        <v>8532.5899677087873</v>
      </c>
      <c r="N46" s="75">
        <f>IF(TrAvia_act!N27=0,"",1000000*N13/TrAvia_act!N27)</f>
        <v>8419.1335421005751</v>
      </c>
      <c r="O46" s="75">
        <f>IF(TrAvia_act!O27=0,"",1000000*O13/TrAvia_act!O27)</f>
        <v>8009.3837787432467</v>
      </c>
      <c r="P46" s="75">
        <f>IF(TrAvia_act!P27=0,"",1000000*P13/TrAvia_act!P27)</f>
        <v>6949.8939323700934</v>
      </c>
      <c r="Q46" s="75">
        <f>IF(TrAvia_act!Q27=0,"",1000000*Q13/TrAvia_act!Q27)</f>
        <v>7160.0378214818666</v>
      </c>
    </row>
    <row r="47" spans="1:17" ht="11.45" customHeight="1" x14ac:dyDescent="0.25">
      <c r="A47" s="93" t="s">
        <v>125</v>
      </c>
      <c r="B47" s="74">
        <f>IF(TrAvia_act!B28=0,"",1000000*B14/TrAvia_act!B28)</f>
        <v>30136.132641723656</v>
      </c>
      <c r="C47" s="74">
        <f>IF(TrAvia_act!C28=0,"",1000000*C14/TrAvia_act!C28)</f>
        <v>32055.538597040912</v>
      </c>
      <c r="D47" s="74">
        <f>IF(TrAvia_act!D28=0,"",1000000*D14/TrAvia_act!D28)</f>
        <v>25356.300331892402</v>
      </c>
      <c r="E47" s="74">
        <f>IF(TrAvia_act!E28=0,"",1000000*E14/TrAvia_act!E28)</f>
        <v>24684.412670669273</v>
      </c>
      <c r="F47" s="74">
        <f>IF(TrAvia_act!F28=0,"",1000000*F14/TrAvia_act!F28)</f>
        <v>26893.410147291524</v>
      </c>
      <c r="G47" s="74">
        <f>IF(TrAvia_act!G28=0,"",1000000*G14/TrAvia_act!G28)</f>
        <v>25513.581590706763</v>
      </c>
      <c r="H47" s="74">
        <f>IF(TrAvia_act!H28=0,"",1000000*H14/TrAvia_act!H28)</f>
        <v>25703.618585417826</v>
      </c>
      <c r="I47" s="74">
        <f>IF(TrAvia_act!I28=0,"",1000000*I14/TrAvia_act!I28)</f>
        <v>28559.654627093143</v>
      </c>
      <c r="J47" s="74">
        <f>IF(TrAvia_act!J28=0,"",1000000*J14/TrAvia_act!J28)</f>
        <v>27192.74093110445</v>
      </c>
      <c r="K47" s="74">
        <f>IF(TrAvia_act!K28=0,"",1000000*K14/TrAvia_act!K28)</f>
        <v>25653.176495093394</v>
      </c>
      <c r="L47" s="74">
        <f>IF(TrAvia_act!L28=0,"",1000000*L14/TrAvia_act!L28)</f>
        <v>25699.107746636415</v>
      </c>
      <c r="M47" s="74">
        <f>IF(TrAvia_act!M28=0,"",1000000*M14/TrAvia_act!M28)</f>
        <v>26351.457920579225</v>
      </c>
      <c r="N47" s="74">
        <f>IF(TrAvia_act!N28=0,"",1000000*N14/TrAvia_act!N28)</f>
        <v>26658.167516084966</v>
      </c>
      <c r="O47" s="74">
        <f>IF(TrAvia_act!O28=0,"",1000000*O14/TrAvia_act!O28)</f>
        <v>25924.914438054966</v>
      </c>
      <c r="P47" s="74">
        <f>IF(TrAvia_act!P28=0,"",1000000*P14/TrAvia_act!P28)</f>
        <v>22320.657652105918</v>
      </c>
      <c r="Q47" s="74">
        <f>IF(TrAvia_act!Q28=0,"",1000000*Q14/TrAvia_act!Q28)</f>
        <v>23008.893985059687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0.98018513699655474</v>
      </c>
      <c r="C50" s="129">
        <f t="shared" si="6"/>
        <v>0.98053185773247953</v>
      </c>
      <c r="D50" s="129">
        <f t="shared" si="6"/>
        <v>0.97444280235314629</v>
      </c>
      <c r="E50" s="129">
        <f t="shared" si="6"/>
        <v>0.96953303604599417</v>
      </c>
      <c r="F50" s="129">
        <f t="shared" si="6"/>
        <v>0.96816032759343984</v>
      </c>
      <c r="G50" s="129">
        <f t="shared" si="6"/>
        <v>0.97079262846198278</v>
      </c>
      <c r="H50" s="129">
        <f t="shared" si="6"/>
        <v>0.96789255353564552</v>
      </c>
      <c r="I50" s="129">
        <f t="shared" si="6"/>
        <v>0.96387556488825565</v>
      </c>
      <c r="J50" s="129">
        <f t="shared" si="6"/>
        <v>0.96502004268075825</v>
      </c>
      <c r="K50" s="129">
        <f t="shared" si="6"/>
        <v>0.96986778685545894</v>
      </c>
      <c r="L50" s="129">
        <f t="shared" si="6"/>
        <v>0.97196968441351095</v>
      </c>
      <c r="M50" s="129">
        <f t="shared" si="6"/>
        <v>0.97741766291100218</v>
      </c>
      <c r="N50" s="129">
        <f t="shared" si="6"/>
        <v>0.97954213014945413</v>
      </c>
      <c r="O50" s="129">
        <f t="shared" si="6"/>
        <v>0.98209021561470133</v>
      </c>
      <c r="P50" s="129">
        <f t="shared" si="6"/>
        <v>0.98215077512026261</v>
      </c>
      <c r="Q50" s="129">
        <f t="shared" si="6"/>
        <v>0.98184035536093905</v>
      </c>
    </row>
    <row r="51" spans="1:17" ht="11.45" customHeight="1" x14ac:dyDescent="0.25">
      <c r="A51" s="116" t="s">
        <v>23</v>
      </c>
      <c r="B51" s="52">
        <f t="shared" ref="B51:Q51" si="7">IF(B9=0,0,B9/B$7)</f>
        <v>0.25532077498883698</v>
      </c>
      <c r="C51" s="52">
        <f t="shared" si="7"/>
        <v>0.25414077524462853</v>
      </c>
      <c r="D51" s="52">
        <f t="shared" si="7"/>
        <v>0.30391640462881803</v>
      </c>
      <c r="E51" s="52">
        <f t="shared" si="7"/>
        <v>0.29690610658457012</v>
      </c>
      <c r="F51" s="52">
        <f t="shared" si="7"/>
        <v>0.26185976493099433</v>
      </c>
      <c r="G51" s="52">
        <f t="shared" si="7"/>
        <v>0.25853740713996126</v>
      </c>
      <c r="H51" s="52">
        <f t="shared" si="7"/>
        <v>0.24098871359920992</v>
      </c>
      <c r="I51" s="52">
        <f t="shared" si="7"/>
        <v>0.22116723947676811</v>
      </c>
      <c r="J51" s="52">
        <f t="shared" si="7"/>
        <v>0.21225695374845474</v>
      </c>
      <c r="K51" s="52">
        <f t="shared" si="7"/>
        <v>0.20391772237136357</v>
      </c>
      <c r="L51" s="52">
        <f t="shared" si="7"/>
        <v>0.20649070392143998</v>
      </c>
      <c r="M51" s="52">
        <f t="shared" si="7"/>
        <v>0.20457273652986407</v>
      </c>
      <c r="N51" s="52">
        <f t="shared" si="7"/>
        <v>0.19203485604138831</v>
      </c>
      <c r="O51" s="52">
        <f t="shared" si="7"/>
        <v>0.1859411146458729</v>
      </c>
      <c r="P51" s="52">
        <f t="shared" si="7"/>
        <v>0.21077121196198567</v>
      </c>
      <c r="Q51" s="52">
        <f t="shared" si="7"/>
        <v>0.1921274188717747</v>
      </c>
    </row>
    <row r="52" spans="1:17" ht="11.45" customHeight="1" x14ac:dyDescent="0.25">
      <c r="A52" s="116" t="s">
        <v>127</v>
      </c>
      <c r="B52" s="52">
        <f t="shared" ref="B52:Q52" si="8">IF(B10=0,0,B10/B$7)</f>
        <v>0.41731743971413915</v>
      </c>
      <c r="C52" s="52">
        <f t="shared" si="8"/>
        <v>0.43404378353571349</v>
      </c>
      <c r="D52" s="52">
        <f t="shared" si="8"/>
        <v>0.44130445870830726</v>
      </c>
      <c r="E52" s="52">
        <f t="shared" si="8"/>
        <v>0.42612342377969298</v>
      </c>
      <c r="F52" s="52">
        <f t="shared" si="8"/>
        <v>0.4320301089346873</v>
      </c>
      <c r="G52" s="52">
        <f t="shared" si="8"/>
        <v>0.42205934228697267</v>
      </c>
      <c r="H52" s="52">
        <f t="shared" si="8"/>
        <v>0.43517887270382954</v>
      </c>
      <c r="I52" s="52">
        <f t="shared" si="8"/>
        <v>0.44132008059709016</v>
      </c>
      <c r="J52" s="52">
        <f t="shared" si="8"/>
        <v>0.44176620697188701</v>
      </c>
      <c r="K52" s="52">
        <f t="shared" si="8"/>
        <v>0.44086441070644028</v>
      </c>
      <c r="L52" s="52">
        <f t="shared" si="8"/>
        <v>0.45635061324477688</v>
      </c>
      <c r="M52" s="52">
        <f t="shared" si="8"/>
        <v>0.45187200510454478</v>
      </c>
      <c r="N52" s="52">
        <f t="shared" si="8"/>
        <v>0.47042444064541827</v>
      </c>
      <c r="O52" s="52">
        <f t="shared" si="8"/>
        <v>0.46759218714499295</v>
      </c>
      <c r="P52" s="52">
        <f t="shared" si="8"/>
        <v>0.45180379706844387</v>
      </c>
      <c r="Q52" s="52">
        <f t="shared" si="8"/>
        <v>0.45100965978128604</v>
      </c>
    </row>
    <row r="53" spans="1:17" ht="11.45" customHeight="1" x14ac:dyDescent="0.25">
      <c r="A53" s="116" t="s">
        <v>125</v>
      </c>
      <c r="B53" s="52">
        <f t="shared" ref="B53:Q53" si="9">IF(B11=0,0,B11/B$7)</f>
        <v>0.30754692229357872</v>
      </c>
      <c r="C53" s="52">
        <f t="shared" si="9"/>
        <v>0.29234729895213751</v>
      </c>
      <c r="D53" s="52">
        <f t="shared" si="9"/>
        <v>0.22922193901602095</v>
      </c>
      <c r="E53" s="52">
        <f t="shared" si="9"/>
        <v>0.2465035056817311</v>
      </c>
      <c r="F53" s="52">
        <f t="shared" si="9"/>
        <v>0.27427045372775821</v>
      </c>
      <c r="G53" s="52">
        <f t="shared" si="9"/>
        <v>0.29019587903504884</v>
      </c>
      <c r="H53" s="52">
        <f t="shared" si="9"/>
        <v>0.29172496723260599</v>
      </c>
      <c r="I53" s="52">
        <f t="shared" si="9"/>
        <v>0.30138824481439741</v>
      </c>
      <c r="J53" s="52">
        <f t="shared" si="9"/>
        <v>0.31099688196041653</v>
      </c>
      <c r="K53" s="52">
        <f t="shared" si="9"/>
        <v>0.32508565377765503</v>
      </c>
      <c r="L53" s="52">
        <f t="shared" si="9"/>
        <v>0.3091283672472942</v>
      </c>
      <c r="M53" s="52">
        <f t="shared" si="9"/>
        <v>0.32097292127659338</v>
      </c>
      <c r="N53" s="52">
        <f t="shared" si="9"/>
        <v>0.3170828334626476</v>
      </c>
      <c r="O53" s="52">
        <f t="shared" si="9"/>
        <v>0.32855691382383539</v>
      </c>
      <c r="P53" s="52">
        <f t="shared" si="9"/>
        <v>0.31957576608983307</v>
      </c>
      <c r="Q53" s="52">
        <f t="shared" si="9"/>
        <v>0.33870327670787831</v>
      </c>
    </row>
    <row r="54" spans="1:17" ht="11.45" customHeight="1" x14ac:dyDescent="0.25">
      <c r="A54" s="128" t="s">
        <v>18</v>
      </c>
      <c r="B54" s="127">
        <f t="shared" ref="B54:Q54" si="10">IF(B12=0,0,B12/B$7)</f>
        <v>1.9814863003445267E-2</v>
      </c>
      <c r="C54" s="127">
        <f t="shared" si="10"/>
        <v>1.9468142267520461E-2</v>
      </c>
      <c r="D54" s="127">
        <f t="shared" si="10"/>
        <v>2.555719764685381E-2</v>
      </c>
      <c r="E54" s="127">
        <f t="shared" si="10"/>
        <v>3.0466963954005874E-2</v>
      </c>
      <c r="F54" s="127">
        <f t="shared" si="10"/>
        <v>3.1839672406560285E-2</v>
      </c>
      <c r="G54" s="127">
        <f t="shared" si="10"/>
        <v>2.92073715380172E-2</v>
      </c>
      <c r="H54" s="127">
        <f t="shared" si="10"/>
        <v>3.2107446464354532E-2</v>
      </c>
      <c r="I54" s="127">
        <f t="shared" si="10"/>
        <v>3.6124435111744339E-2</v>
      </c>
      <c r="J54" s="127">
        <f t="shared" si="10"/>
        <v>3.497995731924166E-2</v>
      </c>
      <c r="K54" s="127">
        <f t="shared" si="10"/>
        <v>3.0132213144541037E-2</v>
      </c>
      <c r="L54" s="127">
        <f t="shared" si="10"/>
        <v>2.8030315586488955E-2</v>
      </c>
      <c r="M54" s="127">
        <f t="shared" si="10"/>
        <v>2.2582337088997765E-2</v>
      </c>
      <c r="N54" s="127">
        <f t="shared" si="10"/>
        <v>2.0457869850545971E-2</v>
      </c>
      <c r="O54" s="127">
        <f t="shared" si="10"/>
        <v>1.7909784385298711E-2</v>
      </c>
      <c r="P54" s="127">
        <f t="shared" si="10"/>
        <v>1.784922487973729E-2</v>
      </c>
      <c r="Q54" s="127">
        <f t="shared" si="10"/>
        <v>1.8159644639060866E-2</v>
      </c>
    </row>
    <row r="55" spans="1:17" ht="11.45" customHeight="1" x14ac:dyDescent="0.25">
      <c r="A55" s="95" t="s">
        <v>126</v>
      </c>
      <c r="B55" s="48">
        <f t="shared" ref="B55:Q55" si="11">IF(B13=0,0,B13/B$7)</f>
        <v>1.4667601987702866E-2</v>
      </c>
      <c r="C55" s="48">
        <f t="shared" si="11"/>
        <v>1.1992236612106758E-2</v>
      </c>
      <c r="D55" s="48">
        <f t="shared" si="11"/>
        <v>1.5508656242744593E-2</v>
      </c>
      <c r="E55" s="48">
        <f t="shared" si="11"/>
        <v>1.775651286564554E-2</v>
      </c>
      <c r="F55" s="48">
        <f t="shared" si="11"/>
        <v>1.8132385361667207E-2</v>
      </c>
      <c r="G55" s="48">
        <f t="shared" si="11"/>
        <v>1.5752317918223999E-2</v>
      </c>
      <c r="H55" s="48">
        <f t="shared" si="11"/>
        <v>1.8101572376210275E-2</v>
      </c>
      <c r="I55" s="48">
        <f t="shared" si="11"/>
        <v>2.1055515072849574E-2</v>
      </c>
      <c r="J55" s="48">
        <f t="shared" si="11"/>
        <v>2.0730885670021838E-2</v>
      </c>
      <c r="K55" s="48">
        <f t="shared" si="11"/>
        <v>1.7840530201246759E-2</v>
      </c>
      <c r="L55" s="48">
        <f t="shared" si="11"/>
        <v>1.2954574762518602E-2</v>
      </c>
      <c r="M55" s="48">
        <f t="shared" si="11"/>
        <v>8.5686518449586083E-3</v>
      </c>
      <c r="N55" s="48">
        <f t="shared" si="11"/>
        <v>7.9962831563493569E-3</v>
      </c>
      <c r="O55" s="48">
        <f t="shared" si="11"/>
        <v>6.6620344561857366E-3</v>
      </c>
      <c r="P55" s="48">
        <f t="shared" si="11"/>
        <v>6.0626411162330437E-3</v>
      </c>
      <c r="Q55" s="48">
        <f t="shared" si="11"/>
        <v>6.0802887214163629E-3</v>
      </c>
    </row>
    <row r="56" spans="1:17" ht="11.45" customHeight="1" x14ac:dyDescent="0.25">
      <c r="A56" s="93" t="s">
        <v>125</v>
      </c>
      <c r="B56" s="46">
        <f t="shared" ref="B56:Q56" si="12">IF(B14=0,0,B14/B$7)</f>
        <v>5.1472610157424041E-3</v>
      </c>
      <c r="C56" s="46">
        <f t="shared" si="12"/>
        <v>7.4759056554137048E-3</v>
      </c>
      <c r="D56" s="46">
        <f t="shared" si="12"/>
        <v>1.0048541404109219E-2</v>
      </c>
      <c r="E56" s="46">
        <f t="shared" si="12"/>
        <v>1.2710451088360336E-2</v>
      </c>
      <c r="F56" s="46">
        <f t="shared" si="12"/>
        <v>1.3707287044893077E-2</v>
      </c>
      <c r="G56" s="46">
        <f t="shared" si="12"/>
        <v>1.3455053619793197E-2</v>
      </c>
      <c r="H56" s="46">
        <f t="shared" si="12"/>
        <v>1.4005874088144254E-2</v>
      </c>
      <c r="I56" s="46">
        <f t="shared" si="12"/>
        <v>1.5068920038894767E-2</v>
      </c>
      <c r="J56" s="46">
        <f t="shared" si="12"/>
        <v>1.4249071649219821E-2</v>
      </c>
      <c r="K56" s="46">
        <f t="shared" si="12"/>
        <v>1.2291682943294274E-2</v>
      </c>
      <c r="L56" s="46">
        <f t="shared" si="12"/>
        <v>1.5075740823970349E-2</v>
      </c>
      <c r="M56" s="46">
        <f t="shared" si="12"/>
        <v>1.4013685244039158E-2</v>
      </c>
      <c r="N56" s="46">
        <f t="shared" si="12"/>
        <v>1.2461586694196614E-2</v>
      </c>
      <c r="O56" s="46">
        <f t="shared" si="12"/>
        <v>1.1247749929112975E-2</v>
      </c>
      <c r="P56" s="46">
        <f t="shared" si="12"/>
        <v>1.1786583763504246E-2</v>
      </c>
      <c r="Q56" s="46">
        <f t="shared" si="12"/>
        <v>1.2079355917644502E-2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34565130.200000003</v>
      </c>
      <c r="C4" s="132">
        <f t="shared" si="0"/>
        <v>35036935.399999999</v>
      </c>
      <c r="D4" s="132">
        <f t="shared" si="0"/>
        <v>32800801.100000001</v>
      </c>
      <c r="E4" s="132">
        <f t="shared" si="0"/>
        <v>31471916.199999999</v>
      </c>
      <c r="F4" s="132">
        <f t="shared" si="0"/>
        <v>34225453</v>
      </c>
      <c r="G4" s="132">
        <f t="shared" si="0"/>
        <v>36155672.299999997</v>
      </c>
      <c r="H4" s="132">
        <f t="shared" si="0"/>
        <v>38846907.100000001</v>
      </c>
      <c r="I4" s="132">
        <f t="shared" si="0"/>
        <v>40156599.899999999</v>
      </c>
      <c r="J4" s="132">
        <f t="shared" si="0"/>
        <v>43117434.400000006</v>
      </c>
      <c r="K4" s="132">
        <f t="shared" si="0"/>
        <v>38313018.699999996</v>
      </c>
      <c r="L4" s="132">
        <f t="shared" si="0"/>
        <v>39626794.200000003</v>
      </c>
      <c r="M4" s="132">
        <f t="shared" si="0"/>
        <v>43931420.400000006</v>
      </c>
      <c r="N4" s="132">
        <f t="shared" si="0"/>
        <v>43962717.399999999</v>
      </c>
      <c r="O4" s="132">
        <f t="shared" si="0"/>
        <v>46815053.200000003</v>
      </c>
      <c r="P4" s="132">
        <f t="shared" si="0"/>
        <v>48057689.699999996</v>
      </c>
      <c r="Q4" s="132">
        <f t="shared" si="0"/>
        <v>48960324.600000009</v>
      </c>
    </row>
    <row r="5" spans="1:17" ht="11.45" customHeight="1" x14ac:dyDescent="0.25">
      <c r="A5" s="116" t="s">
        <v>23</v>
      </c>
      <c r="B5" s="42">
        <f>B13*TrAvia_act!B23</f>
        <v>12297055.200000001</v>
      </c>
      <c r="C5" s="42">
        <f>C13*TrAvia_act!C23</f>
        <v>12727874.4</v>
      </c>
      <c r="D5" s="42">
        <f>D13*TrAvia_act!D23</f>
        <v>12223249.299999999</v>
      </c>
      <c r="E5" s="42">
        <f>E13*TrAvia_act!E23</f>
        <v>11680050.4</v>
      </c>
      <c r="F5" s="42">
        <f>F13*TrAvia_act!F23</f>
        <v>12358054.199999999</v>
      </c>
      <c r="G5" s="42">
        <f>G13*TrAvia_act!G23</f>
        <v>12741960</v>
      </c>
      <c r="H5" s="42">
        <f>H13*TrAvia_act!H23</f>
        <v>11981724.800000001</v>
      </c>
      <c r="I5" s="42">
        <f>I13*TrAvia_act!I23</f>
        <v>11825040</v>
      </c>
      <c r="J5" s="42">
        <f>J13*TrAvia_act!J23</f>
        <v>12185458.4</v>
      </c>
      <c r="K5" s="42">
        <f>K13*TrAvia_act!K23</f>
        <v>10405275.299999999</v>
      </c>
      <c r="L5" s="42">
        <f>L13*TrAvia_act!L23</f>
        <v>10498378.4</v>
      </c>
      <c r="M5" s="42">
        <f>M13*TrAvia_act!M23</f>
        <v>11793717.700000001</v>
      </c>
      <c r="N5" s="42">
        <f>N13*TrAvia_act!N23</f>
        <v>11719947</v>
      </c>
      <c r="O5" s="42">
        <f>O13*TrAvia_act!O23</f>
        <v>12116181</v>
      </c>
      <c r="P5" s="42">
        <f>P13*TrAvia_act!P23</f>
        <v>12388362.300000001</v>
      </c>
      <c r="Q5" s="42">
        <f>Q13*TrAvia_act!Q23</f>
        <v>12334898.4</v>
      </c>
    </row>
    <row r="6" spans="1:17" ht="11.45" customHeight="1" x14ac:dyDescent="0.25">
      <c r="A6" s="116" t="s">
        <v>127</v>
      </c>
      <c r="B6" s="42">
        <f>B14*TrAvia_act!B24</f>
        <v>16729805.4</v>
      </c>
      <c r="C6" s="42">
        <f>C14*TrAvia_act!C24</f>
        <v>17342828</v>
      </c>
      <c r="D6" s="42">
        <f>D14*TrAvia_act!D24</f>
        <v>16599560.800000001</v>
      </c>
      <c r="E6" s="42">
        <f>E14*TrAvia_act!E24</f>
        <v>15826291.199999997</v>
      </c>
      <c r="F6" s="42">
        <f>F14*TrAvia_act!F24</f>
        <v>17310941.199999999</v>
      </c>
      <c r="G6" s="42">
        <f>G14*TrAvia_act!G24</f>
        <v>17788481.899999999</v>
      </c>
      <c r="H6" s="42">
        <f>H14*TrAvia_act!H24</f>
        <v>21059580.300000001</v>
      </c>
      <c r="I6" s="42">
        <f>I14*TrAvia_act!I24</f>
        <v>22169281.800000001</v>
      </c>
      <c r="J6" s="42">
        <f>J14*TrAvia_act!J24</f>
        <v>24154410.800000001</v>
      </c>
      <c r="K6" s="42">
        <f>K14*TrAvia_act!K24</f>
        <v>21420161</v>
      </c>
      <c r="L6" s="42">
        <f>L14*TrAvia_act!L24</f>
        <v>22138168.800000004</v>
      </c>
      <c r="M6" s="42">
        <f>M14*TrAvia_act!M24</f>
        <v>24380883.500000004</v>
      </c>
      <c r="N6" s="42">
        <f>N14*TrAvia_act!N24</f>
        <v>24359592.899999999</v>
      </c>
      <c r="O6" s="42">
        <f>O14*TrAvia_act!O24</f>
        <v>25978498.200000003</v>
      </c>
      <c r="P6" s="42">
        <f>P14*TrAvia_act!P24</f>
        <v>26161737</v>
      </c>
      <c r="Q6" s="42">
        <f>Q14*TrAvia_act!Q24</f>
        <v>27204807.000000004</v>
      </c>
    </row>
    <row r="7" spans="1:17" ht="11.45" customHeight="1" x14ac:dyDescent="0.25">
      <c r="A7" s="93" t="s">
        <v>125</v>
      </c>
      <c r="B7" s="36">
        <f>B15*TrAvia_act!B25</f>
        <v>5538269.6000000006</v>
      </c>
      <c r="C7" s="36">
        <f>C15*TrAvia_act!C25</f>
        <v>4966233</v>
      </c>
      <c r="D7" s="36">
        <f>D15*TrAvia_act!D25</f>
        <v>3977991</v>
      </c>
      <c r="E7" s="36">
        <f>E15*TrAvia_act!E25</f>
        <v>3965574.6000000006</v>
      </c>
      <c r="F7" s="36">
        <f>F15*TrAvia_act!F25</f>
        <v>4556457.5999999996</v>
      </c>
      <c r="G7" s="36">
        <f>G15*TrAvia_act!G25</f>
        <v>5625230.3999999994</v>
      </c>
      <c r="H7" s="36">
        <f>H15*TrAvia_act!H25</f>
        <v>5805601.9999999991</v>
      </c>
      <c r="I7" s="36">
        <f>I15*TrAvia_act!I25</f>
        <v>6162278.1000000006</v>
      </c>
      <c r="J7" s="36">
        <f>J15*TrAvia_act!J25</f>
        <v>6777565.1999999993</v>
      </c>
      <c r="K7" s="36">
        <f>K15*TrAvia_act!K25</f>
        <v>6487582.3999999994</v>
      </c>
      <c r="L7" s="36">
        <f>L15*TrAvia_act!L25</f>
        <v>6990247</v>
      </c>
      <c r="M7" s="36">
        <f>M15*TrAvia_act!M25</f>
        <v>7756819.1999999993</v>
      </c>
      <c r="N7" s="36">
        <f>N15*TrAvia_act!N25</f>
        <v>7883177.5000000009</v>
      </c>
      <c r="O7" s="36">
        <f>O15*TrAvia_act!O25</f>
        <v>8720374</v>
      </c>
      <c r="P7" s="36">
        <f>P15*TrAvia_act!P25</f>
        <v>9507590.4000000004</v>
      </c>
      <c r="Q7" s="36">
        <f>Q15*TrAvia_act!Q25</f>
        <v>9420619.2000000011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131.99044662359285</v>
      </c>
      <c r="C12" s="134">
        <f>IF(C4=0,0,C4/TrAvia_act!C22)</f>
        <v>130.46028283761041</v>
      </c>
      <c r="D12" s="134">
        <f>IF(D4=0,0,D4/TrAvia_act!D22)</f>
        <v>130.19445774141948</v>
      </c>
      <c r="E12" s="134">
        <f>IF(E4=0,0,E4/TrAvia_act!E22)</f>
        <v>131.64365183273449</v>
      </c>
      <c r="F12" s="134">
        <f>IF(F4=0,0,F4/TrAvia_act!F22)</f>
        <v>132.53042835126197</v>
      </c>
      <c r="G12" s="134">
        <f>IF(G4=0,0,G4/TrAvia_act!G22)</f>
        <v>133.62186804739412</v>
      </c>
      <c r="H12" s="134">
        <f>IF(H4=0,0,H4/TrAvia_act!H22)</f>
        <v>134.41278251422088</v>
      </c>
      <c r="I12" s="134">
        <f>IF(I4=0,0,I4/TrAvia_act!I22)</f>
        <v>136.2871500473448</v>
      </c>
      <c r="J12" s="134">
        <f>IF(J4=0,0,J4/TrAvia_act!J22)</f>
        <v>137.37135611310237</v>
      </c>
      <c r="K12" s="134">
        <f>IF(K4=0,0,K4/TrAvia_act!K22)</f>
        <v>139.4026957796803</v>
      </c>
      <c r="L12" s="134">
        <f>IF(L4=0,0,L4/TrAvia_act!L22)</f>
        <v>142.13340817790532</v>
      </c>
      <c r="M12" s="134">
        <f>IF(M4=0,0,M4/TrAvia_act!M22)</f>
        <v>141.82314292908751</v>
      </c>
      <c r="N12" s="134">
        <f>IF(N4=0,0,N4/TrAvia_act!N22)</f>
        <v>143.41732776141217</v>
      </c>
      <c r="O12" s="134">
        <f>IF(O4=0,0,O4/TrAvia_act!O22)</f>
        <v>145.84628507518951</v>
      </c>
      <c r="P12" s="134">
        <f>IF(P4=0,0,P4/TrAvia_act!P22)</f>
        <v>148.96343525079504</v>
      </c>
      <c r="Q12" s="134">
        <f>IF(Q4=0,0,Q4/TrAvia_act!Q22)</f>
        <v>150.40557811760806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0.70382625088448236</v>
      </c>
      <c r="C18" s="144">
        <f>IF(TrAvia_act!C31=0,0,TrAvia_act!C31/C4)</f>
        <v>0.68812271178260642</v>
      </c>
      <c r="D18" s="144">
        <f>IF(TrAvia_act!D31=0,0,TrAvia_act!D31/D4)</f>
        <v>0.67191160767106994</v>
      </c>
      <c r="E18" s="144">
        <f>IF(TrAvia_act!E31=0,0,TrAvia_act!E31/E4)</f>
        <v>0.64948685901750081</v>
      </c>
      <c r="F18" s="144">
        <f>IF(TrAvia_act!F31=0,0,TrAvia_act!F31/F4)</f>
        <v>0.63456717431906595</v>
      </c>
      <c r="G18" s="144">
        <f>IF(TrAvia_act!G31=0,0,TrAvia_act!G31/G4)</f>
        <v>0.63333713753125265</v>
      </c>
      <c r="H18" s="144">
        <f>IF(TrAvia_act!H31=0,0,TrAvia_act!H31/H4)</f>
        <v>0.66881013031794234</v>
      </c>
      <c r="I18" s="144">
        <f>IF(TrAvia_act!I31=0,0,TrAvia_act!I31/I4)</f>
        <v>0.6717025113473315</v>
      </c>
      <c r="J18" s="144">
        <f>IF(TrAvia_act!J31=0,0,TrAvia_act!J31/J4)</f>
        <v>0.64295244802413376</v>
      </c>
      <c r="K18" s="144">
        <f>IF(TrAvia_act!K31=0,0,TrAvia_act!K31/K4)</f>
        <v>0.6641029045304645</v>
      </c>
      <c r="L18" s="144">
        <f>IF(TrAvia_act!L31=0,0,TrAvia_act!L31/L4)</f>
        <v>0.6779615293734762</v>
      </c>
      <c r="M18" s="144">
        <f>IF(TrAvia_act!M31=0,0,TrAvia_act!M31/M4)</f>
        <v>0.68174281020970573</v>
      </c>
      <c r="N18" s="144">
        <f>IF(TrAvia_act!N31=0,0,TrAvia_act!N31/N4)</f>
        <v>0.69505334990962142</v>
      </c>
      <c r="O18" s="144">
        <f>IF(TrAvia_act!O31=0,0,TrAvia_act!O31/O4)</f>
        <v>0.67616464868184745</v>
      </c>
      <c r="P18" s="144">
        <f>IF(TrAvia_act!P31=0,0,TrAvia_act!P31/P4)</f>
        <v>0.68574130811785572</v>
      </c>
      <c r="Q18" s="144">
        <f>IF(TrAvia_act!Q31=0,0,TrAvia_act!Q31/Q4)</f>
        <v>0.69806612352402564</v>
      </c>
    </row>
    <row r="19" spans="1:17" ht="11.45" customHeight="1" x14ac:dyDescent="0.25">
      <c r="A19" s="116" t="s">
        <v>23</v>
      </c>
      <c r="B19" s="143">
        <v>0.65402089111545991</v>
      </c>
      <c r="C19" s="143">
        <v>0.63161104103918564</v>
      </c>
      <c r="D19" s="143">
        <v>0.60902562136239835</v>
      </c>
      <c r="E19" s="143">
        <v>0.5885211762442395</v>
      </c>
      <c r="F19" s="143">
        <v>0.5688047556871858</v>
      </c>
      <c r="G19" s="143">
        <v>0.57293430524032407</v>
      </c>
      <c r="H19" s="143">
        <v>0.59900199009745247</v>
      </c>
      <c r="I19" s="143">
        <v>0.59771078998464278</v>
      </c>
      <c r="J19" s="143">
        <v>0.56427585851017314</v>
      </c>
      <c r="K19" s="143">
        <v>0.58532944342183812</v>
      </c>
      <c r="L19" s="143">
        <v>0.59530698569600038</v>
      </c>
      <c r="M19" s="143">
        <v>0.59900433262023889</v>
      </c>
      <c r="N19" s="143">
        <v>0.61071044092605542</v>
      </c>
      <c r="O19" s="143">
        <v>0.59341132325441492</v>
      </c>
      <c r="P19" s="143">
        <v>0.60378844425626776</v>
      </c>
      <c r="Q19" s="143">
        <v>0.61112566602088902</v>
      </c>
    </row>
    <row r="20" spans="1:17" ht="11.45" customHeight="1" x14ac:dyDescent="0.25">
      <c r="A20" s="116" t="s">
        <v>127</v>
      </c>
      <c r="B20" s="143">
        <v>0.7676465860146825</v>
      </c>
      <c r="C20" s="143">
        <v>0.74138831337080668</v>
      </c>
      <c r="D20" s="143">
        <v>0.7147802970787035</v>
      </c>
      <c r="E20" s="143">
        <v>0.69065031483813477</v>
      </c>
      <c r="F20" s="143">
        <v>0.66843927584942642</v>
      </c>
      <c r="G20" s="143">
        <v>0.67319437753707367</v>
      </c>
      <c r="H20" s="143">
        <v>0.71165511308883955</v>
      </c>
      <c r="I20" s="143">
        <v>0.71245528576392581</v>
      </c>
      <c r="J20" s="143">
        <v>0.67457319223866141</v>
      </c>
      <c r="K20" s="143">
        <v>0.7003511784995452</v>
      </c>
      <c r="L20" s="143">
        <v>0.71317863472068199</v>
      </c>
      <c r="M20" s="143">
        <v>0.71687127334823608</v>
      </c>
      <c r="N20" s="143">
        <v>0.73108270212512461</v>
      </c>
      <c r="O20" s="143">
        <v>0.7115277741497773</v>
      </c>
      <c r="P20" s="143">
        <v>0.72339543050983202</v>
      </c>
      <c r="Q20" s="143">
        <v>0.73386063720282957</v>
      </c>
    </row>
    <row r="21" spans="1:17" ht="11.45" customHeight="1" x14ac:dyDescent="0.25">
      <c r="A21" s="93" t="s">
        <v>125</v>
      </c>
      <c r="B21" s="142">
        <v>0.62162683448996414</v>
      </c>
      <c r="C21" s="142">
        <v>0.64694407209649651</v>
      </c>
      <c r="D21" s="142">
        <v>0.68625796287623575</v>
      </c>
      <c r="E21" s="142">
        <v>0.66477276710416688</v>
      </c>
      <c r="F21" s="142">
        <v>0.68424119649439952</v>
      </c>
      <c r="G21" s="142">
        <v>0.64411903910638046</v>
      </c>
      <c r="H21" s="142">
        <v>0.65746325704035524</v>
      </c>
      <c r="I21" s="142">
        <v>0.66707683965123221</v>
      </c>
      <c r="J21" s="142">
        <v>0.67171349380748124</v>
      </c>
      <c r="K21" s="142">
        <v>0.67076419715301039</v>
      </c>
      <c r="L21" s="142">
        <v>0.69056429622587012</v>
      </c>
      <c r="M21" s="142">
        <v>0.69712685839061461</v>
      </c>
      <c r="N21" s="142">
        <v>0.7091129179826281</v>
      </c>
      <c r="O21" s="142">
        <v>0.68579421020245235</v>
      </c>
      <c r="P21" s="142">
        <v>0.68891398602952014</v>
      </c>
      <c r="Q21" s="142">
        <v>0.70853453029923974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3.0635697295343396E-2</v>
      </c>
      <c r="C24" s="137">
        <f>IF(TrAvia_ene!C8=0,0,TrAvia_ene!C8/(C12*TrAvia_act!C13))</f>
        <v>2.9874084720130402E-2</v>
      </c>
      <c r="D24" s="137">
        <f>IF(TrAvia_ene!D8=0,0,TrAvia_ene!D8/(D12*TrAvia_act!D13))</f>
        <v>2.5930789749786375E-2</v>
      </c>
      <c r="E24" s="137">
        <f>IF(TrAvia_ene!E8=0,0,TrAvia_ene!E8/(E12*TrAvia_act!E13))</f>
        <v>2.4684700343874821E-2</v>
      </c>
      <c r="F24" s="137">
        <f>IF(TrAvia_ene!F8=0,0,TrAvia_ene!F8/(F12*TrAvia_act!F13))</f>
        <v>2.559817954347365E-2</v>
      </c>
      <c r="G24" s="137">
        <f>IF(TrAvia_ene!G8=0,0,TrAvia_ene!G8/(G12*TrAvia_act!G13))</f>
        <v>2.4680344122465409E-2</v>
      </c>
      <c r="H24" s="137">
        <f>IF(TrAvia_ene!H8=0,0,TrAvia_ene!H8/(H12*TrAvia_act!H13))</f>
        <v>2.5095089956545535E-2</v>
      </c>
      <c r="I24" s="137">
        <f>IF(TrAvia_ene!I8=0,0,TrAvia_ene!I8/(I12*TrAvia_act!I13))</f>
        <v>2.5608086820890909E-2</v>
      </c>
      <c r="J24" s="137">
        <f>IF(TrAvia_ene!J8=0,0,TrAvia_ene!J8/(J12*TrAvia_act!J13))</f>
        <v>2.5012805665820485E-2</v>
      </c>
      <c r="K24" s="137">
        <f>IF(TrAvia_ene!K8=0,0,TrAvia_ene!K8/(K12*TrAvia_act!K13))</f>
        <v>2.3571814552043598E-2</v>
      </c>
      <c r="L24" s="137">
        <f>IF(TrAvia_ene!L8=0,0,TrAvia_ene!L8/(L12*TrAvia_act!L13))</f>
        <v>2.3562682011509819E-2</v>
      </c>
      <c r="M24" s="137">
        <f>IF(TrAvia_ene!M8=0,0,TrAvia_ene!M8/(M12*TrAvia_act!M13))</f>
        <v>2.2117681792301891E-2</v>
      </c>
      <c r="N24" s="137">
        <f>IF(TrAvia_ene!N8=0,0,TrAvia_ene!N8/(N12*TrAvia_act!N13))</f>
        <v>2.2161818361086268E-2</v>
      </c>
      <c r="O24" s="137">
        <f>IF(TrAvia_ene!O8=0,0,TrAvia_ene!O8/(O12*TrAvia_act!O13))</f>
        <v>2.1174457212855543E-2</v>
      </c>
      <c r="P24" s="137">
        <f>IF(TrAvia_ene!P8=0,0,TrAvia_ene!P8/(P12*TrAvia_act!P13))</f>
        <v>1.9349061968283961E-2</v>
      </c>
      <c r="Q24" s="137">
        <f>IF(TrAvia_ene!Q8=0,0,TrAvia_ene!Q8/(Q12*TrAvia_act!Q13))</f>
        <v>1.9412704743830323E-2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3.7534749474348129E-2</v>
      </c>
      <c r="C25" s="108">
        <f>IF(TrAvia_ene!C9=0,0,TrAvia_ene!C9/(C13*TrAvia_act!C14))</f>
        <v>3.6730900857455374E-2</v>
      </c>
      <c r="D25" s="108">
        <f>IF(TrAvia_ene!D9=0,0,TrAvia_ene!D9/(D13*TrAvia_act!D14))</f>
        <v>3.489609163211E-2</v>
      </c>
      <c r="E25" s="108">
        <f>IF(TrAvia_ene!E9=0,0,TrAvia_ene!E9/(E13*TrAvia_act!E14))</f>
        <v>3.4649758530412154E-2</v>
      </c>
      <c r="F25" s="108">
        <f>IF(TrAvia_ene!F9=0,0,TrAvia_ene!F9/(F13*TrAvia_act!F14))</f>
        <v>3.4715157589748052E-2</v>
      </c>
      <c r="G25" s="108">
        <f>IF(TrAvia_ene!G9=0,0,TrAvia_ene!G9/(G13*TrAvia_act!G14))</f>
        <v>3.3330248216858552E-2</v>
      </c>
      <c r="H25" s="108">
        <f>IF(TrAvia_ene!H9=0,0,TrAvia_ene!H9/(H13*TrAvia_act!H14))</f>
        <v>3.3777418988556747E-2</v>
      </c>
      <c r="I25" s="108">
        <f>IF(TrAvia_ene!I9=0,0,TrAvia_ene!I9/(I13*TrAvia_act!I14))</f>
        <v>3.3865054589784553E-2</v>
      </c>
      <c r="J25" s="108">
        <f>IF(TrAvia_ene!J9=0,0,TrAvia_ene!J9/(J13*TrAvia_act!J14))</f>
        <v>3.3304872807389065E-2</v>
      </c>
      <c r="K25" s="108">
        <f>IF(TrAvia_ene!K9=0,0,TrAvia_ene!K9/(K13*TrAvia_act!K14))</f>
        <v>3.2358124868029768E-2</v>
      </c>
      <c r="L25" s="108">
        <f>IF(TrAvia_ene!L9=0,0,TrAvia_ene!L9/(L13*TrAvia_act!L14))</f>
        <v>3.1896336473363519E-2</v>
      </c>
      <c r="M25" s="108">
        <f>IF(TrAvia_ene!M9=0,0,TrAvia_ene!M9/(M13*TrAvia_act!M14))</f>
        <v>3.0456602982239959E-2</v>
      </c>
      <c r="N25" s="108">
        <f>IF(TrAvia_ene!N9=0,0,TrAvia_ene!N9/(N13*TrAvia_act!N14))</f>
        <v>2.7535212560844589E-2</v>
      </c>
      <c r="O25" s="108">
        <f>IF(TrAvia_ene!O9=0,0,TrAvia_ene!O9/(O13*TrAvia_act!O14))</f>
        <v>2.6546608556081621E-2</v>
      </c>
      <c r="P25" s="108">
        <f>IF(TrAvia_ene!P9=0,0,TrAvia_ene!P9/(P13*TrAvia_act!P14))</f>
        <v>2.6728935254565531E-2</v>
      </c>
      <c r="Q25" s="108">
        <f>IF(TrAvia_ene!Q9=0,0,TrAvia_ene!Q9/(Q13*TrAvia_act!Q14))</f>
        <v>2.6259410425933855E-2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2.9742171153924621E-2</v>
      </c>
      <c r="C26" s="106">
        <f>IF(TrAvia_ene!C10=0,0,TrAvia_ene!C10/(C14*TrAvia_act!C15))</f>
        <v>3.2681845926859923E-2</v>
      </c>
      <c r="D26" s="106">
        <f>IF(TrAvia_ene!D10=0,0,TrAvia_ene!D10/(D14*TrAvia_act!D15))</f>
        <v>2.5893472556397186E-2</v>
      </c>
      <c r="E26" s="106">
        <f>IF(TrAvia_ene!E10=0,0,TrAvia_ene!E10/(E14*TrAvia_act!E15))</f>
        <v>2.4983134873972943E-2</v>
      </c>
      <c r="F26" s="106">
        <f>IF(TrAvia_ene!F10=0,0,TrAvia_ene!F10/(F14*TrAvia_act!F15))</f>
        <v>2.6643763903447436E-2</v>
      </c>
      <c r="G26" s="106">
        <f>IF(TrAvia_ene!G10=0,0,TrAvia_ene!G10/(G14*TrAvia_act!G15))</f>
        <v>2.4835730431005752E-2</v>
      </c>
      <c r="H26" s="106">
        <f>IF(TrAvia_ene!H10=0,0,TrAvia_ene!H10/(H14*TrAvia_act!H15))</f>
        <v>2.6225415541042955E-2</v>
      </c>
      <c r="I26" s="106">
        <f>IF(TrAvia_ene!I10=0,0,TrAvia_ene!I10/(I14*TrAvia_act!I15))</f>
        <v>2.7260226772295344E-2</v>
      </c>
      <c r="J26" s="106">
        <f>IF(TrAvia_ene!J10=0,0,TrAvia_ene!J10/(J14*TrAvia_act!J15))</f>
        <v>2.6469981259958173E-2</v>
      </c>
      <c r="K26" s="106">
        <f>IF(TrAvia_ene!K10=0,0,TrAvia_ene!K10/(K14*TrAvia_act!K15))</f>
        <v>2.4765387043327515E-2</v>
      </c>
      <c r="L26" s="106">
        <f>IF(TrAvia_ene!L10=0,0,TrAvia_ene!L10/(L14*TrAvia_act!L15))</f>
        <v>2.4087811902476646E-2</v>
      </c>
      <c r="M26" s="106">
        <f>IF(TrAvia_ene!M10=0,0,TrAvia_ene!M10/(M14*TrAvia_act!M15))</f>
        <v>2.3285396800142286E-2</v>
      </c>
      <c r="N26" s="106">
        <f>IF(TrAvia_ene!N10=0,0,TrAvia_ene!N10/(N14*TrAvia_act!N15))</f>
        <v>2.3356139527210235E-2</v>
      </c>
      <c r="O26" s="106">
        <f>IF(TrAvia_ene!O10=0,0,TrAvia_ene!O10/(O14*TrAvia_act!O15))</f>
        <v>2.2235550554806985E-2</v>
      </c>
      <c r="P26" s="106">
        <f>IF(TrAvia_ene!P10=0,0,TrAvia_ene!P10/(P14*TrAvia_act!P15))</f>
        <v>1.9453004600088572E-2</v>
      </c>
      <c r="Q26" s="106">
        <f>IF(TrAvia_ene!Q10=0,0,TrAvia_ene!Q10/(Q14*TrAvia_act!Q15))</f>
        <v>2.0239341867794552E-2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2.1474801183553289E-2</v>
      </c>
      <c r="C27" s="105">
        <f>IF(TrAvia_ene!C11=0,0,TrAvia_ene!C11/(C15*TrAvia_act!C16))</f>
        <v>1.7400992790818998E-2</v>
      </c>
      <c r="D27" s="105">
        <f>IF(TrAvia_ene!D11=0,0,TrAvia_ene!D11/(D15*TrAvia_act!D16))</f>
        <v>1.4847612881584779E-2</v>
      </c>
      <c r="E27" s="105">
        <f>IF(TrAvia_ene!E11=0,0,TrAvia_ene!E11/(E15*TrAvia_act!E16))</f>
        <v>1.4063082220471607E-2</v>
      </c>
      <c r="F27" s="105">
        <f>IF(TrAvia_ene!F11=0,0,TrAvia_ene!F11/(F15*TrAvia_act!F16))</f>
        <v>1.4938853888253951E-2</v>
      </c>
      <c r="G27" s="105">
        <f>IF(TrAvia_ene!G11=0,0,TrAvia_ene!G11/(G15*TrAvia_act!G16))</f>
        <v>1.5589286166809295E-2</v>
      </c>
      <c r="H27" s="105">
        <f>IF(TrAvia_ene!H11=0,0,TrAvia_ene!H11/(H15*TrAvia_act!H16))</f>
        <v>1.5534226097808995E-2</v>
      </c>
      <c r="I27" s="105">
        <f>IF(TrAvia_ene!I11=0,0,TrAvia_ene!I11/(I15*TrAvia_act!I16))</f>
        <v>1.6314411506798823E-2</v>
      </c>
      <c r="J27" s="105">
        <f>IF(TrAvia_ene!J11=0,0,TrAvia_ene!J11/(J15*TrAvia_act!J16))</f>
        <v>1.6177034613969656E-2</v>
      </c>
      <c r="K27" s="105">
        <f>IF(TrAvia_ene!K11=0,0,TrAvia_ene!K11/(K15*TrAvia_act!K16))</f>
        <v>1.5270598046081635E-2</v>
      </c>
      <c r="L27" s="105">
        <f>IF(TrAvia_ene!L11=0,0,TrAvia_ene!L11/(L15*TrAvia_act!L16))</f>
        <v>1.5900229195124405E-2</v>
      </c>
      <c r="M27" s="105">
        <f>IF(TrAvia_ene!M11=0,0,TrAvia_ene!M11/(M15*TrAvia_act!M16))</f>
        <v>1.4270724132904564E-2</v>
      </c>
      <c r="N27" s="105">
        <f>IF(TrAvia_ene!N11=0,0,TrAvia_ene!N11/(N15*TrAvia_act!N16))</f>
        <v>1.4992102934399803E-2</v>
      </c>
      <c r="O27" s="105">
        <f>IF(TrAvia_ene!O11=0,0,TrAvia_ene!O11/(O15*TrAvia_act!O16))</f>
        <v>1.4466902770787353E-2</v>
      </c>
      <c r="P27" s="105">
        <f>IF(TrAvia_ene!P11=0,0,TrAvia_ene!P11/(P15*TrAvia_act!P16))</f>
        <v>1.3479299250359768E-2</v>
      </c>
      <c r="Q27" s="105">
        <f>IF(TrAvia_ene!Q11=0,0,TrAvia_ene!Q11/(Q15*TrAvia_act!Q16))</f>
        <v>1.3239905753616199E-2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5977.7886441823412</v>
      </c>
      <c r="C3" s="68">
        <f t="shared" si="0"/>
        <v>5749.1847958763292</v>
      </c>
      <c r="D3" s="68">
        <f t="shared" si="0"/>
        <v>5673.5999084313917</v>
      </c>
      <c r="E3" s="68">
        <f t="shared" si="0"/>
        <v>6006.9461257313869</v>
      </c>
      <c r="F3" s="68">
        <f t="shared" si="0"/>
        <v>5615.3989903222136</v>
      </c>
      <c r="G3" s="68">
        <f t="shared" si="0"/>
        <v>6672.7534622292378</v>
      </c>
      <c r="H3" s="68">
        <f t="shared" si="0"/>
        <v>5576.8257960639867</v>
      </c>
      <c r="I3" s="68">
        <f t="shared" si="0"/>
        <v>5849.1275042348652</v>
      </c>
      <c r="J3" s="68">
        <f t="shared" si="0"/>
        <v>6170.930138372968</v>
      </c>
      <c r="K3" s="68">
        <f t="shared" si="0"/>
        <v>6225.4493072791238</v>
      </c>
      <c r="L3" s="68">
        <f t="shared" si="0"/>
        <v>9493.6769294174592</v>
      </c>
      <c r="M3" s="68">
        <f t="shared" si="0"/>
        <v>7500.2492664982228</v>
      </c>
      <c r="N3" s="68">
        <f t="shared" si="0"/>
        <v>5874.5106245974839</v>
      </c>
      <c r="O3" s="68">
        <f t="shared" si="0"/>
        <v>4419.7638770033982</v>
      </c>
      <c r="P3" s="68">
        <f t="shared" si="0"/>
        <v>4566.2296026883632</v>
      </c>
      <c r="Q3" s="68">
        <f t="shared" si="0"/>
        <v>3695.2473147932683</v>
      </c>
    </row>
    <row r="4" spans="1:17" ht="11.45" customHeight="1" x14ac:dyDescent="0.25">
      <c r="A4" s="148" t="s">
        <v>147</v>
      </c>
      <c r="B4" s="77">
        <v>5977.7886441823412</v>
      </c>
      <c r="C4" s="77">
        <v>5749.1847958763292</v>
      </c>
      <c r="D4" s="77">
        <v>5673.5999084313917</v>
      </c>
      <c r="E4" s="77">
        <v>6006.9461257313869</v>
      </c>
      <c r="F4" s="77">
        <v>5615.3989903222136</v>
      </c>
      <c r="G4" s="77">
        <v>6672.7534622292378</v>
      </c>
      <c r="H4" s="77">
        <v>5576.8257960639867</v>
      </c>
      <c r="I4" s="77">
        <v>5849.1275042348652</v>
      </c>
      <c r="J4" s="77">
        <v>6170.930138372968</v>
      </c>
      <c r="K4" s="77">
        <v>6225.4493072791238</v>
      </c>
      <c r="L4" s="77">
        <v>9493.6769294174592</v>
      </c>
      <c r="M4" s="77">
        <v>7500.2492664982228</v>
      </c>
      <c r="N4" s="77">
        <v>5874.5106245974839</v>
      </c>
      <c r="O4" s="77">
        <v>4419.7638770033982</v>
      </c>
      <c r="P4" s="77">
        <v>4566.2296026883632</v>
      </c>
      <c r="Q4" s="77">
        <v>3695.2473147932683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3.1671200307851621</v>
      </c>
      <c r="C7" s="26">
        <f t="shared" si="1"/>
        <v>3.1930580149826961</v>
      </c>
      <c r="D7" s="26">
        <f t="shared" si="1"/>
        <v>3.0540998822736238</v>
      </c>
      <c r="E7" s="26">
        <f t="shared" si="1"/>
        <v>3.6286895542322881</v>
      </c>
      <c r="F7" s="26">
        <f t="shared" si="1"/>
        <v>3.1224294016359027</v>
      </c>
      <c r="G7" s="26">
        <f t="shared" si="1"/>
        <v>3.0368591163695013</v>
      </c>
      <c r="H7" s="26">
        <f t="shared" si="1"/>
        <v>2.653136914970827</v>
      </c>
      <c r="I7" s="26">
        <f t="shared" si="1"/>
        <v>2.403555263289507</v>
      </c>
      <c r="J7" s="26">
        <f t="shared" si="1"/>
        <v>1.7202442250158299</v>
      </c>
      <c r="K7" s="26">
        <f t="shared" si="1"/>
        <v>2.7816122174563227</v>
      </c>
      <c r="L7" s="26">
        <f t="shared" si="1"/>
        <v>4.2007420041670169</v>
      </c>
      <c r="M7" s="26">
        <f t="shared" si="1"/>
        <v>2.6436074605325115</v>
      </c>
      <c r="N7" s="26">
        <f t="shared" si="1"/>
        <v>1.5201276362175447</v>
      </c>
      <c r="O7" s="26">
        <f t="shared" si="1"/>
        <v>1.5838509519775594</v>
      </c>
      <c r="P7" s="26">
        <f t="shared" si="1"/>
        <v>1.7879469575194884</v>
      </c>
      <c r="Q7" s="26">
        <f t="shared" si="1"/>
        <v>1.5583148252282213</v>
      </c>
    </row>
    <row r="8" spans="1:17" ht="11.45" customHeight="1" x14ac:dyDescent="0.25">
      <c r="A8" s="148" t="s">
        <v>147</v>
      </c>
      <c r="B8" s="108">
        <v>3.1671200307851621</v>
      </c>
      <c r="C8" s="108">
        <v>3.1930580149826961</v>
      </c>
      <c r="D8" s="108">
        <v>3.0540998822736238</v>
      </c>
      <c r="E8" s="108">
        <v>3.6286895542322881</v>
      </c>
      <c r="F8" s="108">
        <v>3.1224294016359027</v>
      </c>
      <c r="G8" s="108">
        <v>3.0368591163695013</v>
      </c>
      <c r="H8" s="108">
        <v>2.653136914970827</v>
      </c>
      <c r="I8" s="108">
        <v>2.403555263289507</v>
      </c>
      <c r="J8" s="108">
        <v>1.7202442250158299</v>
      </c>
      <c r="K8" s="108">
        <v>2.7816122174563227</v>
      </c>
      <c r="L8" s="108">
        <v>4.2007420041670169</v>
      </c>
      <c r="M8" s="108">
        <v>2.6436074605325115</v>
      </c>
      <c r="N8" s="108">
        <v>1.5201276362175447</v>
      </c>
      <c r="O8" s="108">
        <v>1.5838509519775594</v>
      </c>
      <c r="P8" s="108">
        <v>1.7879469575194884</v>
      </c>
      <c r="Q8" s="108">
        <v>1.5583148252282213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1887.4525076652635</v>
      </c>
      <c r="C13" s="68">
        <f t="shared" si="2"/>
        <v>1800.5262569297493</v>
      </c>
      <c r="D13" s="68">
        <f t="shared" si="2"/>
        <v>1857.6995275634802</v>
      </c>
      <c r="E13" s="68">
        <f t="shared" si="2"/>
        <v>1655.4037031702646</v>
      </c>
      <c r="F13" s="68">
        <f t="shared" si="2"/>
        <v>1798.4070311982698</v>
      </c>
      <c r="G13" s="68">
        <f t="shared" si="2"/>
        <v>2197.2548631779696</v>
      </c>
      <c r="H13" s="68">
        <f t="shared" si="2"/>
        <v>2101.9743702617425</v>
      </c>
      <c r="I13" s="68">
        <f t="shared" si="2"/>
        <v>2433.5315245590596</v>
      </c>
      <c r="J13" s="68">
        <f t="shared" si="2"/>
        <v>3587.2407235177216</v>
      </c>
      <c r="K13" s="68">
        <f t="shared" si="2"/>
        <v>2238.0723194306565</v>
      </c>
      <c r="L13" s="68">
        <f t="shared" si="2"/>
        <v>2260</v>
      </c>
      <c r="M13" s="68">
        <f t="shared" si="2"/>
        <v>2837.1266833190962</v>
      </c>
      <c r="N13" s="68">
        <f t="shared" si="2"/>
        <v>3864.4851160095518</v>
      </c>
      <c r="O13" s="68">
        <f t="shared" si="2"/>
        <v>2790.5175493217866</v>
      </c>
      <c r="P13" s="68">
        <f t="shared" si="2"/>
        <v>2553.8954516991548</v>
      </c>
      <c r="Q13" s="68">
        <f t="shared" si="2"/>
        <v>2371.3098630452191</v>
      </c>
    </row>
    <row r="14" spans="1:17" ht="11.45" customHeight="1" x14ac:dyDescent="0.25">
      <c r="A14" s="148" t="s">
        <v>147</v>
      </c>
      <c r="B14" s="77">
        <f t="shared" ref="B14:Q14" si="3">IF(B4=0,"",B4/B8)</f>
        <v>1887.4525076652635</v>
      </c>
      <c r="C14" s="77">
        <f t="shared" si="3"/>
        <v>1800.5262569297493</v>
      </c>
      <c r="D14" s="77">
        <f t="shared" si="3"/>
        <v>1857.6995275634802</v>
      </c>
      <c r="E14" s="77">
        <f t="shared" si="3"/>
        <v>1655.4037031702646</v>
      </c>
      <c r="F14" s="77">
        <f t="shared" si="3"/>
        <v>1798.4070311982698</v>
      </c>
      <c r="G14" s="77">
        <f t="shared" si="3"/>
        <v>2197.2548631779696</v>
      </c>
      <c r="H14" s="77">
        <f t="shared" si="3"/>
        <v>2101.9743702617425</v>
      </c>
      <c r="I14" s="77">
        <f t="shared" si="3"/>
        <v>2433.5315245590596</v>
      </c>
      <c r="J14" s="77">
        <f t="shared" si="3"/>
        <v>3587.2407235177216</v>
      </c>
      <c r="K14" s="77">
        <f t="shared" si="3"/>
        <v>2238.0723194306565</v>
      </c>
      <c r="L14" s="77">
        <f t="shared" si="3"/>
        <v>2260</v>
      </c>
      <c r="M14" s="77">
        <f t="shared" si="3"/>
        <v>2837.1266833190962</v>
      </c>
      <c r="N14" s="77">
        <f t="shared" si="3"/>
        <v>3864.4851160095518</v>
      </c>
      <c r="O14" s="77">
        <f t="shared" si="3"/>
        <v>2790.5175493217866</v>
      </c>
      <c r="P14" s="77">
        <f t="shared" si="3"/>
        <v>2553.8954516991548</v>
      </c>
      <c r="Q14" s="77">
        <f t="shared" si="3"/>
        <v>2371.3098630452191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156.10968649340063</v>
      </c>
      <c r="C4" s="100">
        <v>155.82988999999998</v>
      </c>
      <c r="D4" s="100">
        <v>147.57263</v>
      </c>
      <c r="E4" s="100">
        <v>173.60052000000002</v>
      </c>
      <c r="F4" s="100">
        <v>147.90145999999999</v>
      </c>
      <c r="G4" s="100">
        <v>142.42397563961487</v>
      </c>
      <c r="H4" s="100">
        <v>123.19604000000001</v>
      </c>
      <c r="I4" s="100">
        <v>110.50192</v>
      </c>
      <c r="J4" s="100">
        <v>78.304090000000002</v>
      </c>
      <c r="K4" s="100">
        <v>125.36305000000002</v>
      </c>
      <c r="L4" s="100">
        <v>187.44661413028933</v>
      </c>
      <c r="M4" s="100">
        <v>116.7957892443327</v>
      </c>
      <c r="N4" s="100">
        <v>66.494985826133558</v>
      </c>
      <c r="O4" s="100">
        <v>68.596471895716633</v>
      </c>
      <c r="P4" s="100">
        <v>76.669163718637122</v>
      </c>
      <c r="Q4" s="100">
        <v>66.160674507803947</v>
      </c>
    </row>
    <row r="5" spans="1:17" ht="11.45" customHeight="1" x14ac:dyDescent="0.25">
      <c r="A5" s="95" t="s">
        <v>120</v>
      </c>
      <c r="B5" s="20">
        <v>156.10968649340063</v>
      </c>
      <c r="C5" s="20">
        <v>155.82988999999998</v>
      </c>
      <c r="D5" s="20">
        <v>147.57263</v>
      </c>
      <c r="E5" s="20">
        <v>173.60052000000002</v>
      </c>
      <c r="F5" s="20">
        <v>147.90145999999999</v>
      </c>
      <c r="G5" s="20">
        <v>142.42397563961487</v>
      </c>
      <c r="H5" s="20">
        <v>123.19604000000001</v>
      </c>
      <c r="I5" s="20">
        <v>110.50192</v>
      </c>
      <c r="J5" s="20">
        <v>78.304090000000002</v>
      </c>
      <c r="K5" s="20">
        <v>125.36305000000002</v>
      </c>
      <c r="L5" s="20">
        <v>187.44661413028933</v>
      </c>
      <c r="M5" s="20">
        <v>116.7957892443327</v>
      </c>
      <c r="N5" s="20">
        <v>66.494985826133558</v>
      </c>
      <c r="O5" s="20">
        <v>68.596471895716633</v>
      </c>
      <c r="P5" s="20">
        <v>76.669163718637122</v>
      </c>
      <c r="Q5" s="20">
        <v>66.160674507803947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118.84957315498156</v>
      </c>
      <c r="C9" s="20">
        <v>114.72669999999999</v>
      </c>
      <c r="D9" s="20">
        <v>105.56815</v>
      </c>
      <c r="E9" s="20">
        <v>108.60158</v>
      </c>
      <c r="F9" s="20">
        <v>82.000200000000007</v>
      </c>
      <c r="G9" s="20">
        <v>71.725601797005325</v>
      </c>
      <c r="H9" s="20">
        <v>70.698440000000005</v>
      </c>
      <c r="I9" s="20">
        <v>66.601259999999996</v>
      </c>
      <c r="J9" s="20">
        <v>42.00132</v>
      </c>
      <c r="K9" s="20">
        <v>45.064140000000002</v>
      </c>
      <c r="L9" s="20">
        <v>45.09369981157743</v>
      </c>
      <c r="M9" s="20">
        <v>46.09729617909899</v>
      </c>
      <c r="N9" s="20">
        <v>22.547094975478792</v>
      </c>
      <c r="O9" s="20">
        <v>25.604272361278465</v>
      </c>
      <c r="P9" s="20">
        <v>31.766407967744087</v>
      </c>
      <c r="Q9" s="20">
        <v>46.097668784136538</v>
      </c>
    </row>
    <row r="10" spans="1:17" ht="11.45" customHeight="1" x14ac:dyDescent="0.25">
      <c r="A10" s="17" t="s">
        <v>153</v>
      </c>
      <c r="B10" s="20">
        <v>37.260113338419075</v>
      </c>
      <c r="C10" s="20">
        <v>41.103189999999998</v>
      </c>
      <c r="D10" s="20">
        <v>42.004480000000001</v>
      </c>
      <c r="E10" s="20">
        <v>64.998940000000005</v>
      </c>
      <c r="F10" s="20">
        <v>65.901259999999994</v>
      </c>
      <c r="G10" s="20">
        <v>70.698373842609556</v>
      </c>
      <c r="H10" s="20">
        <v>52.497599999999998</v>
      </c>
      <c r="I10" s="20">
        <v>43.900660000000002</v>
      </c>
      <c r="J10" s="20">
        <v>36.302770000000002</v>
      </c>
      <c r="K10" s="20">
        <v>80.298910000000006</v>
      </c>
      <c r="L10" s="20">
        <v>142.3529143187119</v>
      </c>
      <c r="M10" s="20">
        <v>70.698493065233706</v>
      </c>
      <c r="N10" s="20">
        <v>43.947890850654758</v>
      </c>
      <c r="O10" s="20">
        <v>42.992199534438171</v>
      </c>
      <c r="P10" s="20">
        <v>44.902755750893029</v>
      </c>
      <c r="Q10" s="20">
        <v>20.063005723667413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156.10968649340063</v>
      </c>
      <c r="C19" s="71">
        <f t="shared" si="0"/>
        <v>155.82988999999998</v>
      </c>
      <c r="D19" s="71">
        <f t="shared" si="0"/>
        <v>147.57263</v>
      </c>
      <c r="E19" s="71">
        <f t="shared" si="0"/>
        <v>173.60052000000002</v>
      </c>
      <c r="F19" s="71">
        <f t="shared" si="0"/>
        <v>147.90145999999999</v>
      </c>
      <c r="G19" s="71">
        <f t="shared" si="0"/>
        <v>142.42397563961487</v>
      </c>
      <c r="H19" s="71">
        <f t="shared" si="0"/>
        <v>123.19604000000001</v>
      </c>
      <c r="I19" s="71">
        <f t="shared" si="0"/>
        <v>110.50192</v>
      </c>
      <c r="J19" s="71">
        <f t="shared" si="0"/>
        <v>78.304090000000002</v>
      </c>
      <c r="K19" s="71">
        <f t="shared" si="0"/>
        <v>125.36305000000002</v>
      </c>
      <c r="L19" s="71">
        <f t="shared" si="0"/>
        <v>187.44661413028933</v>
      </c>
      <c r="M19" s="71">
        <f t="shared" si="0"/>
        <v>116.7957892443327</v>
      </c>
      <c r="N19" s="71">
        <f t="shared" si="0"/>
        <v>66.494985826133558</v>
      </c>
      <c r="O19" s="71">
        <f t="shared" si="0"/>
        <v>68.596471895716633</v>
      </c>
      <c r="P19" s="71">
        <f t="shared" si="0"/>
        <v>76.669163718637122</v>
      </c>
      <c r="Q19" s="71">
        <f t="shared" si="0"/>
        <v>66.160674507803947</v>
      </c>
    </row>
    <row r="20" spans="1:17" ht="11.45" customHeight="1" x14ac:dyDescent="0.25">
      <c r="A20" s="148" t="s">
        <v>147</v>
      </c>
      <c r="B20" s="70">
        <v>156.10968649340063</v>
      </c>
      <c r="C20" s="70">
        <v>155.82988999999998</v>
      </c>
      <c r="D20" s="70">
        <v>147.57263</v>
      </c>
      <c r="E20" s="70">
        <v>173.60052000000002</v>
      </c>
      <c r="F20" s="70">
        <v>147.90145999999999</v>
      </c>
      <c r="G20" s="70">
        <v>142.42397563961487</v>
      </c>
      <c r="H20" s="70">
        <v>123.19604000000001</v>
      </c>
      <c r="I20" s="70">
        <v>110.50192</v>
      </c>
      <c r="J20" s="70">
        <v>78.304090000000002</v>
      </c>
      <c r="K20" s="70">
        <v>125.36305000000002</v>
      </c>
      <c r="L20" s="70">
        <v>187.44661413028933</v>
      </c>
      <c r="M20" s="70">
        <v>116.7957892443327</v>
      </c>
      <c r="N20" s="70">
        <v>66.494985826133558</v>
      </c>
      <c r="O20" s="70">
        <v>68.596471895716633</v>
      </c>
      <c r="P20" s="70">
        <v>76.669163718637122</v>
      </c>
      <c r="Q20" s="70">
        <v>66.160674507803947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4929.0738897161218</v>
      </c>
      <c r="C25" s="68">
        <f>IF(C19=0,"",C19/TrNavi_act!C7*100)</f>
        <v>4880.2711779367546</v>
      </c>
      <c r="D25" s="68">
        <f>IF(D19=0,"",D19/TrNavi_act!D7*100)</f>
        <v>4831.9516613235191</v>
      </c>
      <c r="E25" s="68">
        <f>IF(E19=0,"",E19/TrNavi_act!E7*100)</f>
        <v>4784.1105557658602</v>
      </c>
      <c r="F25" s="68">
        <f>IF(F19=0,"",F19/TrNavi_act!F7*100)</f>
        <v>4736.7431245206535</v>
      </c>
      <c r="G25" s="68">
        <f>IF(G19=0,"",G19/TrNavi_act!G7*100)</f>
        <v>4689.8446777432209</v>
      </c>
      <c r="H25" s="68">
        <f>IF(H19=0,"",H19/TrNavi_act!H7*100)</f>
        <v>4643.4105720229909</v>
      </c>
      <c r="I25" s="68">
        <f>IF(I19=0,"",I19/TrNavi_act!I7*100)</f>
        <v>4597.4362099237533</v>
      </c>
      <c r="J25" s="68">
        <f>IF(J19=0,"",J19/TrNavi_act!J7*100)</f>
        <v>4551.9170395284682</v>
      </c>
      <c r="K25" s="68">
        <f>IF(K19=0,"",K19/TrNavi_act!K7*100)</f>
        <v>4506.8485539885824</v>
      </c>
      <c r="L25" s="68">
        <f>IF(L19=0,"",L19/TrNavi_act!L7*100)</f>
        <v>4462.2262910778045</v>
      </c>
      <c r="M25" s="68">
        <f>IF(M19=0,"",M19/TrNavi_act!M7*100)</f>
        <v>4418.045832750302</v>
      </c>
      <c r="N25" s="68">
        <f>IF(N19=0,"",N19/TrNavi_act!N7*100)</f>
        <v>4374.3028047032685</v>
      </c>
      <c r="O25" s="68">
        <f>IF(O19=0,"",O19/TrNavi_act!O7*100)</f>
        <v>4330.9928759438299</v>
      </c>
      <c r="P25" s="68">
        <f>IF(P19=0,"",P19/TrNavi_act!P7*100)</f>
        <v>4288.1117583602272</v>
      </c>
      <c r="Q25" s="68">
        <f>IF(Q19=0,"",Q19/TrNavi_act!Q7*100)</f>
        <v>4245.6552062972551</v>
      </c>
    </row>
    <row r="26" spans="1:17" ht="11.45" customHeight="1" x14ac:dyDescent="0.25">
      <c r="A26" s="148" t="s">
        <v>147</v>
      </c>
      <c r="B26" s="77">
        <f>IF(B20=0,"",B20/TrNavi_act!B8*100)</f>
        <v>4929.0738897161218</v>
      </c>
      <c r="C26" s="77">
        <f>IF(C20=0,"",C20/TrNavi_act!C8*100)</f>
        <v>4880.2711779367546</v>
      </c>
      <c r="D26" s="77">
        <f>IF(D20=0,"",D20/TrNavi_act!D8*100)</f>
        <v>4831.9516613235191</v>
      </c>
      <c r="E26" s="77">
        <f>IF(E20=0,"",E20/TrNavi_act!E8*100)</f>
        <v>4784.1105557658602</v>
      </c>
      <c r="F26" s="77">
        <f>IF(F20=0,"",F20/TrNavi_act!F8*100)</f>
        <v>4736.7431245206535</v>
      </c>
      <c r="G26" s="77">
        <f>IF(G20=0,"",G20/TrNavi_act!G8*100)</f>
        <v>4689.8446777432209</v>
      </c>
      <c r="H26" s="77">
        <f>IF(H20=0,"",H20/TrNavi_act!H8*100)</f>
        <v>4643.4105720229909</v>
      </c>
      <c r="I26" s="77">
        <f>IF(I20=0,"",I20/TrNavi_act!I8*100)</f>
        <v>4597.4362099237533</v>
      </c>
      <c r="J26" s="77">
        <f>IF(J20=0,"",J20/TrNavi_act!J8*100)</f>
        <v>4551.9170395284682</v>
      </c>
      <c r="K26" s="77">
        <f>IF(K20=0,"",K20/TrNavi_act!K8*100)</f>
        <v>4506.8485539885824</v>
      </c>
      <c r="L26" s="77">
        <f>IF(L20=0,"",L20/TrNavi_act!L8*100)</f>
        <v>4462.2262910778045</v>
      </c>
      <c r="M26" s="77">
        <f>IF(M20=0,"",M20/TrNavi_act!M8*100)</f>
        <v>4418.045832750302</v>
      </c>
      <c r="N26" s="77">
        <f>IF(N20=0,"",N20/TrNavi_act!N8*100)</f>
        <v>4374.3028047032685</v>
      </c>
      <c r="O26" s="77">
        <f>IF(O20=0,"",O20/TrNavi_act!O8*100)</f>
        <v>4330.9928759438299</v>
      </c>
      <c r="P26" s="77">
        <f>IF(P20=0,"",P20/TrNavi_act!P8*100)</f>
        <v>4288.1117583602272</v>
      </c>
      <c r="Q26" s="77">
        <f>IF(Q20=0,"",Q20/TrNavi_act!Q8*100)</f>
        <v>4245.6552062972551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26.114955844972627</v>
      </c>
      <c r="C29" s="68">
        <f>IF(C19=0,"",C19/TrNavi_act!C3*1000)</f>
        <v>27.104693192636773</v>
      </c>
      <c r="D29" s="68">
        <f>IF(D19=0,"",D19/TrNavi_act!D3*1000)</f>
        <v>26.010404748614032</v>
      </c>
      <c r="E29" s="68">
        <f>IF(E19=0,"",E19/TrNavi_act!E3*1000)</f>
        <v>28.899962870711274</v>
      </c>
      <c r="F29" s="68">
        <f>IF(F19=0,"",F19/TrNavi_act!F3*1000)</f>
        <v>26.338548739795485</v>
      </c>
      <c r="G29" s="68">
        <f>IF(G19=0,"",G19/TrNavi_act!G3*1000)</f>
        <v>21.344108761967323</v>
      </c>
      <c r="H29" s="68">
        <f>IF(H19=0,"",H19/TrNavi_act!H3*1000)</f>
        <v>22.090709752301986</v>
      </c>
      <c r="I29" s="68">
        <f>IF(I19=0,"",I19/TrNavi_act!I3*1000)</f>
        <v>18.892034738513527</v>
      </c>
      <c r="J29" s="68">
        <f>IF(J19=0,"",J19/TrNavi_act!J3*1000)</f>
        <v>12.689187568836376</v>
      </c>
      <c r="K29" s="68">
        <f>IF(K19=0,"",K19/TrNavi_act!K3*1000)</f>
        <v>20.137189110739193</v>
      </c>
      <c r="L29" s="68">
        <f>IF(L19=0,"",L19/TrNavi_act!L3*1000)</f>
        <v>19.744364119813294</v>
      </c>
      <c r="M29" s="68">
        <f>IF(M19=0,"",M19/TrNavi_act!M3*1000)</f>
        <v>15.572254347069622</v>
      </c>
      <c r="N29" s="68">
        <f>IF(N19=0,"",N19/TrNavi_act!N3*1000)</f>
        <v>11.319238329012254</v>
      </c>
      <c r="O29" s="68">
        <f>IF(O19=0,"",O19/TrNavi_act!O3*1000)</f>
        <v>15.520392899863481</v>
      </c>
      <c r="P29" s="68">
        <f>IF(P19=0,"",P19/TrNavi_act!P3*1000)</f>
        <v>16.790474940966224</v>
      </c>
      <c r="Q29" s="68">
        <f>IF(Q19=0,"",Q19/TrNavi_act!Q3*1000)</f>
        <v>17.904261574845449</v>
      </c>
    </row>
    <row r="30" spans="1:17" ht="11.45" customHeight="1" x14ac:dyDescent="0.25">
      <c r="A30" s="148" t="s">
        <v>147</v>
      </c>
      <c r="B30" s="77">
        <f>IF(B20=0,"",B20/TrNavi_act!B4*1000)</f>
        <v>26.114955844972627</v>
      </c>
      <c r="C30" s="77">
        <f>IF(C20=0,"",C20/TrNavi_act!C4*1000)</f>
        <v>27.104693192636773</v>
      </c>
      <c r="D30" s="77">
        <f>IF(D20=0,"",D20/TrNavi_act!D4*1000)</f>
        <v>26.010404748614032</v>
      </c>
      <c r="E30" s="77">
        <f>IF(E20=0,"",E20/TrNavi_act!E4*1000)</f>
        <v>28.899962870711274</v>
      </c>
      <c r="F30" s="77">
        <f>IF(F20=0,"",F20/TrNavi_act!F4*1000)</f>
        <v>26.338548739795485</v>
      </c>
      <c r="G30" s="77">
        <f>IF(G20=0,"",G20/TrNavi_act!G4*1000)</f>
        <v>21.344108761967323</v>
      </c>
      <c r="H30" s="77">
        <f>IF(H20=0,"",H20/TrNavi_act!H4*1000)</f>
        <v>22.090709752301986</v>
      </c>
      <c r="I30" s="77">
        <f>IF(I20=0,"",I20/TrNavi_act!I4*1000)</f>
        <v>18.892034738513527</v>
      </c>
      <c r="J30" s="77">
        <f>IF(J20=0,"",J20/TrNavi_act!J4*1000)</f>
        <v>12.689187568836376</v>
      </c>
      <c r="K30" s="77">
        <f>IF(K20=0,"",K20/TrNavi_act!K4*1000)</f>
        <v>20.137189110739193</v>
      </c>
      <c r="L30" s="77">
        <f>IF(L20=0,"",L20/TrNavi_act!L4*1000)</f>
        <v>19.744364119813294</v>
      </c>
      <c r="M30" s="77">
        <f>IF(M20=0,"",M20/TrNavi_act!M4*1000)</f>
        <v>15.572254347069622</v>
      </c>
      <c r="N30" s="77">
        <f>IF(N20=0,"",N20/TrNavi_act!N4*1000)</f>
        <v>11.319238329012254</v>
      </c>
      <c r="O30" s="77">
        <f>IF(O20=0,"",O20/TrNavi_act!O4*1000)</f>
        <v>15.520392899863481</v>
      </c>
      <c r="P30" s="77">
        <f>IF(P20=0,"",P20/TrNavi_act!P4*1000)</f>
        <v>16.790474940966224</v>
      </c>
      <c r="Q30" s="77">
        <f>IF(Q20=0,"",Q20/TrNavi_act!Q4*1000)</f>
        <v>17.904261574845449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489.46564744256688</v>
      </c>
      <c r="C4" s="100">
        <v>489.12857792236798</v>
      </c>
      <c r="D4" s="100">
        <v>463.63562545395604</v>
      </c>
      <c r="E4" s="100">
        <v>547.56205648351204</v>
      </c>
      <c r="F4" s="100">
        <v>467.95747809859205</v>
      </c>
      <c r="G4" s="100">
        <v>451.62681799802311</v>
      </c>
      <c r="H4" s="100">
        <v>389.45900998699204</v>
      </c>
      <c r="I4" s="100">
        <v>348.88874239260002</v>
      </c>
      <c r="J4" s="100">
        <v>247.94783136828005</v>
      </c>
      <c r="K4" s="100">
        <v>400.02313386614406</v>
      </c>
      <c r="L4" s="100">
        <v>601.20600466925157</v>
      </c>
      <c r="M4" s="100">
        <v>372.11746718771781</v>
      </c>
      <c r="N4" s="100">
        <v>212.36732810337651</v>
      </c>
      <c r="O4" s="100">
        <v>218.75497547629891</v>
      </c>
      <c r="P4" s="100">
        <v>244.06381720764642</v>
      </c>
      <c r="Q4" s="100">
        <v>208.03011356169884</v>
      </c>
    </row>
    <row r="5" spans="1:17" ht="11.45" customHeight="1" x14ac:dyDescent="0.25">
      <c r="A5" s="141" t="s">
        <v>91</v>
      </c>
      <c r="B5" s="140">
        <f t="shared" ref="B5:Q5" si="0">B4</f>
        <v>489.46564744256688</v>
      </c>
      <c r="C5" s="140">
        <f t="shared" si="0"/>
        <v>489.12857792236798</v>
      </c>
      <c r="D5" s="140">
        <f t="shared" si="0"/>
        <v>463.63562545395604</v>
      </c>
      <c r="E5" s="140">
        <f t="shared" si="0"/>
        <v>547.56205648351204</v>
      </c>
      <c r="F5" s="140">
        <f t="shared" si="0"/>
        <v>467.95747809859205</v>
      </c>
      <c r="G5" s="140">
        <f t="shared" si="0"/>
        <v>451.62681799802311</v>
      </c>
      <c r="H5" s="140">
        <f t="shared" si="0"/>
        <v>389.45900998699204</v>
      </c>
      <c r="I5" s="140">
        <f t="shared" si="0"/>
        <v>348.88874239260002</v>
      </c>
      <c r="J5" s="140">
        <f t="shared" si="0"/>
        <v>247.94783136828005</v>
      </c>
      <c r="K5" s="140">
        <f t="shared" si="0"/>
        <v>400.02313386614406</v>
      </c>
      <c r="L5" s="140">
        <f t="shared" si="0"/>
        <v>601.20600466925157</v>
      </c>
      <c r="M5" s="140">
        <f t="shared" si="0"/>
        <v>372.11746718771781</v>
      </c>
      <c r="N5" s="140">
        <f t="shared" si="0"/>
        <v>212.36732810337651</v>
      </c>
      <c r="O5" s="140">
        <f t="shared" si="0"/>
        <v>218.75497547629891</v>
      </c>
      <c r="P5" s="140">
        <f t="shared" si="0"/>
        <v>244.06381720764642</v>
      </c>
      <c r="Q5" s="140">
        <f t="shared" si="0"/>
        <v>208.03011356169884</v>
      </c>
    </row>
    <row r="7" spans="1:17" ht="11.45" customHeight="1" x14ac:dyDescent="0.25">
      <c r="A7" s="27" t="s">
        <v>100</v>
      </c>
      <c r="B7" s="71">
        <f t="shared" ref="B7:Q7" si="1">SUM(B8:B9)</f>
        <v>489.46564744256688</v>
      </c>
      <c r="C7" s="71">
        <f t="shared" si="1"/>
        <v>489.12857792236798</v>
      </c>
      <c r="D7" s="71">
        <f t="shared" si="1"/>
        <v>463.63562545395604</v>
      </c>
      <c r="E7" s="71">
        <f t="shared" si="1"/>
        <v>547.56205648351204</v>
      </c>
      <c r="F7" s="71">
        <f t="shared" si="1"/>
        <v>467.95747809859205</v>
      </c>
      <c r="G7" s="71">
        <f t="shared" si="1"/>
        <v>451.62681799802311</v>
      </c>
      <c r="H7" s="71">
        <f t="shared" si="1"/>
        <v>389.45900998699204</v>
      </c>
      <c r="I7" s="71">
        <f t="shared" si="1"/>
        <v>348.88874239260002</v>
      </c>
      <c r="J7" s="71">
        <f t="shared" si="1"/>
        <v>247.94783136828005</v>
      </c>
      <c r="K7" s="71">
        <f t="shared" si="1"/>
        <v>400.02313386614406</v>
      </c>
      <c r="L7" s="71">
        <f t="shared" si="1"/>
        <v>601.20600466925157</v>
      </c>
      <c r="M7" s="71">
        <f t="shared" si="1"/>
        <v>372.11746718771781</v>
      </c>
      <c r="N7" s="71">
        <f t="shared" si="1"/>
        <v>212.36732810337651</v>
      </c>
      <c r="O7" s="71">
        <f t="shared" si="1"/>
        <v>218.75497547629891</v>
      </c>
      <c r="P7" s="71">
        <f t="shared" si="1"/>
        <v>244.06381720764642</v>
      </c>
      <c r="Q7" s="71">
        <f t="shared" si="1"/>
        <v>208.03011356169884</v>
      </c>
    </row>
    <row r="8" spans="1:17" ht="11.45" customHeight="1" x14ac:dyDescent="0.25">
      <c r="A8" s="148" t="s">
        <v>147</v>
      </c>
      <c r="B8" s="70">
        <v>489.46564744256688</v>
      </c>
      <c r="C8" s="70">
        <v>489.12857792236798</v>
      </c>
      <c r="D8" s="70">
        <v>463.63562545395604</v>
      </c>
      <c r="E8" s="70">
        <v>547.56205648351204</v>
      </c>
      <c r="F8" s="70">
        <v>467.95747809859205</v>
      </c>
      <c r="G8" s="70">
        <v>451.62681799802311</v>
      </c>
      <c r="H8" s="70">
        <v>389.45900998699204</v>
      </c>
      <c r="I8" s="70">
        <v>348.88874239260002</v>
      </c>
      <c r="J8" s="70">
        <v>247.94783136828005</v>
      </c>
      <c r="K8" s="70">
        <v>400.02313386614406</v>
      </c>
      <c r="L8" s="70">
        <v>601.20600466925157</v>
      </c>
      <c r="M8" s="70">
        <v>372.11746718771781</v>
      </c>
      <c r="N8" s="70">
        <v>212.36732810337651</v>
      </c>
      <c r="O8" s="70">
        <v>218.75497547629891</v>
      </c>
      <c r="P8" s="70">
        <v>244.06381720764642</v>
      </c>
      <c r="Q8" s="70">
        <v>208.03011356169884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3.1353957492141817</v>
      </c>
      <c r="C14" s="100">
        <f>IF(C4=0,0,C4/TrNavi_ene!C4)</f>
        <v>3.1388623705142065</v>
      </c>
      <c r="D14" s="100">
        <f>IF(D4=0,0,D4/TrNavi_ene!D4)</f>
        <v>3.1417453592441635</v>
      </c>
      <c r="E14" s="100">
        <f>IF(E4=0,0,E4/TrNavi_ene!E4)</f>
        <v>3.1541498636266296</v>
      </c>
      <c r="F14" s="100">
        <f>IF(F4=0,0,F4/TrNavi_ene!F4)</f>
        <v>3.1639814650821707</v>
      </c>
      <c r="G14" s="100">
        <f>IF(G4=0,0,G4/TrNavi_ene!G4)</f>
        <v>3.1710027470431337</v>
      </c>
      <c r="H14" s="100">
        <f>IF(H4=0,0,H4/TrNavi_ene!H4)</f>
        <v>3.161294875931012</v>
      </c>
      <c r="I14" s="100">
        <f>IF(I4=0,0,I4/TrNavi_ene!I4)</f>
        <v>3.1573093245130948</v>
      </c>
      <c r="J14" s="100">
        <f>IF(J4=0,0,J4/TrNavi_ene!J4)</f>
        <v>3.1664735694940078</v>
      </c>
      <c r="K14" s="100">
        <f>IF(K4=0,0,K4/TrNavi_ene!K4)</f>
        <v>3.190917370518219</v>
      </c>
      <c r="L14" s="100">
        <f>IF(L4=0,0,L4/TrNavi_ene!L4)</f>
        <v>3.2073452351151497</v>
      </c>
      <c r="M14" s="100">
        <f>IF(M4=0,0,M4/TrNavi_ene!M4)</f>
        <v>3.1860520794055436</v>
      </c>
      <c r="N14" s="100">
        <f>IF(N4=0,0,N4/TrNavi_ene!N4)</f>
        <v>3.1937344668161862</v>
      </c>
      <c r="O14" s="100">
        <f>IF(O4=0,0,O4/TrNavi_ene!O4)</f>
        <v>3.1890120501949406</v>
      </c>
      <c r="P14" s="100">
        <f>IF(P4=0,0,P4/TrNavi_ene!P4)</f>
        <v>3.183337411939426</v>
      </c>
      <c r="Q14" s="100">
        <f>IF(Q4=0,0,Q4/TrNavi_ene!Q4)</f>
        <v>3.1443166973329566</v>
      </c>
    </row>
    <row r="15" spans="1:17" ht="11.45" customHeight="1" x14ac:dyDescent="0.25">
      <c r="A15" s="141" t="s">
        <v>91</v>
      </c>
      <c r="B15" s="140">
        <f t="shared" ref="B15:Q15" si="2">B14</f>
        <v>3.1353957492141817</v>
      </c>
      <c r="C15" s="140">
        <f t="shared" si="2"/>
        <v>3.1388623705142065</v>
      </c>
      <c r="D15" s="140">
        <f t="shared" si="2"/>
        <v>3.1417453592441635</v>
      </c>
      <c r="E15" s="140">
        <f t="shared" si="2"/>
        <v>3.1541498636266296</v>
      </c>
      <c r="F15" s="140">
        <f t="shared" si="2"/>
        <v>3.1639814650821707</v>
      </c>
      <c r="G15" s="140">
        <f t="shared" si="2"/>
        <v>3.1710027470431337</v>
      </c>
      <c r="H15" s="140">
        <f t="shared" si="2"/>
        <v>3.161294875931012</v>
      </c>
      <c r="I15" s="140">
        <f t="shared" si="2"/>
        <v>3.1573093245130948</v>
      </c>
      <c r="J15" s="140">
        <f t="shared" si="2"/>
        <v>3.1664735694940078</v>
      </c>
      <c r="K15" s="140">
        <f t="shared" si="2"/>
        <v>3.190917370518219</v>
      </c>
      <c r="L15" s="140">
        <f t="shared" si="2"/>
        <v>3.2073452351151497</v>
      </c>
      <c r="M15" s="140">
        <f t="shared" si="2"/>
        <v>3.1860520794055436</v>
      </c>
      <c r="N15" s="140">
        <f t="shared" si="2"/>
        <v>3.1937344668161862</v>
      </c>
      <c r="O15" s="140">
        <f t="shared" si="2"/>
        <v>3.1890120501949406</v>
      </c>
      <c r="P15" s="140">
        <f t="shared" si="2"/>
        <v>3.183337411939426</v>
      </c>
      <c r="Q15" s="140">
        <f t="shared" si="2"/>
        <v>3.1443166973329566</v>
      </c>
    </row>
    <row r="17" spans="1:17" ht="11.45" customHeight="1" x14ac:dyDescent="0.25">
      <c r="A17" s="27" t="s">
        <v>123</v>
      </c>
      <c r="B17" s="68">
        <f>IF(B7=0,"",B7/TrNavi_act!B7*100)</f>
        <v>15454.59732137854</v>
      </c>
      <c r="C17" s="68">
        <f>IF(C7=0,"",C7/TrNavi_act!C7*100)</f>
        <v>15318.499558330719</v>
      </c>
      <c r="D17" s="68">
        <f>IF(D7=0,"",D7/TrNavi_act!D7*100)</f>
        <v>15180.761708055292</v>
      </c>
      <c r="E17" s="68">
        <f>IF(E7=0,"",E7/TrNavi_act!E7*100)</f>
        <v>15089.801657043605</v>
      </c>
      <c r="F17" s="68">
        <f>IF(F7=0,"",F7/TrNavi_act!F7*100)</f>
        <v>14986.967450838756</v>
      </c>
      <c r="G17" s="68">
        <f>IF(G7=0,"",G7/TrNavi_act!G7*100)</f>
        <v>14871.510356329376</v>
      </c>
      <c r="H17" s="68">
        <f>IF(H7=0,"",H7/TrNavi_act!H7*100)</f>
        <v>14679.190048180171</v>
      </c>
      <c r="I17" s="68">
        <f>IF(I7=0,"",I7/TrNavi_act!I7*100)</f>
        <v>14515.528214446407</v>
      </c>
      <c r="J17" s="68">
        <f>IF(J7=0,"",J7/TrNavi_act!J7*100)</f>
        <v>14413.524996196304</v>
      </c>
      <c r="K17" s="68">
        <f>IF(K7=0,"",K7/TrNavi_act!K7*100)</f>
        <v>14380.981337217085</v>
      </c>
      <c r="L17" s="68">
        <f>IF(L7=0,"",L7/TrNavi_act!L7*100)</f>
        <v>14311.900232693944</v>
      </c>
      <c r="M17" s="68">
        <f>IF(M7=0,"",M7/TrNavi_act!M7*100)</f>
        <v>14076.124112343095</v>
      </c>
      <c r="N17" s="68">
        <f>IF(N7=0,"",N7/TrNavi_act!N7*100)</f>
        <v>13970.361635671539</v>
      </c>
      <c r="O17" s="68">
        <f>IF(O7=0,"",O7/TrNavi_act!O7*100)</f>
        <v>13811.588470693314</v>
      </c>
      <c r="P17" s="68">
        <f>IF(P7=0,"",P7/TrNavi_act!P7*100)</f>
        <v>13650.506586965466</v>
      </c>
      <c r="Q17" s="68">
        <f>IF(Q7=0,"",Q7/TrNavi_act!Q7*100)</f>
        <v>13349.684556279059</v>
      </c>
    </row>
    <row r="18" spans="1:17" ht="11.45" customHeight="1" x14ac:dyDescent="0.25">
      <c r="A18" s="148" t="s">
        <v>147</v>
      </c>
      <c r="B18" s="77">
        <f>IF(B8=0,"",B8/TrNavi_act!B8*100)</f>
        <v>15454.59732137854</v>
      </c>
      <c r="C18" s="77">
        <f>IF(C8=0,"",C8/TrNavi_act!C8*100)</f>
        <v>15318.499558330719</v>
      </c>
      <c r="D18" s="77">
        <f>IF(D8=0,"",D8/TrNavi_act!D8*100)</f>
        <v>15180.761708055292</v>
      </c>
      <c r="E18" s="77">
        <f>IF(E8=0,"",E8/TrNavi_act!E8*100)</f>
        <v>15089.801657043605</v>
      </c>
      <c r="F18" s="77">
        <f>IF(F8=0,"",F8/TrNavi_act!F8*100)</f>
        <v>14986.967450838756</v>
      </c>
      <c r="G18" s="77">
        <f>IF(G8=0,"",G8/TrNavi_act!G8*100)</f>
        <v>14871.510356329376</v>
      </c>
      <c r="H18" s="77">
        <f>IF(H8=0,"",H8/TrNavi_act!H8*100)</f>
        <v>14679.190048180171</v>
      </c>
      <c r="I18" s="77">
        <f>IF(I8=0,"",I8/TrNavi_act!I8*100)</f>
        <v>14515.528214446407</v>
      </c>
      <c r="J18" s="77">
        <f>IF(J8=0,"",J8/TrNavi_act!J8*100)</f>
        <v>14413.524996196304</v>
      </c>
      <c r="K18" s="77">
        <f>IF(K8=0,"",K8/TrNavi_act!K8*100)</f>
        <v>14380.981337217085</v>
      </c>
      <c r="L18" s="77">
        <f>IF(L8=0,"",L8/TrNavi_act!L8*100)</f>
        <v>14311.900232693944</v>
      </c>
      <c r="M18" s="77">
        <f>IF(M8=0,"",M8/TrNavi_act!M8*100)</f>
        <v>14076.124112343095</v>
      </c>
      <c r="N18" s="77">
        <f>IF(N8=0,"",N8/TrNavi_act!N8*100)</f>
        <v>13970.361635671539</v>
      </c>
      <c r="O18" s="77">
        <f>IF(O8=0,"",O8/TrNavi_act!O8*100)</f>
        <v>13811.588470693314</v>
      </c>
      <c r="P18" s="77">
        <f>IF(P8=0,"",P8/TrNavi_act!P8*100)</f>
        <v>13650.506586965466</v>
      </c>
      <c r="Q18" s="77">
        <f>IF(Q8=0,"",Q8/TrNavi_act!Q8*100)</f>
        <v>13349.684556279059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81.880721547243226</v>
      </c>
      <c r="C21" s="68">
        <f>IF(C7=0,"",C7/TrNavi_act!C3*1000)</f>
        <v>85.077901526700145</v>
      </c>
      <c r="D21" s="68">
        <f>IF(D7=0,"",D7/TrNavi_act!D3*1000)</f>
        <v>81.718068411020482</v>
      </c>
      <c r="E21" s="68">
        <f>IF(E7=0,"",E7/TrNavi_act!E3*1000)</f>
        <v>91.154813947468625</v>
      </c>
      <c r="F21" s="68">
        <f>IF(F7=0,"",F7/TrNavi_act!F3*1000)</f>
        <v>83.334680029876296</v>
      </c>
      <c r="G21" s="68">
        <f>IF(G7=0,"",G7/TrNavi_act!G3*1000)</f>
        <v>67.682227517385797</v>
      </c>
      <c r="H21" s="68">
        <f>IF(H7=0,"",H7/TrNavi_act!H3*1000)</f>
        <v>69.835247545631518</v>
      </c>
      <c r="I21" s="68">
        <f>IF(I7=0,"",I7/TrNavi_act!I3*1000)</f>
        <v>59.647997438934063</v>
      </c>
      <c r="J21" s="68">
        <f>IF(J7=0,"",J7/TrNavi_act!J3*1000)</f>
        <v>40.179977055072307</v>
      </c>
      <c r="K21" s="68">
        <f>IF(K7=0,"",K7/TrNavi_act!K3*1000)</f>
        <v>64.25610652686801</v>
      </c>
      <c r="L21" s="68">
        <f>IF(L7=0,"",L7/TrNavi_act!L3*1000)</f>
        <v>63.326992180061701</v>
      </c>
      <c r="M21" s="68">
        <f>IF(M7=0,"",M7/TrNavi_act!M3*1000)</f>
        <v>49.614013343513186</v>
      </c>
      <c r="N21" s="68">
        <f>IF(N7=0,"",N7/TrNavi_act!N3*1000)</f>
        <v>36.150641589473288</v>
      </c>
      <c r="O21" s="68">
        <f>IF(O7=0,"",O7/TrNavi_act!O3*1000)</f>
        <v>49.494719981424637</v>
      </c>
      <c r="P21" s="68">
        <f>IF(P7=0,"",P7/TrNavi_act!P3*1000)</f>
        <v>53.449747043809204</v>
      </c>
      <c r="Q21" s="68">
        <f>IF(Q7=0,"",Q7/TrNavi_act!Q3*1000)</f>
        <v>56.296668623203409</v>
      </c>
    </row>
    <row r="22" spans="1:17" ht="11.45" customHeight="1" x14ac:dyDescent="0.25">
      <c r="A22" s="148" t="s">
        <v>147</v>
      </c>
      <c r="B22" s="77">
        <f>IF(B8=0,"",B8/TrNavi_act!B4*1000)</f>
        <v>81.880721547243226</v>
      </c>
      <c r="C22" s="77">
        <f>IF(C8=0,"",C8/TrNavi_act!C4*1000)</f>
        <v>85.077901526700145</v>
      </c>
      <c r="D22" s="77">
        <f>IF(D8=0,"",D8/TrNavi_act!D4*1000)</f>
        <v>81.718068411020482</v>
      </c>
      <c r="E22" s="77">
        <f>IF(E8=0,"",E8/TrNavi_act!E4*1000)</f>
        <v>91.154813947468625</v>
      </c>
      <c r="F22" s="77">
        <f>IF(F8=0,"",F8/TrNavi_act!F4*1000)</f>
        <v>83.334680029876296</v>
      </c>
      <c r="G22" s="77">
        <f>IF(G8=0,"",G8/TrNavi_act!G4*1000)</f>
        <v>67.682227517385797</v>
      </c>
      <c r="H22" s="77">
        <f>IF(H8=0,"",H8/TrNavi_act!H4*1000)</f>
        <v>69.835247545631518</v>
      </c>
      <c r="I22" s="77">
        <f>IF(I8=0,"",I8/TrNavi_act!I4*1000)</f>
        <v>59.647997438934063</v>
      </c>
      <c r="J22" s="77">
        <f>IF(J8=0,"",J8/TrNavi_act!J4*1000)</f>
        <v>40.179977055072307</v>
      </c>
      <c r="K22" s="77">
        <f>IF(K8=0,"",K8/TrNavi_act!K4*1000)</f>
        <v>64.25610652686801</v>
      </c>
      <c r="L22" s="77">
        <f>IF(L8=0,"",L8/TrNavi_act!L4*1000)</f>
        <v>63.326992180061701</v>
      </c>
      <c r="M22" s="77">
        <f>IF(M8=0,"",M8/TrNavi_act!M4*1000)</f>
        <v>49.614013343513186</v>
      </c>
      <c r="N22" s="77">
        <f>IF(N8=0,"",N8/TrNavi_act!N4*1000)</f>
        <v>36.150641589473288</v>
      </c>
      <c r="O22" s="77">
        <f>IF(O8=0,"",O8/TrNavi_act!O4*1000)</f>
        <v>49.494719981424637</v>
      </c>
      <c r="P22" s="77">
        <f>IF(P8=0,"",P8/TrNavi_act!P4*1000)</f>
        <v>53.449747043809204</v>
      </c>
      <c r="Q22" s="77">
        <f>IF(Q8=0,"",Q8/TrNavi_act!Q4*1000)</f>
        <v>56.296668623203409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SE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146107.57478587862</v>
      </c>
      <c r="C4" s="40">
        <f t="shared" si="0"/>
        <v>149137.95895412992</v>
      </c>
      <c r="D4" s="40">
        <f t="shared" si="0"/>
        <v>147753.29581378534</v>
      </c>
      <c r="E4" s="40">
        <f t="shared" si="0"/>
        <v>148183.05647016809</v>
      </c>
      <c r="F4" s="40">
        <f t="shared" si="0"/>
        <v>152425.23199297884</v>
      </c>
      <c r="G4" s="40">
        <f t="shared" si="0"/>
        <v>152581.39760141459</v>
      </c>
      <c r="H4" s="40">
        <f t="shared" si="0"/>
        <v>154742.60529701944</v>
      </c>
      <c r="I4" s="40">
        <f t="shared" si="0"/>
        <v>159053.55293180962</v>
      </c>
      <c r="J4" s="40">
        <f t="shared" si="0"/>
        <v>160415.84965073166</v>
      </c>
      <c r="K4" s="40">
        <f t="shared" si="0"/>
        <v>158653.43131602198</v>
      </c>
      <c r="L4" s="40">
        <f t="shared" si="0"/>
        <v>157598.78277912573</v>
      </c>
      <c r="M4" s="40">
        <f t="shared" si="0"/>
        <v>163838.94891981452</v>
      </c>
      <c r="N4" s="40">
        <f t="shared" si="0"/>
        <v>162376.45820052078</v>
      </c>
      <c r="O4" s="40">
        <f t="shared" si="0"/>
        <v>164071.95584788409</v>
      </c>
      <c r="P4" s="40">
        <f t="shared" si="0"/>
        <v>166188.95006790612</v>
      </c>
      <c r="Q4" s="40">
        <f t="shared" si="0"/>
        <v>171731.77076065296</v>
      </c>
    </row>
    <row r="5" spans="1:17" ht="11.45" customHeight="1" x14ac:dyDescent="0.25">
      <c r="A5" s="23" t="s">
        <v>50</v>
      </c>
      <c r="B5" s="39">
        <f t="shared" ref="B5:Q5" si="1">B6+B7+B8</f>
        <v>113359.6573273105</v>
      </c>
      <c r="C5" s="39">
        <f t="shared" si="1"/>
        <v>114579.26939890647</v>
      </c>
      <c r="D5" s="39">
        <f t="shared" si="1"/>
        <v>116522.24105445961</v>
      </c>
      <c r="E5" s="39">
        <f t="shared" si="1"/>
        <v>117291.35963932412</v>
      </c>
      <c r="F5" s="39">
        <f t="shared" si="1"/>
        <v>118307.56962520882</v>
      </c>
      <c r="G5" s="39">
        <f t="shared" si="1"/>
        <v>117950.38397600153</v>
      </c>
      <c r="H5" s="39">
        <f t="shared" si="1"/>
        <v>118250.97434218027</v>
      </c>
      <c r="I5" s="39">
        <f t="shared" si="1"/>
        <v>120526.31310220739</v>
      </c>
      <c r="J5" s="39">
        <f t="shared" si="1"/>
        <v>119479.16048161787</v>
      </c>
      <c r="K5" s="39">
        <f t="shared" si="1"/>
        <v>118989.12052858873</v>
      </c>
      <c r="L5" s="39">
        <f t="shared" si="1"/>
        <v>118198.6503575659</v>
      </c>
      <c r="M5" s="39">
        <f t="shared" si="1"/>
        <v>119460.8096529825</v>
      </c>
      <c r="N5" s="39">
        <f t="shared" si="1"/>
        <v>118579.11427751838</v>
      </c>
      <c r="O5" s="39">
        <f t="shared" si="1"/>
        <v>118672.28310646139</v>
      </c>
      <c r="P5" s="39">
        <f t="shared" si="1"/>
        <v>120798.45453624576</v>
      </c>
      <c r="Q5" s="39">
        <f t="shared" si="1"/>
        <v>122526.25161614841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480.82362964602413</v>
      </c>
      <c r="C6" s="37">
        <f>TrRoad_act!C$5</f>
        <v>524.99179946654374</v>
      </c>
      <c r="D6" s="37">
        <f>TrRoad_act!D$5</f>
        <v>593.72315555625642</v>
      </c>
      <c r="E6" s="37">
        <f>TrRoad_act!E$5</f>
        <v>642.27130319275875</v>
      </c>
      <c r="F6" s="37">
        <f>TrRoad_act!F$5</f>
        <v>692.71812850835659</v>
      </c>
      <c r="G6" s="37">
        <f>TrRoad_act!G$5</f>
        <v>713.26806988406793</v>
      </c>
      <c r="H6" s="37">
        <f>TrRoad_act!H$5</f>
        <v>781.94219644661052</v>
      </c>
      <c r="I6" s="37">
        <f>TrRoad_act!I$5</f>
        <v>869.74720213495948</v>
      </c>
      <c r="J6" s="37">
        <f>TrRoad_act!J$5</f>
        <v>843.70830467751523</v>
      </c>
      <c r="K6" s="37">
        <f>TrRoad_act!K$5</f>
        <v>853.08251804833867</v>
      </c>
      <c r="L6" s="37">
        <f>TrRoad_act!L$5</f>
        <v>811.8217459523529</v>
      </c>
      <c r="M6" s="37">
        <f>TrRoad_act!M$5</f>
        <v>784.82459702528627</v>
      </c>
      <c r="N6" s="37">
        <f>TrRoad_act!N$5</f>
        <v>683.77525817241781</v>
      </c>
      <c r="O6" s="37">
        <f>TrRoad_act!O$5</f>
        <v>762.49488296087418</v>
      </c>
      <c r="P6" s="37">
        <f>TrRoad_act!P$5</f>
        <v>764.97699209418931</v>
      </c>
      <c r="Q6" s="37">
        <f>TrRoad_act!Q$5</f>
        <v>768.52078734418114</v>
      </c>
    </row>
    <row r="7" spans="1:17" ht="11.45" customHeight="1" x14ac:dyDescent="0.25">
      <c r="A7" s="17" t="str">
        <f>TrRoad_act!$A$6</f>
        <v>Passenger cars</v>
      </c>
      <c r="B7" s="37">
        <f>TrRoad_act!B$6</f>
        <v>103654.83369766448</v>
      </c>
      <c r="C7" s="37">
        <f>TrRoad_act!C$6</f>
        <v>104834.27759943993</v>
      </c>
      <c r="D7" s="37">
        <f>TrRoad_act!D$6</f>
        <v>106622.51789890334</v>
      </c>
      <c r="E7" s="37">
        <f>TrRoad_act!E$6</f>
        <v>107322.08833613136</v>
      </c>
      <c r="F7" s="37">
        <f>TrRoad_act!F$6</f>
        <v>108359.85149670047</v>
      </c>
      <c r="G7" s="37">
        <f>TrRoad_act!G$6</f>
        <v>107983.11590611745</v>
      </c>
      <c r="H7" s="37">
        <f>TrRoad_act!H$6</f>
        <v>108137.03214573365</v>
      </c>
      <c r="I7" s="37">
        <f>TrRoad_act!I$6</f>
        <v>110238.56590007244</v>
      </c>
      <c r="J7" s="37">
        <f>TrRoad_act!J$6</f>
        <v>109468.45217694035</v>
      </c>
      <c r="K7" s="37">
        <f>TrRoad_act!K$6</f>
        <v>108897.03801054039</v>
      </c>
      <c r="L7" s="37">
        <f>TrRoad_act!L$6</f>
        <v>108012.82861161354</v>
      </c>
      <c r="M7" s="37">
        <f>TrRoad_act!M$6</f>
        <v>109028.98505595721</v>
      </c>
      <c r="N7" s="37">
        <f>TrRoad_act!N$6</f>
        <v>108372.33901934596</v>
      </c>
      <c r="O7" s="37">
        <f>TrRoad_act!O$6</f>
        <v>108205.78822350051</v>
      </c>
      <c r="P7" s="37">
        <f>TrRoad_act!P$6</f>
        <v>110340.47754415157</v>
      </c>
      <c r="Q7" s="37">
        <f>TrRoad_act!Q$6</f>
        <v>111926.73082880423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9224</v>
      </c>
      <c r="C8" s="37">
        <f>TrRoad_act!C$13</f>
        <v>9220</v>
      </c>
      <c r="D8" s="37">
        <f>TrRoad_act!D$13</f>
        <v>9306</v>
      </c>
      <c r="E8" s="37">
        <f>TrRoad_act!E$13</f>
        <v>9327</v>
      </c>
      <c r="F8" s="37">
        <f>TrRoad_act!F$13</f>
        <v>9255.0000000000018</v>
      </c>
      <c r="G8" s="37">
        <f>TrRoad_act!G$13</f>
        <v>9253.9999999999982</v>
      </c>
      <c r="H8" s="37">
        <f>TrRoad_act!H$13</f>
        <v>9331.9999999999982</v>
      </c>
      <c r="I8" s="37">
        <f>TrRoad_act!I$13</f>
        <v>9418</v>
      </c>
      <c r="J8" s="37">
        <f>TrRoad_act!J$13</f>
        <v>9166.9999999999982</v>
      </c>
      <c r="K8" s="37">
        <f>TrRoad_act!K$13</f>
        <v>9239</v>
      </c>
      <c r="L8" s="37">
        <f>TrRoad_act!L$13</f>
        <v>9374</v>
      </c>
      <c r="M8" s="37">
        <f>TrRoad_act!M$13</f>
        <v>9647</v>
      </c>
      <c r="N8" s="37">
        <f>TrRoad_act!N$13</f>
        <v>9523</v>
      </c>
      <c r="O8" s="37">
        <f>TrRoad_act!O$13</f>
        <v>9704.0000000000018</v>
      </c>
      <c r="P8" s="37">
        <f>TrRoad_act!P$13</f>
        <v>9693</v>
      </c>
      <c r="Q8" s="37">
        <f>TrRoad_act!Q$13</f>
        <v>9831</v>
      </c>
    </row>
    <row r="9" spans="1:17" ht="11.45" customHeight="1" x14ac:dyDescent="0.25">
      <c r="A9" s="19" t="s">
        <v>52</v>
      </c>
      <c r="B9" s="38">
        <f t="shared" ref="B9:Q9" si="2">B10+B11+B12</f>
        <v>10225</v>
      </c>
      <c r="C9" s="38">
        <f t="shared" si="2"/>
        <v>10723</v>
      </c>
      <c r="D9" s="38">
        <f t="shared" si="2"/>
        <v>10867</v>
      </c>
      <c r="E9" s="38">
        <f t="shared" si="2"/>
        <v>10828</v>
      </c>
      <c r="F9" s="38">
        <f t="shared" si="2"/>
        <v>10652</v>
      </c>
      <c r="G9" s="38">
        <f t="shared" si="2"/>
        <v>10924</v>
      </c>
      <c r="H9" s="38">
        <f t="shared" si="2"/>
        <v>11756</v>
      </c>
      <c r="I9" s="38">
        <f t="shared" si="2"/>
        <v>12465</v>
      </c>
      <c r="J9" s="38">
        <f t="shared" si="2"/>
        <v>13385</v>
      </c>
      <c r="K9" s="38">
        <f t="shared" si="2"/>
        <v>13560</v>
      </c>
      <c r="L9" s="38">
        <f t="shared" si="2"/>
        <v>13435</v>
      </c>
      <c r="M9" s="38">
        <f t="shared" si="2"/>
        <v>13719</v>
      </c>
      <c r="N9" s="38">
        <f t="shared" si="2"/>
        <v>14165</v>
      </c>
      <c r="O9" s="38">
        <f t="shared" si="2"/>
        <v>14291</v>
      </c>
      <c r="P9" s="38">
        <f t="shared" si="2"/>
        <v>14564</v>
      </c>
      <c r="Q9" s="38">
        <f t="shared" si="2"/>
        <v>15240.8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1982.0000000000002</v>
      </c>
      <c r="C10" s="37">
        <f>TrRail_act!C$5</f>
        <v>1990.9999999999998</v>
      </c>
      <c r="D10" s="37">
        <f>TrRail_act!D$5</f>
        <v>1993</v>
      </c>
      <c r="E10" s="37">
        <f>TrRail_act!E$5</f>
        <v>1994</v>
      </c>
      <c r="F10" s="37">
        <f>TrRail_act!F$5</f>
        <v>2018.0000000000002</v>
      </c>
      <c r="G10" s="37">
        <f>TrRail_act!G$5</f>
        <v>2013.9999999999998</v>
      </c>
      <c r="H10" s="37">
        <f>TrRail_act!H$5</f>
        <v>2139.0000000000005</v>
      </c>
      <c r="I10" s="37">
        <f>TrRail_act!I$5</f>
        <v>2203.9999999999995</v>
      </c>
      <c r="J10" s="37">
        <f>TrRail_act!J$5</f>
        <v>2239</v>
      </c>
      <c r="K10" s="37">
        <f>TrRail_act!K$5</f>
        <v>2239</v>
      </c>
      <c r="L10" s="37">
        <f>TrRail_act!L$5</f>
        <v>2280.0000000000005</v>
      </c>
      <c r="M10" s="37">
        <f>TrRail_act!M$5</f>
        <v>2340</v>
      </c>
      <c r="N10" s="37">
        <f>TrRail_act!N$5</f>
        <v>2373</v>
      </c>
      <c r="O10" s="37">
        <f>TrRail_act!O$5</f>
        <v>2449</v>
      </c>
      <c r="P10" s="37">
        <f>TrRail_act!P$5</f>
        <v>2443</v>
      </c>
      <c r="Q10" s="37">
        <f>TrRail_act!Q$5</f>
        <v>2499.8000000000002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6196</v>
      </c>
      <c r="C11" s="37">
        <f>TrRail_act!C$6</f>
        <v>6505</v>
      </c>
      <c r="D11" s="37">
        <f>TrRail_act!D$6</f>
        <v>6484</v>
      </c>
      <c r="E11" s="37">
        <f>TrRail_act!E$6</f>
        <v>6434</v>
      </c>
      <c r="F11" s="37">
        <f>TrRail_act!F$6</f>
        <v>6212</v>
      </c>
      <c r="G11" s="37">
        <f>TrRail_act!G$6</f>
        <v>6580</v>
      </c>
      <c r="H11" s="37">
        <f>TrRail_act!H$6</f>
        <v>7127</v>
      </c>
      <c r="I11" s="37">
        <f>TrRail_act!I$6</f>
        <v>7486</v>
      </c>
      <c r="J11" s="37">
        <f>TrRail_act!J$6</f>
        <v>8154</v>
      </c>
      <c r="K11" s="37">
        <f>TrRail_act!K$6</f>
        <v>8271</v>
      </c>
      <c r="L11" s="37">
        <f>TrRail_act!L$6</f>
        <v>8216.5</v>
      </c>
      <c r="M11" s="37">
        <f>TrRail_act!M$6</f>
        <v>8552</v>
      </c>
      <c r="N11" s="37">
        <f>TrRail_act!N$6</f>
        <v>8844</v>
      </c>
      <c r="O11" s="37">
        <f>TrRail_act!O$6</f>
        <v>8787</v>
      </c>
      <c r="P11" s="37">
        <f>TrRail_act!P$6</f>
        <v>8893</v>
      </c>
      <c r="Q11" s="37">
        <f>TrRail_act!Q$6</f>
        <v>9376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2047.0000000000002</v>
      </c>
      <c r="C12" s="37">
        <f>TrRail_act!C$9</f>
        <v>2227</v>
      </c>
      <c r="D12" s="37">
        <f>TrRail_act!D$9</f>
        <v>2390</v>
      </c>
      <c r="E12" s="37">
        <f>TrRail_act!E$9</f>
        <v>2400</v>
      </c>
      <c r="F12" s="37">
        <f>TrRail_act!F$9</f>
        <v>2422</v>
      </c>
      <c r="G12" s="37">
        <f>TrRail_act!G$9</f>
        <v>2330</v>
      </c>
      <c r="H12" s="37">
        <f>TrRail_act!H$9</f>
        <v>2490</v>
      </c>
      <c r="I12" s="37">
        <f>TrRail_act!I$9</f>
        <v>2775</v>
      </c>
      <c r="J12" s="37">
        <f>TrRail_act!J$9</f>
        <v>2992</v>
      </c>
      <c r="K12" s="37">
        <f>TrRail_act!K$9</f>
        <v>3050</v>
      </c>
      <c r="L12" s="37">
        <f>TrRail_act!L$9</f>
        <v>2938.5</v>
      </c>
      <c r="M12" s="37">
        <f>TrRail_act!M$9</f>
        <v>2827</v>
      </c>
      <c r="N12" s="37">
        <f>TrRail_act!N$9</f>
        <v>2948</v>
      </c>
      <c r="O12" s="37">
        <f>TrRail_act!O$9</f>
        <v>3055</v>
      </c>
      <c r="P12" s="37">
        <f>TrRail_act!P$9</f>
        <v>3228</v>
      </c>
      <c r="Q12" s="37">
        <f>TrRail_act!Q$9</f>
        <v>3365</v>
      </c>
    </row>
    <row r="13" spans="1:17" ht="11.45" customHeight="1" x14ac:dyDescent="0.25">
      <c r="A13" s="19" t="s">
        <v>48</v>
      </c>
      <c r="B13" s="38">
        <f t="shared" ref="B13:Q13" si="3">B14+B15+B16</f>
        <v>22522.91745856811</v>
      </c>
      <c r="C13" s="38">
        <f t="shared" si="3"/>
        <v>23835.689555223449</v>
      </c>
      <c r="D13" s="38">
        <f t="shared" si="3"/>
        <v>20364.054759325732</v>
      </c>
      <c r="E13" s="38">
        <f t="shared" si="3"/>
        <v>20063.696830843957</v>
      </c>
      <c r="F13" s="38">
        <f t="shared" si="3"/>
        <v>23465.662367770001</v>
      </c>
      <c r="G13" s="38">
        <f t="shared" si="3"/>
        <v>23707.013625413052</v>
      </c>
      <c r="H13" s="38">
        <f t="shared" si="3"/>
        <v>24735.63095483918</v>
      </c>
      <c r="I13" s="38">
        <f t="shared" si="3"/>
        <v>26062.239829602229</v>
      </c>
      <c r="J13" s="38">
        <f t="shared" si="3"/>
        <v>27551.689169113779</v>
      </c>
      <c r="K13" s="38">
        <f t="shared" si="3"/>
        <v>26104.310787433256</v>
      </c>
      <c r="L13" s="38">
        <f t="shared" si="3"/>
        <v>25965.132421559814</v>
      </c>
      <c r="M13" s="38">
        <f t="shared" si="3"/>
        <v>30659.139266831997</v>
      </c>
      <c r="N13" s="38">
        <f t="shared" si="3"/>
        <v>29632.343923002409</v>
      </c>
      <c r="O13" s="38">
        <f t="shared" si="3"/>
        <v>31108.672741422692</v>
      </c>
      <c r="P13" s="38">
        <f t="shared" si="3"/>
        <v>30826.495531660345</v>
      </c>
      <c r="Q13" s="38">
        <f t="shared" si="3"/>
        <v>33964.719144504546</v>
      </c>
    </row>
    <row r="14" spans="1:17" ht="11.45" customHeight="1" x14ac:dyDescent="0.25">
      <c r="A14" s="17" t="str">
        <f>TrAvia_act!$A$5</f>
        <v>Domestic</v>
      </c>
      <c r="B14" s="37">
        <f>TrAvia_act!B$5</f>
        <v>4153.8451590274353</v>
      </c>
      <c r="C14" s="37">
        <f>TrAvia_act!C$5</f>
        <v>4152.3902957645296</v>
      </c>
      <c r="D14" s="37">
        <f>TrAvia_act!D$5</f>
        <v>3846.5134176882816</v>
      </c>
      <c r="E14" s="37">
        <f>TrAvia_act!E$5</f>
        <v>3553.225694470525</v>
      </c>
      <c r="F14" s="37">
        <f>TrAvia_act!F$5</f>
        <v>3635.7695664339471</v>
      </c>
      <c r="G14" s="37">
        <f>TrAvia_act!G$5</f>
        <v>3779.6801995982983</v>
      </c>
      <c r="H14" s="37">
        <f>TrAvia_act!H$5</f>
        <v>3718.3637586257596</v>
      </c>
      <c r="I14" s="37">
        <f>TrAvia_act!I$5</f>
        <v>3664.6845243815865</v>
      </c>
      <c r="J14" s="37">
        <f>TrAvia_act!J$5</f>
        <v>3568.2254455010216</v>
      </c>
      <c r="K14" s="37">
        <f>TrAvia_act!K$5</f>
        <v>3163.7576494625059</v>
      </c>
      <c r="L14" s="37">
        <f>TrAvia_act!L$5</f>
        <v>3249.8743023999996</v>
      </c>
      <c r="M14" s="37">
        <f>TrAvia_act!M$5</f>
        <v>3669.6949780430241</v>
      </c>
      <c r="N14" s="37">
        <f>TrAvia_act!N$5</f>
        <v>3714.0269062157286</v>
      </c>
      <c r="O14" s="37">
        <f>TrAvia_act!O$5</f>
        <v>3726.8900883529077</v>
      </c>
      <c r="P14" s="37">
        <f>TrAvia_act!P$5</f>
        <v>3873.0271672761392</v>
      </c>
      <c r="Q14" s="37">
        <f>TrAvia_act!Q$5</f>
        <v>3898.9946652706058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10056.833003085525</v>
      </c>
      <c r="C15" s="37">
        <f>TrAvia_act!C$6</f>
        <v>9355.7451242756779</v>
      </c>
      <c r="D15" s="37">
        <f>TrAvia_act!D$6</f>
        <v>8834.3565815853126</v>
      </c>
      <c r="E15" s="37">
        <f>TrAvia_act!E$6</f>
        <v>8300.1983615938734</v>
      </c>
      <c r="F15" s="37">
        <f>TrAvia_act!F$6</f>
        <v>9184.6771839133544</v>
      </c>
      <c r="G15" s="37">
        <f>TrAvia_act!G$6</f>
        <v>9729.76717556105</v>
      </c>
      <c r="H15" s="37">
        <f>TrAvia_act!H$6</f>
        <v>10274.681408758144</v>
      </c>
      <c r="I15" s="37">
        <f>TrAvia_act!I$6</f>
        <v>10828.251105788202</v>
      </c>
      <c r="J15" s="37">
        <f>TrAvia_act!J$6</f>
        <v>11170.551206767006</v>
      </c>
      <c r="K15" s="37">
        <f>TrAvia_act!K$6</f>
        <v>10693.182964521571</v>
      </c>
      <c r="L15" s="37">
        <f>TrAvia_act!L$6</f>
        <v>11393.718771633956</v>
      </c>
      <c r="M15" s="37">
        <f>TrAvia_act!M$6</f>
        <v>12688.39476569744</v>
      </c>
      <c r="N15" s="37">
        <f>TrAvia_act!N$6</f>
        <v>12840.247485170541</v>
      </c>
      <c r="O15" s="37">
        <f>TrAvia_act!O$6</f>
        <v>13416.387333113418</v>
      </c>
      <c r="P15" s="37">
        <f>TrAvia_act!P$6</f>
        <v>13667.058733751883</v>
      </c>
      <c r="Q15" s="37">
        <f>TrAvia_act!Q$6</f>
        <v>14260.041564984545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8312.2392964551509</v>
      </c>
      <c r="C16" s="37">
        <f>TrAvia_act!C$7</f>
        <v>10327.554135183242</v>
      </c>
      <c r="D16" s="37">
        <f>TrAvia_act!D$7</f>
        <v>7683.1847600521387</v>
      </c>
      <c r="E16" s="37">
        <f>TrAvia_act!E$7</f>
        <v>8210.2727747795579</v>
      </c>
      <c r="F16" s="37">
        <f>TrAvia_act!F$7</f>
        <v>10645.215617422698</v>
      </c>
      <c r="G16" s="37">
        <f>TrAvia_act!G$7</f>
        <v>10197.566250253703</v>
      </c>
      <c r="H16" s="37">
        <f>TrAvia_act!H$7</f>
        <v>10742.585787455278</v>
      </c>
      <c r="I16" s="37">
        <f>TrAvia_act!I$7</f>
        <v>11569.304199432441</v>
      </c>
      <c r="J16" s="37">
        <f>TrAvia_act!J$7</f>
        <v>12812.91251684575</v>
      </c>
      <c r="K16" s="37">
        <f>TrAvia_act!K$7</f>
        <v>12247.370173449179</v>
      </c>
      <c r="L16" s="37">
        <f>TrAvia_act!L$7</f>
        <v>11321.539347525859</v>
      </c>
      <c r="M16" s="37">
        <f>TrAvia_act!M$7</f>
        <v>14301.049523091533</v>
      </c>
      <c r="N16" s="37">
        <f>TrAvia_act!N$7</f>
        <v>13078.069531616138</v>
      </c>
      <c r="O16" s="37">
        <f>TrAvia_act!O$7</f>
        <v>13965.395319956364</v>
      </c>
      <c r="P16" s="37">
        <f>TrAvia_act!P$7</f>
        <v>13286.409630632321</v>
      </c>
      <c r="Q16" s="37">
        <f>TrAvia_act!Q$7</f>
        <v>15805.682914249399</v>
      </c>
    </row>
    <row r="17" spans="1:17" ht="11.45" customHeight="1" x14ac:dyDescent="0.25">
      <c r="A17" s="25" t="s">
        <v>51</v>
      </c>
      <c r="B17" s="40">
        <f t="shared" ref="B17:Q17" si="4">B18+B21+B22+B25</f>
        <v>65418.334641012058</v>
      </c>
      <c r="C17" s="40">
        <f t="shared" si="4"/>
        <v>63808.879986495587</v>
      </c>
      <c r="D17" s="40">
        <f t="shared" si="4"/>
        <v>66442.238309929235</v>
      </c>
      <c r="E17" s="40">
        <f t="shared" si="4"/>
        <v>67634.429531508489</v>
      </c>
      <c r="F17" s="40">
        <f t="shared" si="4"/>
        <v>70628.581772536476</v>
      </c>
      <c r="G17" s="40">
        <f t="shared" si="4"/>
        <v>74903.046048120814</v>
      </c>
      <c r="H17" s="40">
        <f t="shared" si="4"/>
        <v>76192.503489514318</v>
      </c>
      <c r="I17" s="40">
        <f t="shared" si="4"/>
        <v>78744.645889069739</v>
      </c>
      <c r="J17" s="40">
        <f t="shared" si="4"/>
        <v>79771.310023480604</v>
      </c>
      <c r="K17" s="40">
        <f t="shared" si="4"/>
        <v>69139.12388343249</v>
      </c>
      <c r="L17" s="40">
        <f t="shared" si="4"/>
        <v>77272.790920238374</v>
      </c>
      <c r="M17" s="40">
        <f t="shared" si="4"/>
        <v>75233.634846252389</v>
      </c>
      <c r="N17" s="40">
        <f t="shared" si="4"/>
        <v>69439.832854160471</v>
      </c>
      <c r="O17" s="40">
        <f t="shared" si="4"/>
        <v>68536.083704062636</v>
      </c>
      <c r="P17" s="40">
        <f t="shared" si="4"/>
        <v>76688.482726028626</v>
      </c>
      <c r="Q17" s="40">
        <f t="shared" si="4"/>
        <v>75771.057019711821</v>
      </c>
    </row>
    <row r="18" spans="1:17" ht="11.45" customHeight="1" x14ac:dyDescent="0.25">
      <c r="A18" s="23" t="s">
        <v>50</v>
      </c>
      <c r="B18" s="39">
        <f t="shared" ref="B18:Q18" si="5">B19+B20</f>
        <v>39860.850274673139</v>
      </c>
      <c r="C18" s="39">
        <f t="shared" si="5"/>
        <v>38988.351478189368</v>
      </c>
      <c r="D18" s="39">
        <f t="shared" si="5"/>
        <v>41419.519157532624</v>
      </c>
      <c r="E18" s="39">
        <f t="shared" si="5"/>
        <v>41271.789960742572</v>
      </c>
      <c r="F18" s="39">
        <f t="shared" si="5"/>
        <v>43937.496899928832</v>
      </c>
      <c r="G18" s="39">
        <f t="shared" si="5"/>
        <v>46333.73292329823</v>
      </c>
      <c r="H18" s="39">
        <f t="shared" si="5"/>
        <v>48099.948363667507</v>
      </c>
      <c r="I18" s="39">
        <f t="shared" si="5"/>
        <v>49358.636903745632</v>
      </c>
      <c r="J18" s="39">
        <f t="shared" si="5"/>
        <v>50386.658056160544</v>
      </c>
      <c r="K18" s="39">
        <f t="shared" si="5"/>
        <v>42298.304364734693</v>
      </c>
      <c r="L18" s="39">
        <f t="shared" si="5"/>
        <v>44055.660075591906</v>
      </c>
      <c r="M18" s="39">
        <f t="shared" si="5"/>
        <v>44606.297269720366</v>
      </c>
      <c r="N18" s="39">
        <f t="shared" si="5"/>
        <v>41299.276739379056</v>
      </c>
      <c r="O18" s="39">
        <f t="shared" si="5"/>
        <v>42938.81197965717</v>
      </c>
      <c r="P18" s="39">
        <f t="shared" si="5"/>
        <v>50596.471508958763</v>
      </c>
      <c r="Q18" s="39">
        <f t="shared" si="5"/>
        <v>51260.551251128905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735.6627141822953</v>
      </c>
      <c r="C19" s="37">
        <f>TrRoad_act!C$20</f>
        <v>857.34715386131415</v>
      </c>
      <c r="D19" s="37">
        <f>TrRoad_act!D$20</f>
        <v>961.41817784096384</v>
      </c>
      <c r="E19" s="37">
        <f>TrRoad_act!E$20</f>
        <v>1048.9300789721908</v>
      </c>
      <c r="F19" s="37">
        <f>TrRoad_act!F$20</f>
        <v>1155.9948623983353</v>
      </c>
      <c r="G19" s="37">
        <f>TrRoad_act!G$20</f>
        <v>1218.4150056864955</v>
      </c>
      <c r="H19" s="37">
        <f>TrRoad_act!H$20</f>
        <v>1311.4739015559678</v>
      </c>
      <c r="I19" s="37">
        <f>TrRoad_act!I$20</f>
        <v>1423.5263339487453</v>
      </c>
      <c r="J19" s="37">
        <f>TrRoad_act!J$20</f>
        <v>1489.8051688513474</v>
      </c>
      <c r="K19" s="37">
        <f>TrRoad_act!K$20</f>
        <v>1511.2584703388841</v>
      </c>
      <c r="L19" s="37">
        <f>TrRoad_act!L$20</f>
        <v>1606.6503263668835</v>
      </c>
      <c r="M19" s="37">
        <f>TrRoad_act!M$20</f>
        <v>1702.6734166848016</v>
      </c>
      <c r="N19" s="37">
        <f>TrRoad_act!N$20</f>
        <v>1706.6881484798864</v>
      </c>
      <c r="O19" s="37">
        <f>TrRoad_act!O$20</f>
        <v>1723.1168213100807</v>
      </c>
      <c r="P19" s="37">
        <f>TrRoad_act!P$20</f>
        <v>1770.6635365049149</v>
      </c>
      <c r="Q19" s="37">
        <f>TrRoad_act!Q$20</f>
        <v>1860.800900866504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39125.187560490842</v>
      </c>
      <c r="C20" s="37">
        <f>TrRoad_act!C$26</f>
        <v>38131.004324328052</v>
      </c>
      <c r="D20" s="37">
        <f>TrRoad_act!D$26</f>
        <v>40458.100979691662</v>
      </c>
      <c r="E20" s="37">
        <f>TrRoad_act!E$26</f>
        <v>40222.859881770382</v>
      </c>
      <c r="F20" s="37">
        <f>TrRoad_act!F$26</f>
        <v>42781.502037530496</v>
      </c>
      <c r="G20" s="37">
        <f>TrRoad_act!G$26</f>
        <v>45115.317917611734</v>
      </c>
      <c r="H20" s="37">
        <f>TrRoad_act!H$26</f>
        <v>46788.474462111539</v>
      </c>
      <c r="I20" s="37">
        <f>TrRoad_act!I$26</f>
        <v>47935.110569796889</v>
      </c>
      <c r="J20" s="37">
        <f>TrRoad_act!J$26</f>
        <v>48896.8528873092</v>
      </c>
      <c r="K20" s="37">
        <f>TrRoad_act!K$26</f>
        <v>40787.045894395807</v>
      </c>
      <c r="L20" s="37">
        <f>TrRoad_act!L$26</f>
        <v>42449.009749225021</v>
      </c>
      <c r="M20" s="37">
        <f>TrRoad_act!M$26</f>
        <v>42903.623853035562</v>
      </c>
      <c r="N20" s="37">
        <f>TrRoad_act!N$26</f>
        <v>39592.58859089917</v>
      </c>
      <c r="O20" s="37">
        <f>TrRoad_act!O$26</f>
        <v>41215.695158347087</v>
      </c>
      <c r="P20" s="37">
        <f>TrRoad_act!P$26</f>
        <v>48825.807972453847</v>
      </c>
      <c r="Q20" s="37">
        <f>TrRoad_act!Q$26</f>
        <v>49399.750350262402</v>
      </c>
    </row>
    <row r="21" spans="1:17" ht="11.45" customHeight="1" x14ac:dyDescent="0.25">
      <c r="A21" s="19" t="s">
        <v>49</v>
      </c>
      <c r="B21" s="38">
        <f>TrRail_act!B$10</f>
        <v>19475</v>
      </c>
      <c r="C21" s="38">
        <f>TrRail_act!C$10</f>
        <v>18954</v>
      </c>
      <c r="D21" s="38">
        <f>TrRail_act!D$10</f>
        <v>19197</v>
      </c>
      <c r="E21" s="38">
        <f>TrRail_act!E$10</f>
        <v>20170</v>
      </c>
      <c r="F21" s="38">
        <f>TrRail_act!F$10</f>
        <v>20856</v>
      </c>
      <c r="G21" s="38">
        <f>TrRail_act!G$10</f>
        <v>21675</v>
      </c>
      <c r="H21" s="38">
        <f>TrRail_act!H$10</f>
        <v>22271</v>
      </c>
      <c r="I21" s="38">
        <f>TrRail_act!I$10</f>
        <v>23250</v>
      </c>
      <c r="J21" s="38">
        <f>TrRail_act!J$10</f>
        <v>22924</v>
      </c>
      <c r="K21" s="38">
        <f>TrRail_act!K$10</f>
        <v>20389</v>
      </c>
      <c r="L21" s="38">
        <f>TrRail_act!L$10</f>
        <v>23464</v>
      </c>
      <c r="M21" s="38">
        <f>TrRail_act!M$10</f>
        <v>22864</v>
      </c>
      <c r="N21" s="38">
        <f>TrRail_act!N$10</f>
        <v>22043</v>
      </c>
      <c r="O21" s="38">
        <f>TrRail_act!O$10</f>
        <v>20970</v>
      </c>
      <c r="P21" s="38">
        <f>TrRail_act!P$10</f>
        <v>21296</v>
      </c>
      <c r="Q21" s="38">
        <f>TrRail_act!Q$10</f>
        <v>20583</v>
      </c>
    </row>
    <row r="22" spans="1:17" ht="11.45" customHeight="1" x14ac:dyDescent="0.25">
      <c r="A22" s="19" t="s">
        <v>48</v>
      </c>
      <c r="B22" s="38">
        <f t="shared" ref="B22:Q22" si="6">B23+B24</f>
        <v>104.69572215657237</v>
      </c>
      <c r="C22" s="38">
        <f t="shared" si="6"/>
        <v>117.34371242988905</v>
      </c>
      <c r="D22" s="38">
        <f t="shared" si="6"/>
        <v>152.11924396521954</v>
      </c>
      <c r="E22" s="38">
        <f t="shared" si="6"/>
        <v>185.69344503453402</v>
      </c>
      <c r="F22" s="38">
        <f t="shared" si="6"/>
        <v>219.68588228542296</v>
      </c>
      <c r="G22" s="38">
        <f t="shared" si="6"/>
        <v>221.55966259333752</v>
      </c>
      <c r="H22" s="38">
        <f t="shared" si="6"/>
        <v>244.72932978283035</v>
      </c>
      <c r="I22" s="38">
        <f t="shared" si="6"/>
        <v>286.88148108922934</v>
      </c>
      <c r="J22" s="38">
        <f t="shared" si="6"/>
        <v>289.72182894709545</v>
      </c>
      <c r="K22" s="38">
        <f t="shared" si="6"/>
        <v>226.37021141867251</v>
      </c>
      <c r="L22" s="38">
        <f t="shared" si="6"/>
        <v>259.45391522900178</v>
      </c>
      <c r="M22" s="38">
        <f t="shared" si="6"/>
        <v>263.08831003380305</v>
      </c>
      <c r="N22" s="38">
        <f t="shared" si="6"/>
        <v>223.04549018392959</v>
      </c>
      <c r="O22" s="38">
        <f t="shared" si="6"/>
        <v>207.50784740207069</v>
      </c>
      <c r="P22" s="38">
        <f t="shared" si="6"/>
        <v>229.78161438150545</v>
      </c>
      <c r="Q22" s="38">
        <f t="shared" si="6"/>
        <v>232.258453789665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47.439018482410646</v>
      </c>
      <c r="C23" s="37">
        <f>TrAvia_act!C$9</f>
        <v>38.129292734618353</v>
      </c>
      <c r="D23" s="37">
        <f>TrAvia_act!D$9</f>
        <v>48.305707518727836</v>
      </c>
      <c r="E23" s="37">
        <f>TrAvia_act!E$9</f>
        <v>55.644815050003345</v>
      </c>
      <c r="F23" s="37">
        <f>TrAvia_act!F$9</f>
        <v>62.785616269671507</v>
      </c>
      <c r="G23" s="37">
        <f>TrAvia_act!G$9</f>
        <v>56.904295396283793</v>
      </c>
      <c r="H23" s="37">
        <f>TrAvia_act!H$9</f>
        <v>64.803059653798684</v>
      </c>
      <c r="I23" s="37">
        <f>TrAvia_act!I$9</f>
        <v>77.905875571264971</v>
      </c>
      <c r="J23" s="37">
        <f>TrAvia_act!J$9</f>
        <v>82.071225980635987</v>
      </c>
      <c r="K23" s="37">
        <f>TrAvia_act!K$9</f>
        <v>66.463224291150198</v>
      </c>
      <c r="L23" s="37">
        <f>TrAvia_act!L$9</f>
        <v>49.128151360011721</v>
      </c>
      <c r="M23" s="37">
        <f>TrAvia_act!M$9</f>
        <v>37.647684459371689</v>
      </c>
      <c r="N23" s="37">
        <f>TrAvia_act!N$9</f>
        <v>33.633650612085582</v>
      </c>
      <c r="O23" s="37">
        <f>TrAvia_act!O$9</f>
        <v>30.638811782757912</v>
      </c>
      <c r="P23" s="37">
        <f>TrAvia_act!P$9</f>
        <v>31.297199377658067</v>
      </c>
      <c r="Q23" s="37">
        <f>TrAvia_act!Q$9</f>
        <v>31.753130201703542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57.256703674161727</v>
      </c>
      <c r="C24" s="37">
        <f>TrAvia_act!C$10</f>
        <v>79.214419695270692</v>
      </c>
      <c r="D24" s="37">
        <f>TrAvia_act!D$10</f>
        <v>103.81353644649171</v>
      </c>
      <c r="E24" s="37">
        <f>TrAvia_act!E$10</f>
        <v>130.04862998453066</v>
      </c>
      <c r="F24" s="37">
        <f>TrAvia_act!F$10</f>
        <v>156.90026601575147</v>
      </c>
      <c r="G24" s="37">
        <f>TrAvia_act!G$10</f>
        <v>164.65536719705372</v>
      </c>
      <c r="H24" s="37">
        <f>TrAvia_act!H$10</f>
        <v>179.92627012903168</v>
      </c>
      <c r="I24" s="37">
        <f>TrAvia_act!I$10</f>
        <v>208.97560551796437</v>
      </c>
      <c r="J24" s="37">
        <f>TrAvia_act!J$10</f>
        <v>207.65060296645945</v>
      </c>
      <c r="K24" s="37">
        <f>TrAvia_act!K$10</f>
        <v>159.90698712752231</v>
      </c>
      <c r="L24" s="37">
        <f>TrAvia_act!L$10</f>
        <v>210.32576386899004</v>
      </c>
      <c r="M24" s="37">
        <f>TrAvia_act!M$10</f>
        <v>225.44062557443135</v>
      </c>
      <c r="N24" s="37">
        <f>TrAvia_act!N$10</f>
        <v>189.41183957184401</v>
      </c>
      <c r="O24" s="37">
        <f>TrAvia_act!O$10</f>
        <v>176.86903561931277</v>
      </c>
      <c r="P24" s="37">
        <f>TrAvia_act!P$10</f>
        <v>198.48441500384737</v>
      </c>
      <c r="Q24" s="37">
        <f>TrAvia_act!Q$10</f>
        <v>200.50532358796147</v>
      </c>
    </row>
    <row r="25" spans="1:17" ht="11.45" customHeight="1" x14ac:dyDescent="0.25">
      <c r="A25" s="19" t="s">
        <v>32</v>
      </c>
      <c r="B25" s="38">
        <f t="shared" ref="B25:Q25" si="7">B26+B27</f>
        <v>5977.7886441823412</v>
      </c>
      <c r="C25" s="38">
        <f t="shared" si="7"/>
        <v>5749.1847958763292</v>
      </c>
      <c r="D25" s="38">
        <f t="shared" si="7"/>
        <v>5673.5999084313917</v>
      </c>
      <c r="E25" s="38">
        <f t="shared" si="7"/>
        <v>6006.9461257313869</v>
      </c>
      <c r="F25" s="38">
        <f t="shared" si="7"/>
        <v>5615.3989903222136</v>
      </c>
      <c r="G25" s="38">
        <f t="shared" si="7"/>
        <v>6672.7534622292378</v>
      </c>
      <c r="H25" s="38">
        <f t="shared" si="7"/>
        <v>5576.8257960639867</v>
      </c>
      <c r="I25" s="38">
        <f t="shared" si="7"/>
        <v>5849.1275042348652</v>
      </c>
      <c r="J25" s="38">
        <f t="shared" si="7"/>
        <v>6170.930138372968</v>
      </c>
      <c r="K25" s="38">
        <f t="shared" si="7"/>
        <v>6225.4493072791238</v>
      </c>
      <c r="L25" s="38">
        <f t="shared" si="7"/>
        <v>9493.6769294174592</v>
      </c>
      <c r="M25" s="38">
        <f t="shared" si="7"/>
        <v>7500.2492664982228</v>
      </c>
      <c r="N25" s="38">
        <f t="shared" si="7"/>
        <v>5874.5106245974839</v>
      </c>
      <c r="O25" s="38">
        <f t="shared" si="7"/>
        <v>4419.7638770033982</v>
      </c>
      <c r="P25" s="38">
        <f t="shared" si="7"/>
        <v>4566.2296026883632</v>
      </c>
      <c r="Q25" s="38">
        <f t="shared" si="7"/>
        <v>3695.2473147932683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5977.7886441823412</v>
      </c>
      <c r="C26" s="37">
        <f>TrNavi_act!C4</f>
        <v>5749.1847958763292</v>
      </c>
      <c r="D26" s="37">
        <f>TrNavi_act!D4</f>
        <v>5673.5999084313917</v>
      </c>
      <c r="E26" s="37">
        <f>TrNavi_act!E4</f>
        <v>6006.9461257313869</v>
      </c>
      <c r="F26" s="37">
        <f>TrNavi_act!F4</f>
        <v>5615.3989903222136</v>
      </c>
      <c r="G26" s="37">
        <f>TrNavi_act!G4</f>
        <v>6672.7534622292378</v>
      </c>
      <c r="H26" s="37">
        <f>TrNavi_act!H4</f>
        <v>5576.8257960639867</v>
      </c>
      <c r="I26" s="37">
        <f>TrNavi_act!I4</f>
        <v>5849.1275042348652</v>
      </c>
      <c r="J26" s="37">
        <f>TrNavi_act!J4</f>
        <v>6170.930138372968</v>
      </c>
      <c r="K26" s="37">
        <f>TrNavi_act!K4</f>
        <v>6225.4493072791238</v>
      </c>
      <c r="L26" s="37">
        <f>TrNavi_act!L4</f>
        <v>9493.6769294174592</v>
      </c>
      <c r="M26" s="37">
        <f>TrNavi_act!M4</f>
        <v>7500.2492664982228</v>
      </c>
      <c r="N26" s="37">
        <f>TrNavi_act!N4</f>
        <v>5874.5106245974839</v>
      </c>
      <c r="O26" s="37">
        <f>TrNavi_act!O4</f>
        <v>4419.7638770033982</v>
      </c>
      <c r="P26" s="37">
        <f>TrNavi_act!P4</f>
        <v>4566.2296026883632</v>
      </c>
      <c r="Q26" s="37">
        <f>TrNavi_act!Q4</f>
        <v>3695.2473147932683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8192.2768273155016</v>
      </c>
      <c r="C29" s="41">
        <f t="shared" si="8"/>
        <v>8165.5826093370215</v>
      </c>
      <c r="D29" s="41">
        <f t="shared" si="8"/>
        <v>8074.1966456533683</v>
      </c>
      <c r="E29" s="41">
        <f t="shared" si="8"/>
        <v>8183.8716887603259</v>
      </c>
      <c r="F29" s="41">
        <f t="shared" si="8"/>
        <v>8494.7656962594119</v>
      </c>
      <c r="G29" s="41">
        <f t="shared" si="8"/>
        <v>8609.0158647286044</v>
      </c>
      <c r="H29" s="41">
        <f t="shared" si="8"/>
        <v>8667.3418765129409</v>
      </c>
      <c r="I29" s="41">
        <f t="shared" si="8"/>
        <v>8844.0850353280148</v>
      </c>
      <c r="J29" s="41">
        <f t="shared" si="8"/>
        <v>8722.0243946891042</v>
      </c>
      <c r="K29" s="41">
        <f t="shared" si="8"/>
        <v>8477.3061449099332</v>
      </c>
      <c r="L29" s="41">
        <f t="shared" si="8"/>
        <v>8594.7897400503789</v>
      </c>
      <c r="M29" s="41">
        <f t="shared" si="8"/>
        <v>8546.2140764580472</v>
      </c>
      <c r="N29" s="41">
        <f t="shared" si="8"/>
        <v>8324.7138282938577</v>
      </c>
      <c r="O29" s="41">
        <f t="shared" si="8"/>
        <v>8343.463169745457</v>
      </c>
      <c r="P29" s="41">
        <f t="shared" si="8"/>
        <v>8526.6869487468175</v>
      </c>
      <c r="Q29" s="41">
        <f t="shared" si="8"/>
        <v>8672.3688575753986</v>
      </c>
    </row>
    <row r="30" spans="1:17" ht="11.45" customHeight="1" x14ac:dyDescent="0.25">
      <c r="A30" s="25" t="s">
        <v>39</v>
      </c>
      <c r="B30" s="40">
        <f t="shared" ref="B30:Q30" si="9">B31+B35+B39</f>
        <v>6100.061379199542</v>
      </c>
      <c r="C30" s="40">
        <f t="shared" si="9"/>
        <v>6057.0742830059316</v>
      </c>
      <c r="D30" s="40">
        <f t="shared" si="9"/>
        <v>5972.0926529360986</v>
      </c>
      <c r="E30" s="40">
        <f t="shared" si="9"/>
        <v>5988.093177022668</v>
      </c>
      <c r="F30" s="40">
        <f t="shared" si="9"/>
        <v>6122.3029550467118</v>
      </c>
      <c r="G30" s="40">
        <f t="shared" si="9"/>
        <v>6086.4126996442374</v>
      </c>
      <c r="H30" s="40">
        <f t="shared" si="9"/>
        <v>6070.8127282500191</v>
      </c>
      <c r="I30" s="40">
        <f t="shared" si="9"/>
        <v>6209.6698034216197</v>
      </c>
      <c r="J30" s="40">
        <f t="shared" si="9"/>
        <v>6051.8306456521996</v>
      </c>
      <c r="K30" s="40">
        <f t="shared" si="9"/>
        <v>6009.6784738697133</v>
      </c>
      <c r="L30" s="40">
        <f t="shared" si="9"/>
        <v>5965.950689026773</v>
      </c>
      <c r="M30" s="40">
        <f t="shared" si="9"/>
        <v>6011.5385950133123</v>
      </c>
      <c r="N30" s="40">
        <f t="shared" si="9"/>
        <v>5943.8089544610266</v>
      </c>
      <c r="O30" s="40">
        <f t="shared" si="9"/>
        <v>6002.863986598195</v>
      </c>
      <c r="P30" s="40">
        <f t="shared" si="9"/>
        <v>6203.92269260185</v>
      </c>
      <c r="Q30" s="40">
        <f t="shared" si="9"/>
        <v>6184.893253103839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4999.4671630172734</v>
      </c>
      <c r="C31" s="39">
        <f t="shared" si="10"/>
        <v>4951.8045675565409</v>
      </c>
      <c r="D31" s="39">
        <f t="shared" si="10"/>
        <v>5087.843295161515</v>
      </c>
      <c r="E31" s="39">
        <f t="shared" si="10"/>
        <v>5130.1094925992666</v>
      </c>
      <c r="F31" s="39">
        <f t="shared" si="10"/>
        <v>5132.5208085330014</v>
      </c>
      <c r="G31" s="39">
        <f t="shared" si="10"/>
        <v>5109.6623722007944</v>
      </c>
      <c r="H31" s="39">
        <f t="shared" si="10"/>
        <v>5075.1088983220889</v>
      </c>
      <c r="I31" s="39">
        <f t="shared" si="10"/>
        <v>5151.0642487001714</v>
      </c>
      <c r="J31" s="39">
        <f t="shared" si="10"/>
        <v>4970.0525415338989</v>
      </c>
      <c r="K31" s="39">
        <f t="shared" si="10"/>
        <v>5035.4947837891996</v>
      </c>
      <c r="L31" s="39">
        <f t="shared" si="10"/>
        <v>5011.3280273632381</v>
      </c>
      <c r="M31" s="39">
        <f t="shared" si="10"/>
        <v>4965.8937472060943</v>
      </c>
      <c r="N31" s="39">
        <f t="shared" si="10"/>
        <v>4923.7705444639896</v>
      </c>
      <c r="O31" s="39">
        <f t="shared" si="10"/>
        <v>4948.1723513389907</v>
      </c>
      <c r="P31" s="39">
        <f t="shared" si="10"/>
        <v>5238.1174584913351</v>
      </c>
      <c r="Q31" s="39">
        <f t="shared" si="10"/>
        <v>5160.6772590940036</v>
      </c>
    </row>
    <row r="32" spans="1:17" ht="11.45" customHeight="1" x14ac:dyDescent="0.25">
      <c r="A32" s="17" t="str">
        <f>$A$6</f>
        <v>Powered 2-wheelers</v>
      </c>
      <c r="B32" s="37">
        <f>TrRoad_ene!B$19</f>
        <v>22.714852638963123</v>
      </c>
      <c r="C32" s="37">
        <f>TrRoad_ene!C$19</f>
        <v>23.722331917643338</v>
      </c>
      <c r="D32" s="37">
        <f>TrRoad_ene!D$19</f>
        <v>26.457585494120568</v>
      </c>
      <c r="E32" s="37">
        <f>TrRoad_ene!E$19</f>
        <v>28.930696343512871</v>
      </c>
      <c r="F32" s="37">
        <f>TrRoad_ene!F$19</f>
        <v>29.809469903567983</v>
      </c>
      <c r="G32" s="37">
        <f>TrRoad_ene!G$19</f>
        <v>30.387394891962707</v>
      </c>
      <c r="H32" s="37">
        <f>TrRoad_ene!H$19</f>
        <v>32.239967801637668</v>
      </c>
      <c r="I32" s="37">
        <f>TrRoad_ene!I$19</f>
        <v>35.970180936129815</v>
      </c>
      <c r="J32" s="37">
        <f>TrRoad_ene!J$19</f>
        <v>34.954010841193778</v>
      </c>
      <c r="K32" s="37">
        <f>TrRoad_ene!K$19</f>
        <v>34.97401570624227</v>
      </c>
      <c r="L32" s="37">
        <f>TrRoad_ene!L$19</f>
        <v>32.125430713279897</v>
      </c>
      <c r="M32" s="37">
        <f>TrRoad_ene!M$19</f>
        <v>30.99089576229111</v>
      </c>
      <c r="N32" s="37">
        <f>TrRoad_ene!N$19</f>
        <v>27.091796786477762</v>
      </c>
      <c r="O32" s="37">
        <f>TrRoad_ene!O$19</f>
        <v>29.510344937423444</v>
      </c>
      <c r="P32" s="37">
        <f>TrRoad_ene!P$19</f>
        <v>28.886131684617791</v>
      </c>
      <c r="Q32" s="37">
        <f>TrRoad_ene!Q$19</f>
        <v>29.64216778948591</v>
      </c>
    </row>
    <row r="33" spans="1:17" ht="11.45" customHeight="1" x14ac:dyDescent="0.25">
      <c r="A33" s="17" t="str">
        <f>$A$7</f>
        <v>Passenger cars</v>
      </c>
      <c r="B33" s="37">
        <f>TrRoad_ene!B$21</f>
        <v>4426.3683267088891</v>
      </c>
      <c r="C33" s="37">
        <f>TrRoad_ene!C$21</f>
        <v>4387.4305995501436</v>
      </c>
      <c r="D33" s="37">
        <f>TrRoad_ene!D$21</f>
        <v>4530.0043354455847</v>
      </c>
      <c r="E33" s="37">
        <f>TrRoad_ene!E$21</f>
        <v>4557.848916253638</v>
      </c>
      <c r="F33" s="37">
        <f>TrRoad_ene!F$21</f>
        <v>4563.3146935547402</v>
      </c>
      <c r="G33" s="37">
        <f>TrRoad_ene!G$21</f>
        <v>4537.4234239884026</v>
      </c>
      <c r="H33" s="37">
        <f>TrRoad_ene!H$21</f>
        <v>4502.6783791262878</v>
      </c>
      <c r="I33" s="37">
        <f>TrRoad_ene!I$21</f>
        <v>4597.6919258293747</v>
      </c>
      <c r="J33" s="37">
        <f>TrRoad_ene!J$21</f>
        <v>4424.2527329998738</v>
      </c>
      <c r="K33" s="37">
        <f>TrRoad_ene!K$21</f>
        <v>4498.9342317238579</v>
      </c>
      <c r="L33" s="37">
        <f>TrRoad_ene!L$21</f>
        <v>4451.2984985640196</v>
      </c>
      <c r="M33" s="37">
        <f>TrRoad_ene!M$21</f>
        <v>4420.0852812129242</v>
      </c>
      <c r="N33" s="37">
        <f>TrRoad_ene!N$21</f>
        <v>4357.3578949139646</v>
      </c>
      <c r="O33" s="37">
        <f>TrRoad_ene!O$21</f>
        <v>4389.7938603349958</v>
      </c>
      <c r="P33" s="37">
        <f>TrRoad_ene!P$21</f>
        <v>4710.7053750062978</v>
      </c>
      <c r="Q33" s="37">
        <f>TrRoad_ene!Q$21</f>
        <v>4619.6886823505456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550.38398366942113</v>
      </c>
      <c r="C34" s="37">
        <f>TrRoad_ene!C$33</f>
        <v>540.65163608875321</v>
      </c>
      <c r="D34" s="37">
        <f>TrRoad_ene!D$33</f>
        <v>531.38137422181023</v>
      </c>
      <c r="E34" s="37">
        <f>TrRoad_ene!E$33</f>
        <v>543.3298800021156</v>
      </c>
      <c r="F34" s="37">
        <f>TrRoad_ene!F$33</f>
        <v>539.39664507469263</v>
      </c>
      <c r="G34" s="37">
        <f>TrRoad_ene!G$33</f>
        <v>541.85155332042905</v>
      </c>
      <c r="H34" s="37">
        <f>TrRoad_ene!H$33</f>
        <v>540.19055139416355</v>
      </c>
      <c r="I34" s="37">
        <f>TrRoad_ene!I$33</f>
        <v>517.40214193466704</v>
      </c>
      <c r="J34" s="37">
        <f>TrRoad_ene!J$33</f>
        <v>510.84579769283141</v>
      </c>
      <c r="K34" s="37">
        <f>TrRoad_ene!K$33</f>
        <v>501.58653635909894</v>
      </c>
      <c r="L34" s="37">
        <f>TrRoad_ene!L$33</f>
        <v>527.90409808593938</v>
      </c>
      <c r="M34" s="37">
        <f>TrRoad_ene!M$33</f>
        <v>514.81757023087903</v>
      </c>
      <c r="N34" s="37">
        <f>TrRoad_ene!N$33</f>
        <v>539.32085276354701</v>
      </c>
      <c r="O34" s="37">
        <f>TrRoad_ene!O$33</f>
        <v>528.86814606657128</v>
      </c>
      <c r="P34" s="37">
        <f>TrRoad_ene!P$33</f>
        <v>498.52595180041953</v>
      </c>
      <c r="Q34" s="37">
        <f>TrRoad_ene!Q$33</f>
        <v>511.34640895397177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185.39811186526006</v>
      </c>
      <c r="C35" s="38">
        <f t="shared" si="11"/>
        <v>173.5883863031608</v>
      </c>
      <c r="D35" s="38">
        <f t="shared" si="11"/>
        <v>177.58906978747947</v>
      </c>
      <c r="E35" s="38">
        <f t="shared" si="11"/>
        <v>174.85205487631319</v>
      </c>
      <c r="F35" s="38">
        <f t="shared" si="11"/>
        <v>169.3724567030003</v>
      </c>
      <c r="G35" s="38">
        <f t="shared" si="11"/>
        <v>151.10817488159097</v>
      </c>
      <c r="H35" s="38">
        <f t="shared" si="11"/>
        <v>153.57116257481022</v>
      </c>
      <c r="I35" s="38">
        <f t="shared" si="11"/>
        <v>153.71208991895179</v>
      </c>
      <c r="J35" s="38">
        <f t="shared" si="11"/>
        <v>124.26880277952635</v>
      </c>
      <c r="K35" s="38">
        <f t="shared" si="11"/>
        <v>142.33612949853969</v>
      </c>
      <c r="L35" s="38">
        <f t="shared" si="11"/>
        <v>134.9912315904522</v>
      </c>
      <c r="M35" s="38">
        <f t="shared" si="11"/>
        <v>154.1601474936588</v>
      </c>
      <c r="N35" s="38">
        <f t="shared" si="11"/>
        <v>165.87455509317525</v>
      </c>
      <c r="O35" s="38">
        <f t="shared" si="11"/>
        <v>174.0975663726756</v>
      </c>
      <c r="P35" s="38">
        <f t="shared" si="11"/>
        <v>166.86502965027884</v>
      </c>
      <c r="Q35" s="38">
        <f t="shared" si="11"/>
        <v>168.04872944144796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12.438511678714656</v>
      </c>
      <c r="C36" s="37">
        <f>TrRail_ene!C$18</f>
        <v>12.216999056570588</v>
      </c>
      <c r="D36" s="37">
        <f>TrRail_ene!D$18</f>
        <v>11.994683972667756</v>
      </c>
      <c r="E36" s="37">
        <f>TrRail_ene!E$18</f>
        <v>11.772307611288085</v>
      </c>
      <c r="F36" s="37">
        <f>TrRail_ene!F$18</f>
        <v>11.698066362089897</v>
      </c>
      <c r="G36" s="37">
        <f>TrRail_ene!G$18</f>
        <v>11.324097878634902</v>
      </c>
      <c r="H36" s="37">
        <f>TrRail_ene!H$18</f>
        <v>11.649807464469559</v>
      </c>
      <c r="I36" s="37">
        <f>TrRail_ene!I$18</f>
        <v>11.803993922279457</v>
      </c>
      <c r="J36" s="37">
        <f>TrRail_ene!J$18</f>
        <v>11.772882006180854</v>
      </c>
      <c r="K36" s="37">
        <f>TrRail_ene!K$18</f>
        <v>11.583666593954886</v>
      </c>
      <c r="L36" s="37">
        <f>TrRail_ene!L$18</f>
        <v>11.816408504200819</v>
      </c>
      <c r="M36" s="37">
        <f>TrRail_ene!M$18</f>
        <v>12.130333434232305</v>
      </c>
      <c r="N36" s="37">
        <f>TrRail_ene!N$18</f>
        <v>12.188077820967328</v>
      </c>
      <c r="O36" s="37">
        <f>TrRail_ene!O$18</f>
        <v>12.61600720516047</v>
      </c>
      <c r="P36" s="37">
        <f>TrRail_ene!P$18</f>
        <v>12.408627025149942</v>
      </c>
      <c r="Q36" s="37">
        <f>TrRail_ene!Q$18</f>
        <v>12.491839597472106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152.50667341414714</v>
      </c>
      <c r="C37" s="37">
        <f>TrRail_ene!C$19</f>
        <v>139.61502155595298</v>
      </c>
      <c r="D37" s="37">
        <f>TrRail_ene!D$19</f>
        <v>142.69350086703272</v>
      </c>
      <c r="E37" s="37">
        <f>TrRail_ene!E$19</f>
        <v>140.25839663882005</v>
      </c>
      <c r="F37" s="37">
        <f>TrRail_ene!F$19</f>
        <v>135.0485795856053</v>
      </c>
      <c r="G37" s="37">
        <f>TrRail_ene!G$19</f>
        <v>118.68352954298388</v>
      </c>
      <c r="H37" s="37">
        <f>TrRail_ene!H$19</f>
        <v>119.95119100119558</v>
      </c>
      <c r="I37" s="37">
        <f>TrRail_ene!I$19</f>
        <v>117.97085851026107</v>
      </c>
      <c r="J37" s="37">
        <f>TrRail_ene!J$19</f>
        <v>87.158194008263322</v>
      </c>
      <c r="K37" s="37">
        <f>TrRail_ene!K$19</f>
        <v>105.3786331757279</v>
      </c>
      <c r="L37" s="37">
        <f>TrRail_ene!L$19</f>
        <v>98.774852187523507</v>
      </c>
      <c r="M37" s="37">
        <f>TrRail_ene!M$19</f>
        <v>118.69762200882681</v>
      </c>
      <c r="N37" s="37">
        <f>TrRail_ene!N$19</f>
        <v>129.57977455732842</v>
      </c>
      <c r="O37" s="37">
        <f>TrRail_ene!O$19</f>
        <v>136.42524357590204</v>
      </c>
      <c r="P37" s="37">
        <f>TrRail_ene!P$19</f>
        <v>128.27411583519833</v>
      </c>
      <c r="Q37" s="37">
        <f>TrRail_ene!Q$19</f>
        <v>128.78499832777189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20.452926772398261</v>
      </c>
      <c r="C38" s="37">
        <f>TrRail_ene!C$22</f>
        <v>21.756365690637228</v>
      </c>
      <c r="D38" s="37">
        <f>TrRail_ene!D$22</f>
        <v>22.900884947778998</v>
      </c>
      <c r="E38" s="37">
        <f>TrRail_ene!E$22</f>
        <v>22.821350626205053</v>
      </c>
      <c r="F38" s="37">
        <f>TrRail_ene!F$22</f>
        <v>22.625810755305125</v>
      </c>
      <c r="G38" s="37">
        <f>TrRail_ene!G$22</f>
        <v>21.100547459972191</v>
      </c>
      <c r="H38" s="37">
        <f>TrRail_ene!H$22</f>
        <v>21.970164109145077</v>
      </c>
      <c r="I38" s="37">
        <f>TrRail_ene!I$22</f>
        <v>23.937237486411281</v>
      </c>
      <c r="J38" s="37">
        <f>TrRail_ene!J$22</f>
        <v>25.337726765082177</v>
      </c>
      <c r="K38" s="37">
        <f>TrRail_ene!K$22</f>
        <v>25.373829728856904</v>
      </c>
      <c r="L38" s="37">
        <f>TrRail_ene!L$22</f>
        <v>24.399970898727872</v>
      </c>
      <c r="M38" s="37">
        <f>TrRail_ene!M$22</f>
        <v>23.332192050599666</v>
      </c>
      <c r="N38" s="37">
        <f>TrRail_ene!N$22</f>
        <v>24.106702714879503</v>
      </c>
      <c r="O38" s="37">
        <f>TrRail_ene!O$22</f>
        <v>25.056315591613114</v>
      </c>
      <c r="P38" s="37">
        <f>TrRail_ene!P$22</f>
        <v>26.182286789930572</v>
      </c>
      <c r="Q38" s="37">
        <f>TrRail_ene!Q$22</f>
        <v>26.771891516203965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915.19610431700858</v>
      </c>
      <c r="C39" s="38">
        <f t="shared" si="12"/>
        <v>931.68132914623015</v>
      </c>
      <c r="D39" s="38">
        <f t="shared" si="12"/>
        <v>706.66028798710386</v>
      </c>
      <c r="E39" s="38">
        <f t="shared" si="12"/>
        <v>683.13162954708753</v>
      </c>
      <c r="F39" s="38">
        <f t="shared" si="12"/>
        <v>820.40968981070966</v>
      </c>
      <c r="G39" s="38">
        <f t="shared" si="12"/>
        <v>825.64215256185128</v>
      </c>
      <c r="H39" s="38">
        <f t="shared" si="12"/>
        <v>842.13266735312004</v>
      </c>
      <c r="I39" s="38">
        <f t="shared" si="12"/>
        <v>904.89346480249628</v>
      </c>
      <c r="J39" s="38">
        <f t="shared" si="12"/>
        <v>957.50930133877443</v>
      </c>
      <c r="K39" s="38">
        <f t="shared" si="12"/>
        <v>831.84756058197399</v>
      </c>
      <c r="L39" s="38">
        <f t="shared" si="12"/>
        <v>819.63143007308281</v>
      </c>
      <c r="M39" s="38">
        <f t="shared" si="12"/>
        <v>891.48470031355907</v>
      </c>
      <c r="N39" s="38">
        <f t="shared" si="12"/>
        <v>854.16385490386153</v>
      </c>
      <c r="O39" s="38">
        <f t="shared" si="12"/>
        <v>880.59406888652825</v>
      </c>
      <c r="P39" s="38">
        <f t="shared" si="12"/>
        <v>798.94020446023535</v>
      </c>
      <c r="Q39" s="38">
        <f t="shared" si="12"/>
        <v>856.16726456838705</v>
      </c>
    </row>
    <row r="40" spans="1:17" ht="11.45" customHeight="1" x14ac:dyDescent="0.25">
      <c r="A40" s="17" t="str">
        <f>$A$14</f>
        <v>Domestic</v>
      </c>
      <c r="B40" s="37">
        <f>TrAvia_ene!B$9</f>
        <v>238.3922891720041</v>
      </c>
      <c r="C40" s="37">
        <f>TrAvia_ene!C$9</f>
        <v>241.47937000000005</v>
      </c>
      <c r="D40" s="37">
        <f>TrAvia_ene!D$9</f>
        <v>220.39842000000004</v>
      </c>
      <c r="E40" s="37">
        <f>TrAvia_ene!E$9</f>
        <v>209.19963000000001</v>
      </c>
      <c r="F40" s="37">
        <f>TrAvia_ene!F$9</f>
        <v>221.89742999999999</v>
      </c>
      <c r="G40" s="37">
        <f>TrAvia_ene!G$9</f>
        <v>219.8815432776606</v>
      </c>
      <c r="H40" s="37">
        <f>TrAvia_ene!H$9</f>
        <v>209.67664999999997</v>
      </c>
      <c r="I40" s="37">
        <f>TrAvia_ene!I$9</f>
        <v>207.63343000000003</v>
      </c>
      <c r="J40" s="37">
        <f>TrAvia_ene!J$9</f>
        <v>210.60496000000006</v>
      </c>
      <c r="K40" s="37">
        <f>TrAvia_ene!K$9</f>
        <v>174.89854000000005</v>
      </c>
      <c r="L40" s="37">
        <f>TrAvia_ene!L$9</f>
        <v>174.12710876270901</v>
      </c>
      <c r="M40" s="37">
        <f>TrAvia_ene!M$9</f>
        <v>186.58703606244976</v>
      </c>
      <c r="N40" s="37">
        <f>TrAvia_ene!N$9</f>
        <v>167.45500562307973</v>
      </c>
      <c r="O40" s="37">
        <f>TrAvia_ene!O$9</f>
        <v>166.72464516594312</v>
      </c>
      <c r="P40" s="37">
        <f>TrAvia_ene!P$9</f>
        <v>171.45391465849113</v>
      </c>
      <c r="Q40" s="37">
        <f>TrAvia_ene!Q$9</f>
        <v>167.53559350650434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389.64811919125299</v>
      </c>
      <c r="C41" s="37">
        <f>TrAvia_ene!C$10</f>
        <v>412.41953126069956</v>
      </c>
      <c r="D41" s="37">
        <f>TrAvia_ene!D$10</f>
        <v>320.03144271549303</v>
      </c>
      <c r="E41" s="37">
        <f>TrAvia_ene!E$10</f>
        <v>300.24597208361268</v>
      </c>
      <c r="F41" s="37">
        <f>TrAvia_ene!F$10</f>
        <v>366.09813225979946</v>
      </c>
      <c r="G41" s="37">
        <f>TrAvia_ene!G$10</f>
        <v>358.95408932671114</v>
      </c>
      <c r="H41" s="37">
        <f>TrAvia_ene!H$10</f>
        <v>378.6353593764922</v>
      </c>
      <c r="I41" s="37">
        <f>TrAvia_ene!I$10</f>
        <v>414.31453536714054</v>
      </c>
      <c r="J41" s="37">
        <f>TrAvia_ene!J$10</f>
        <v>438.3279450006869</v>
      </c>
      <c r="K41" s="37">
        <f>TrAvia_ene!K$10</f>
        <v>378.12575029694904</v>
      </c>
      <c r="L41" s="37">
        <f>TrAvia_ene!L$10</f>
        <v>384.82610285756084</v>
      </c>
      <c r="M41" s="37">
        <f>TrAvia_ene!M$10</f>
        <v>412.14415734104864</v>
      </c>
      <c r="N41" s="37">
        <f>TrAvia_ene!N$10</f>
        <v>410.21160937853227</v>
      </c>
      <c r="O41" s="37">
        <f>TrAvia_ene!O$10</f>
        <v>419.26790442549697</v>
      </c>
      <c r="P41" s="37">
        <f>TrAvia_ene!P$10</f>
        <v>367.52424082908635</v>
      </c>
      <c r="Q41" s="37">
        <f>TrAvia_ene!Q$10</f>
        <v>393.28156008306661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287.15569595375155</v>
      </c>
      <c r="C42" s="37">
        <f>TrAvia_ene!C$11</f>
        <v>277.78242788553052</v>
      </c>
      <c r="D42" s="37">
        <f>TrAvia_ene!D$11</f>
        <v>166.23042527161084</v>
      </c>
      <c r="E42" s="37">
        <f>TrAvia_ene!E$11</f>
        <v>173.68602746347486</v>
      </c>
      <c r="F42" s="37">
        <f>TrAvia_ene!F$11</f>
        <v>232.41412755091019</v>
      </c>
      <c r="G42" s="37">
        <f>TrAvia_ene!G$11</f>
        <v>246.80651995747948</v>
      </c>
      <c r="H42" s="37">
        <f>TrAvia_ene!H$11</f>
        <v>253.82065797662784</v>
      </c>
      <c r="I42" s="37">
        <f>TrAvia_ene!I$11</f>
        <v>282.94549943535566</v>
      </c>
      <c r="J42" s="37">
        <f>TrAvia_ene!J$11</f>
        <v>308.57639633808742</v>
      </c>
      <c r="K42" s="37">
        <f>TrAvia_ene!K$11</f>
        <v>278.82327028502488</v>
      </c>
      <c r="L42" s="37">
        <f>TrAvia_ene!L$11</f>
        <v>260.67821845281293</v>
      </c>
      <c r="M42" s="37">
        <f>TrAvia_ene!M$11</f>
        <v>292.75350691006065</v>
      </c>
      <c r="N42" s="37">
        <f>TrAvia_ene!N$11</f>
        <v>276.49723990224959</v>
      </c>
      <c r="O42" s="37">
        <f>TrAvia_ene!O$11</f>
        <v>294.60151929508805</v>
      </c>
      <c r="P42" s="37">
        <f>TrAvia_ene!P$11</f>
        <v>259.96204897265784</v>
      </c>
      <c r="Q42" s="37">
        <f>TrAvia_ene!Q$11</f>
        <v>295.35011097881619</v>
      </c>
    </row>
    <row r="43" spans="1:17" ht="11.45" customHeight="1" x14ac:dyDescent="0.25">
      <c r="A43" s="25" t="s">
        <v>18</v>
      </c>
      <c r="B43" s="40">
        <f t="shared" ref="B43:Q43" si="13">B44+B47+B48+B51</f>
        <v>2092.2154481159591</v>
      </c>
      <c r="C43" s="40">
        <f t="shared" si="13"/>
        <v>2108.5083263310898</v>
      </c>
      <c r="D43" s="40">
        <f t="shared" si="13"/>
        <v>2102.1039927172696</v>
      </c>
      <c r="E43" s="40">
        <f t="shared" si="13"/>
        <v>2195.7785117376579</v>
      </c>
      <c r="F43" s="40">
        <f t="shared" si="13"/>
        <v>2372.4627412126997</v>
      </c>
      <c r="G43" s="40">
        <f t="shared" si="13"/>
        <v>2522.6031650843674</v>
      </c>
      <c r="H43" s="40">
        <f t="shared" si="13"/>
        <v>2596.5291482629223</v>
      </c>
      <c r="I43" s="40">
        <f t="shared" si="13"/>
        <v>2634.4152319063946</v>
      </c>
      <c r="J43" s="40">
        <f t="shared" si="13"/>
        <v>2670.1937490369041</v>
      </c>
      <c r="K43" s="40">
        <f t="shared" si="13"/>
        <v>2467.6276710402194</v>
      </c>
      <c r="L43" s="40">
        <f t="shared" si="13"/>
        <v>2628.8390510236068</v>
      </c>
      <c r="M43" s="40">
        <f t="shared" si="13"/>
        <v>2534.6754814447359</v>
      </c>
      <c r="N43" s="40">
        <f t="shared" si="13"/>
        <v>2380.9048738328315</v>
      </c>
      <c r="O43" s="40">
        <f t="shared" si="13"/>
        <v>2340.5991831472629</v>
      </c>
      <c r="P43" s="40">
        <f t="shared" si="13"/>
        <v>2322.7642561449666</v>
      </c>
      <c r="Q43" s="40">
        <f t="shared" si="13"/>
        <v>2487.4756044715591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1803.7764789716289</v>
      </c>
      <c r="C44" s="39">
        <f t="shared" si="14"/>
        <v>1837.0702417804805</v>
      </c>
      <c r="D44" s="39">
        <f t="shared" si="14"/>
        <v>1839.384340491853</v>
      </c>
      <c r="E44" s="39">
        <f t="shared" si="14"/>
        <v>1905.9597161610586</v>
      </c>
      <c r="F44" s="39">
        <f t="shared" si="14"/>
        <v>2088.4527377264094</v>
      </c>
      <c r="G44" s="39">
        <f t="shared" si="14"/>
        <v>2260.0307887418426</v>
      </c>
      <c r="H44" s="39">
        <f t="shared" si="14"/>
        <v>2347.7718381908526</v>
      </c>
      <c r="I44" s="39">
        <f t="shared" si="14"/>
        <v>2387.8084366278426</v>
      </c>
      <c r="J44" s="39">
        <f t="shared" si="14"/>
        <v>2473.3535331552048</v>
      </c>
      <c r="K44" s="39">
        <f t="shared" si="14"/>
        <v>2246.0541711207329</v>
      </c>
      <c r="L44" s="39">
        <f t="shared" si="14"/>
        <v>2345.0215998529666</v>
      </c>
      <c r="M44" s="39">
        <f t="shared" si="14"/>
        <v>2323.416726421256</v>
      </c>
      <c r="N44" s="39">
        <f t="shared" si="14"/>
        <v>2229.523364547963</v>
      </c>
      <c r="O44" s="39">
        <f t="shared" si="14"/>
        <v>2192.556685925123</v>
      </c>
      <c r="P44" s="39">
        <f t="shared" si="14"/>
        <v>2171.5373171255633</v>
      </c>
      <c r="Q44" s="39">
        <f t="shared" si="14"/>
        <v>2348.3449702699818</v>
      </c>
    </row>
    <row r="45" spans="1:17" ht="11.45" customHeight="1" x14ac:dyDescent="0.25">
      <c r="A45" s="17" t="str">
        <f>$A$19</f>
        <v>Light duty vehicles</v>
      </c>
      <c r="B45" s="37">
        <f>TrRoad_ene!B$43</f>
        <v>331.27584207071362</v>
      </c>
      <c r="C45" s="37">
        <f>TrRoad_ene!C$43</f>
        <v>364.54661743947054</v>
      </c>
      <c r="D45" s="37">
        <f>TrRoad_ene!D$43</f>
        <v>392.60222563649984</v>
      </c>
      <c r="E45" s="37">
        <f>TrRoad_ene!E$43</f>
        <v>425.69251962741413</v>
      </c>
      <c r="F45" s="37">
        <f>TrRoad_ene!F$43</f>
        <v>469.68457844564938</v>
      </c>
      <c r="G45" s="37">
        <f>TrRoad_ene!G$43</f>
        <v>491.97672270144125</v>
      </c>
      <c r="H45" s="37">
        <f>TrRoad_ene!H$43</f>
        <v>527.82570328757799</v>
      </c>
      <c r="I45" s="37">
        <f>TrRoad_ene!I$43</f>
        <v>554.62306729388035</v>
      </c>
      <c r="J45" s="37">
        <f>TrRoad_ene!J$43</f>
        <v>578.97547874991608</v>
      </c>
      <c r="K45" s="37">
        <f>TrRoad_ene!K$43</f>
        <v>571.93485040308144</v>
      </c>
      <c r="L45" s="37">
        <f>TrRoad_ene!L$43</f>
        <v>606.03804577755557</v>
      </c>
      <c r="M45" s="37">
        <f>TrRoad_ene!M$43</f>
        <v>626.063584063588</v>
      </c>
      <c r="N45" s="37">
        <f>TrRoad_ene!N$43</f>
        <v>619.48952797955644</v>
      </c>
      <c r="O45" s="37">
        <f>TrRoad_ene!O$43</f>
        <v>602.6698824184798</v>
      </c>
      <c r="P45" s="37">
        <f>TrRoad_ene!P$43</f>
        <v>572.18518108900435</v>
      </c>
      <c r="Q45" s="37">
        <f>TrRoad_ene!Q$43</f>
        <v>612.45522576468579</v>
      </c>
    </row>
    <row r="46" spans="1:17" ht="11.45" customHeight="1" x14ac:dyDescent="0.25">
      <c r="A46" s="17" t="str">
        <f>$A$20</f>
        <v>Heavy duty vehicles</v>
      </c>
      <c r="B46" s="37">
        <f>TrRoad_ene!B$52</f>
        <v>1472.5006369009152</v>
      </c>
      <c r="C46" s="37">
        <f>TrRoad_ene!C$52</f>
        <v>1472.52362434101</v>
      </c>
      <c r="D46" s="37">
        <f>TrRoad_ene!D$52</f>
        <v>1446.782114855353</v>
      </c>
      <c r="E46" s="37">
        <f>TrRoad_ene!E$52</f>
        <v>1480.2671965336444</v>
      </c>
      <c r="F46" s="37">
        <f>TrRoad_ene!F$52</f>
        <v>1618.7681592807598</v>
      </c>
      <c r="G46" s="37">
        <f>TrRoad_ene!G$52</f>
        <v>1768.0540660404013</v>
      </c>
      <c r="H46" s="37">
        <f>TrRoad_ene!H$52</f>
        <v>1819.9461349032745</v>
      </c>
      <c r="I46" s="37">
        <f>TrRoad_ene!I$52</f>
        <v>1833.1853693339624</v>
      </c>
      <c r="J46" s="37">
        <f>TrRoad_ene!J$52</f>
        <v>1894.3780544052886</v>
      </c>
      <c r="K46" s="37">
        <f>TrRoad_ene!K$52</f>
        <v>1674.1193207176514</v>
      </c>
      <c r="L46" s="37">
        <f>TrRoad_ene!L$52</f>
        <v>1738.9835540754109</v>
      </c>
      <c r="M46" s="37">
        <f>TrRoad_ene!M$52</f>
        <v>1697.353142357668</v>
      </c>
      <c r="N46" s="37">
        <f>TrRoad_ene!N$52</f>
        <v>1610.0338365684063</v>
      </c>
      <c r="O46" s="37">
        <f>TrRoad_ene!O$52</f>
        <v>1589.8868035066432</v>
      </c>
      <c r="P46" s="37">
        <f>TrRoad_ene!P$52</f>
        <v>1599.3521360365589</v>
      </c>
      <c r="Q46" s="37">
        <f>TrRoad_ene!Q$52</f>
        <v>1735.889744505296</v>
      </c>
    </row>
    <row r="47" spans="1:17" ht="11.45" customHeight="1" x14ac:dyDescent="0.25">
      <c r="A47" s="19" t="str">
        <f>$A$21</f>
        <v>Rail transport</v>
      </c>
      <c r="B47" s="38">
        <f>TrRail_ene!B$23</f>
        <v>113.82820082072014</v>
      </c>
      <c r="C47" s="38">
        <f>TrRail_ene!C$23</f>
        <v>97.109963696839188</v>
      </c>
      <c r="D47" s="38">
        <f>TrRail_ene!D$23</f>
        <v>96.613090212520518</v>
      </c>
      <c r="E47" s="38">
        <f>TrRail_ene!E$23</f>
        <v>94.751295123686845</v>
      </c>
      <c r="F47" s="38">
        <f>TrRail_ene!F$23</f>
        <v>109.12791329699968</v>
      </c>
      <c r="G47" s="38">
        <f>TrRail_ene!G$23</f>
        <v>95.308042010109347</v>
      </c>
      <c r="H47" s="38">
        <f>TrRail_ene!H$23</f>
        <v>97.625597425189781</v>
      </c>
      <c r="I47" s="38">
        <f>TrRail_ene!I$23</f>
        <v>102.19099008104818</v>
      </c>
      <c r="J47" s="38">
        <f>TrRail_ene!J$23</f>
        <v>83.828417220473639</v>
      </c>
      <c r="K47" s="38">
        <f>TrRail_ene!K$23</f>
        <v>70.366300501460316</v>
      </c>
      <c r="L47" s="38">
        <f>TrRail_ene!L$23</f>
        <v>72.733754507867857</v>
      </c>
      <c r="M47" s="38">
        <f>TrRail_ene!M$23</f>
        <v>73.866030839167252</v>
      </c>
      <c r="N47" s="38">
        <f>TrRail_ene!N$23</f>
        <v>67.047195841455903</v>
      </c>
      <c r="O47" s="38">
        <f>TrRail_ene!O$23</f>
        <v>63.387164690224928</v>
      </c>
      <c r="P47" s="38">
        <f>TrRail_ene!P$23</f>
        <v>60.038147829996554</v>
      </c>
      <c r="Q47" s="38">
        <f>TrRail_ene!Q$23</f>
        <v>57.134703797774797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18.501081830209461</v>
      </c>
      <c r="C48" s="38">
        <f t="shared" si="15"/>
        <v>18.498230853769996</v>
      </c>
      <c r="D48" s="38">
        <f t="shared" si="15"/>
        <v>18.533932012895981</v>
      </c>
      <c r="E48" s="38">
        <f t="shared" si="15"/>
        <v>21.466980452912651</v>
      </c>
      <c r="F48" s="38">
        <f t="shared" si="15"/>
        <v>26.980630189290284</v>
      </c>
      <c r="G48" s="38">
        <f t="shared" si="15"/>
        <v>24.840358692800507</v>
      </c>
      <c r="H48" s="38">
        <f t="shared" si="15"/>
        <v>27.935672646879809</v>
      </c>
      <c r="I48" s="38">
        <f t="shared" si="15"/>
        <v>33.913885197503653</v>
      </c>
      <c r="J48" s="38">
        <f t="shared" si="15"/>
        <v>34.707708661225574</v>
      </c>
      <c r="K48" s="38">
        <f t="shared" si="15"/>
        <v>25.844149418025872</v>
      </c>
      <c r="L48" s="38">
        <f t="shared" si="15"/>
        <v>23.637082532483152</v>
      </c>
      <c r="M48" s="38">
        <f t="shared" si="15"/>
        <v>20.596934939979722</v>
      </c>
      <c r="N48" s="38">
        <f t="shared" si="15"/>
        <v>17.839327617279384</v>
      </c>
      <c r="O48" s="38">
        <f t="shared" si="15"/>
        <v>16.058860636198474</v>
      </c>
      <c r="P48" s="38">
        <f t="shared" si="15"/>
        <v>14.519627470769812</v>
      </c>
      <c r="Q48" s="38">
        <f t="shared" si="15"/>
        <v>15.835255895998648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13.695098703445508</v>
      </c>
      <c r="C49" s="37">
        <f>TrAvia_ene!C$13</f>
        <v>11.394778107507491</v>
      </c>
      <c r="D49" s="37">
        <f>TrAvia_ene!D$13</f>
        <v>11.246787867205294</v>
      </c>
      <c r="E49" s="37">
        <f>TrAvia_ene!E$13</f>
        <v>12.511214283580967</v>
      </c>
      <c r="F49" s="37">
        <f>TrAvia_ene!F$13</f>
        <v>15.365207833986489</v>
      </c>
      <c r="G49" s="37">
        <f>TrAvia_ene!G$13</f>
        <v>13.397070901172794</v>
      </c>
      <c r="H49" s="37">
        <f>TrAvia_ene!H$13</f>
        <v>15.749605028759126</v>
      </c>
      <c r="I49" s="37">
        <f>TrAvia_ene!I$13</f>
        <v>19.767072308426961</v>
      </c>
      <c r="J49" s="37">
        <f>TrAvia_ene!J$13</f>
        <v>20.569537394160914</v>
      </c>
      <c r="K49" s="37">
        <f>TrAvia_ene!K$13</f>
        <v>15.301674855613973</v>
      </c>
      <c r="L49" s="37">
        <f>TrAvia_ene!L$13</f>
        <v>10.924184991426666</v>
      </c>
      <c r="M49" s="37">
        <f>TrAvia_ene!M$13</f>
        <v>7.8153099866681002</v>
      </c>
      <c r="N49" s="37">
        <f>TrAvia_ene!N$13</f>
        <v>6.9727843606768323</v>
      </c>
      <c r="O49" s="37">
        <f>TrAvia_ene!O$13</f>
        <v>5.9735327117202859</v>
      </c>
      <c r="P49" s="37">
        <f>TrAvia_ene!P$13</f>
        <v>4.931715023468934</v>
      </c>
      <c r="Q49" s="37">
        <f>TrAvia_ene!Q$13</f>
        <v>5.3020270902262467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4.8059831267639535</v>
      </c>
      <c r="C50" s="37">
        <f>TrAvia_ene!C$14</f>
        <v>7.1034527462625068</v>
      </c>
      <c r="D50" s="37">
        <f>TrAvia_ene!D$14</f>
        <v>7.2871441456906885</v>
      </c>
      <c r="E50" s="37">
        <f>TrAvia_ene!E$14</f>
        <v>8.9557661693316817</v>
      </c>
      <c r="F50" s="37">
        <f>TrAvia_ene!F$14</f>
        <v>11.615422355303796</v>
      </c>
      <c r="G50" s="37">
        <f>TrAvia_ene!G$14</f>
        <v>11.443287791627711</v>
      </c>
      <c r="H50" s="37">
        <f>TrAvia_ene!H$14</f>
        <v>12.186067618120683</v>
      </c>
      <c r="I50" s="37">
        <f>TrAvia_ene!I$14</f>
        <v>14.146812889076692</v>
      </c>
      <c r="J50" s="37">
        <f>TrAvia_ene!J$14</f>
        <v>14.13817126706466</v>
      </c>
      <c r="K50" s="37">
        <f>TrAvia_ene!K$14</f>
        <v>10.542474562411897</v>
      </c>
      <c r="L50" s="37">
        <f>TrAvia_ene!L$14</f>
        <v>12.712897541056487</v>
      </c>
      <c r="M50" s="37">
        <f>TrAvia_ene!M$14</f>
        <v>12.781624953311622</v>
      </c>
      <c r="N50" s="37">
        <f>TrAvia_ene!N$14</f>
        <v>10.866543256602551</v>
      </c>
      <c r="O50" s="37">
        <f>TrAvia_ene!O$14</f>
        <v>10.085327924478189</v>
      </c>
      <c r="P50" s="37">
        <f>TrAvia_ene!P$14</f>
        <v>9.5879124473008783</v>
      </c>
      <c r="Q50" s="37">
        <f>TrAvia_ene!Q$14</f>
        <v>10.533228805772401</v>
      </c>
    </row>
    <row r="51" spans="1:17" ht="11.45" customHeight="1" x14ac:dyDescent="0.25">
      <c r="A51" s="19" t="s">
        <v>32</v>
      </c>
      <c r="B51" s="38">
        <f t="shared" ref="B51:Q51" si="16">B52+B53</f>
        <v>156.10968649340063</v>
      </c>
      <c r="C51" s="38">
        <f t="shared" si="16"/>
        <v>155.82988999999998</v>
      </c>
      <c r="D51" s="38">
        <f t="shared" si="16"/>
        <v>147.57263</v>
      </c>
      <c r="E51" s="38">
        <f t="shared" si="16"/>
        <v>173.60052000000002</v>
      </c>
      <c r="F51" s="38">
        <f t="shared" si="16"/>
        <v>147.90145999999999</v>
      </c>
      <c r="G51" s="38">
        <f t="shared" si="16"/>
        <v>142.42397563961487</v>
      </c>
      <c r="H51" s="38">
        <f t="shared" si="16"/>
        <v>123.19604000000001</v>
      </c>
      <c r="I51" s="38">
        <f t="shared" si="16"/>
        <v>110.50192</v>
      </c>
      <c r="J51" s="38">
        <f t="shared" si="16"/>
        <v>78.304090000000002</v>
      </c>
      <c r="K51" s="38">
        <f t="shared" si="16"/>
        <v>125.36305000000002</v>
      </c>
      <c r="L51" s="38">
        <f t="shared" si="16"/>
        <v>187.44661413028933</v>
      </c>
      <c r="M51" s="38">
        <f t="shared" si="16"/>
        <v>116.7957892443327</v>
      </c>
      <c r="N51" s="38">
        <f t="shared" si="16"/>
        <v>66.494985826133558</v>
      </c>
      <c r="O51" s="38">
        <f t="shared" si="16"/>
        <v>68.596471895716633</v>
      </c>
      <c r="P51" s="38">
        <f t="shared" si="16"/>
        <v>76.669163718637122</v>
      </c>
      <c r="Q51" s="38">
        <f t="shared" si="16"/>
        <v>66.160674507803947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156.10968649340063</v>
      </c>
      <c r="C52" s="37">
        <f>TrNavi_ene!C20</f>
        <v>155.82988999999998</v>
      </c>
      <c r="D52" s="37">
        <f>TrNavi_ene!D20</f>
        <v>147.57263</v>
      </c>
      <c r="E52" s="37">
        <f>TrNavi_ene!E20</f>
        <v>173.60052000000002</v>
      </c>
      <c r="F52" s="37">
        <f>TrNavi_ene!F20</f>
        <v>147.90145999999999</v>
      </c>
      <c r="G52" s="37">
        <f>TrNavi_ene!G20</f>
        <v>142.42397563961487</v>
      </c>
      <c r="H52" s="37">
        <f>TrNavi_ene!H20</f>
        <v>123.19604000000001</v>
      </c>
      <c r="I52" s="37">
        <f>TrNavi_ene!I20</f>
        <v>110.50192</v>
      </c>
      <c r="J52" s="37">
        <f>TrNavi_ene!J20</f>
        <v>78.304090000000002</v>
      </c>
      <c r="K52" s="37">
        <f>TrNavi_ene!K20</f>
        <v>125.36305000000002</v>
      </c>
      <c r="L52" s="37">
        <f>TrNavi_ene!L20</f>
        <v>187.44661413028933</v>
      </c>
      <c r="M52" s="37">
        <f>TrNavi_ene!M20</f>
        <v>116.7957892443327</v>
      </c>
      <c r="N52" s="37">
        <f>TrNavi_ene!N20</f>
        <v>66.494985826133558</v>
      </c>
      <c r="O52" s="37">
        <f>TrNavi_ene!O20</f>
        <v>68.596471895716633</v>
      </c>
      <c r="P52" s="37">
        <f>TrNavi_ene!P20</f>
        <v>76.669163718637122</v>
      </c>
      <c r="Q52" s="37">
        <f>TrNavi_ene!Q20</f>
        <v>66.160674507803947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23616.945587546339</v>
      </c>
      <c r="C55" s="41">
        <f t="shared" si="17"/>
        <v>23583.271016855128</v>
      </c>
      <c r="D55" s="41">
        <f t="shared" si="17"/>
        <v>23242.991213695033</v>
      </c>
      <c r="E55" s="41">
        <f t="shared" si="17"/>
        <v>23493.385880651658</v>
      </c>
      <c r="F55" s="41">
        <f t="shared" si="17"/>
        <v>24237.979923342566</v>
      </c>
      <c r="G55" s="41">
        <f t="shared" si="17"/>
        <v>24626.584180749851</v>
      </c>
      <c r="H55" s="41">
        <f t="shared" si="17"/>
        <v>24645.01891410079</v>
      </c>
      <c r="I55" s="41">
        <f t="shared" si="17"/>
        <v>24895.836538794723</v>
      </c>
      <c r="J55" s="41">
        <f t="shared" si="17"/>
        <v>24481.474067186711</v>
      </c>
      <c r="K55" s="41">
        <f t="shared" si="17"/>
        <v>23676.393647907433</v>
      </c>
      <c r="L55" s="41">
        <f t="shared" si="17"/>
        <v>24040.159388406406</v>
      </c>
      <c r="M55" s="41">
        <f t="shared" si="17"/>
        <v>23558.571470350245</v>
      </c>
      <c r="N55" s="41">
        <f t="shared" si="17"/>
        <v>22563.258400622177</v>
      </c>
      <c r="O55" s="41">
        <f t="shared" si="17"/>
        <v>22306.970693480238</v>
      </c>
      <c r="P55" s="41">
        <f t="shared" si="17"/>
        <v>22364.033425275127</v>
      </c>
      <c r="Q55" s="41">
        <f t="shared" si="17"/>
        <v>22159.749903522461</v>
      </c>
    </row>
    <row r="56" spans="1:17" ht="11.45" customHeight="1" x14ac:dyDescent="0.25">
      <c r="A56" s="25" t="s">
        <v>39</v>
      </c>
      <c r="B56" s="40">
        <f t="shared" ref="B56:Q56" si="18">B57+B61+B65</f>
        <v>17486.555997262927</v>
      </c>
      <c r="C56" s="40">
        <f t="shared" si="18"/>
        <v>17355.022072879397</v>
      </c>
      <c r="D56" s="40">
        <f t="shared" si="18"/>
        <v>17027.938151786529</v>
      </c>
      <c r="E56" s="40">
        <f t="shared" si="18"/>
        <v>16981.162974130562</v>
      </c>
      <c r="F56" s="40">
        <f t="shared" si="18"/>
        <v>17229.087140703174</v>
      </c>
      <c r="G56" s="40">
        <f t="shared" si="18"/>
        <v>17128.423214704653</v>
      </c>
      <c r="H56" s="40">
        <f t="shared" si="18"/>
        <v>17003.113051383716</v>
      </c>
      <c r="I56" s="40">
        <f t="shared" si="18"/>
        <v>17269.472397832295</v>
      </c>
      <c r="J56" s="40">
        <f t="shared" si="18"/>
        <v>16741.074558046188</v>
      </c>
      <c r="K56" s="40">
        <f t="shared" si="18"/>
        <v>16556.76093906652</v>
      </c>
      <c r="L56" s="40">
        <f t="shared" si="18"/>
        <v>16438.678418972439</v>
      </c>
      <c r="M56" s="40">
        <f t="shared" si="18"/>
        <v>16328.159809197783</v>
      </c>
      <c r="N56" s="40">
        <f t="shared" si="18"/>
        <v>15927.691000428402</v>
      </c>
      <c r="O56" s="40">
        <f t="shared" si="18"/>
        <v>15949.001656077922</v>
      </c>
      <c r="P56" s="40">
        <f t="shared" si="18"/>
        <v>16285.544961565454</v>
      </c>
      <c r="Q56" s="40">
        <f t="shared" si="18"/>
        <v>15916.435590970521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14678.887388277113</v>
      </c>
      <c r="C57" s="39">
        <f t="shared" si="19"/>
        <v>14497.200902877777</v>
      </c>
      <c r="D57" s="39">
        <f t="shared" si="19"/>
        <v>14841.891609444619</v>
      </c>
      <c r="E57" s="39">
        <f t="shared" si="19"/>
        <v>14871.527548514545</v>
      </c>
      <c r="F57" s="39">
        <f t="shared" si="19"/>
        <v>14720.843459192025</v>
      </c>
      <c r="G57" s="39">
        <f t="shared" si="19"/>
        <v>14636.734564091927</v>
      </c>
      <c r="H57" s="39">
        <f t="shared" si="19"/>
        <v>14463.534286732705</v>
      </c>
      <c r="I57" s="39">
        <f t="shared" si="19"/>
        <v>14539.150820119527</v>
      </c>
      <c r="J57" s="39">
        <f t="shared" si="19"/>
        <v>13852.499280818731</v>
      </c>
      <c r="K57" s="39">
        <f t="shared" si="19"/>
        <v>14047.644379070189</v>
      </c>
      <c r="L57" s="39">
        <f t="shared" si="19"/>
        <v>13969.86640270355</v>
      </c>
      <c r="M57" s="39">
        <f t="shared" si="19"/>
        <v>13643.142926355393</v>
      </c>
      <c r="N57" s="39">
        <f t="shared" si="19"/>
        <v>13353.036758208353</v>
      </c>
      <c r="O57" s="39">
        <f t="shared" si="19"/>
        <v>13296.626511577158</v>
      </c>
      <c r="P57" s="39">
        <f t="shared" si="19"/>
        <v>13877.026347462146</v>
      </c>
      <c r="Q57" s="39">
        <f t="shared" si="19"/>
        <v>13335.887459690339</v>
      </c>
    </row>
    <row r="58" spans="1:17" ht="11.45" customHeight="1" x14ac:dyDescent="0.25">
      <c r="A58" s="17" t="str">
        <f>$A$6</f>
        <v>Powered 2-wheelers</v>
      </c>
      <c r="B58" s="37">
        <f>TrRoad_emi!B$19</f>
        <v>65.906063704965888</v>
      </c>
      <c r="C58" s="37">
        <f>TrRoad_emi!C$19</f>
        <v>68.632762192315738</v>
      </c>
      <c r="D58" s="37">
        <f>TrRoad_emi!D$19</f>
        <v>76.246879994454517</v>
      </c>
      <c r="E58" s="37">
        <f>TrRoad_emi!E$19</f>
        <v>82.732526558120739</v>
      </c>
      <c r="F58" s="37">
        <f>TrRoad_emi!F$19</f>
        <v>84.111389465435295</v>
      </c>
      <c r="G58" s="37">
        <f>TrRoad_emi!G$19</f>
        <v>85.536884642302951</v>
      </c>
      <c r="H58" s="37">
        <f>TrRoad_emi!H$19</f>
        <v>90.301475749070946</v>
      </c>
      <c r="I58" s="37">
        <f>TrRoad_emi!I$19</f>
        <v>99.740948888748505</v>
      </c>
      <c r="J58" s="37">
        <f>TrRoad_emi!J$19</f>
        <v>95.758579643685266</v>
      </c>
      <c r="K58" s="37">
        <f>TrRoad_emi!K$19</f>
        <v>96.141317384061239</v>
      </c>
      <c r="L58" s="37">
        <f>TrRoad_emi!L$19</f>
        <v>87.857802819384219</v>
      </c>
      <c r="M58" s="37">
        <f>TrRoad_emi!M$19</f>
        <v>84.355537256864594</v>
      </c>
      <c r="N58" s="37">
        <f>TrRoad_emi!N$19</f>
        <v>73.189150997850234</v>
      </c>
      <c r="O58" s="37">
        <f>TrRoad_emi!O$19</f>
        <v>80.202906093782374</v>
      </c>
      <c r="P58" s="37">
        <f>TrRoad_emi!P$19</f>
        <v>79.222164178237946</v>
      </c>
      <c r="Q58" s="37">
        <f>TrRoad_emi!Q$19</f>
        <v>81.767041487125411</v>
      </c>
    </row>
    <row r="59" spans="1:17" ht="11.45" customHeight="1" x14ac:dyDescent="0.25">
      <c r="A59" s="17" t="str">
        <f>$A$7</f>
        <v>Passenger cars</v>
      </c>
      <c r="B59" s="37">
        <f>TrRoad_emi!B$20</f>
        <v>12915.261221063363</v>
      </c>
      <c r="C59" s="37">
        <f>TrRoad_emi!C$20</f>
        <v>12762.689822472641</v>
      </c>
      <c r="D59" s="37">
        <f>TrRoad_emi!D$20</f>
        <v>13128.412255064681</v>
      </c>
      <c r="E59" s="37">
        <f>TrRoad_emi!E$20</f>
        <v>13118.08263386468</v>
      </c>
      <c r="F59" s="37">
        <f>TrRoad_emi!F$20</f>
        <v>12977.23080562826</v>
      </c>
      <c r="G59" s="37">
        <f>TrRoad_emi!G$20</f>
        <v>12882.079664987275</v>
      </c>
      <c r="H59" s="37">
        <f>TrRoad_emi!H$20</f>
        <v>12731.755507599615</v>
      </c>
      <c r="I59" s="37">
        <f>TrRoad_emi!I$20</f>
        <v>12892.557383244335</v>
      </c>
      <c r="J59" s="37">
        <f>TrRoad_emi!J$20</f>
        <v>12283.198554198474</v>
      </c>
      <c r="K59" s="37">
        <f>TrRoad_emi!K$20</f>
        <v>12520.164368375275</v>
      </c>
      <c r="L59" s="37">
        <f>TrRoad_emi!L$20</f>
        <v>12369.202429629109</v>
      </c>
      <c r="M59" s="37">
        <f>TrRoad_emi!M$20</f>
        <v>12199.026554426428</v>
      </c>
      <c r="N59" s="37">
        <f>TrRoad_emi!N$20</f>
        <v>11893.087107558145</v>
      </c>
      <c r="O59" s="37">
        <f>TrRoad_emi!O$20</f>
        <v>11901.696425955741</v>
      </c>
      <c r="P59" s="37">
        <f>TrRoad_emi!P$20</f>
        <v>12625.878835326565</v>
      </c>
      <c r="Q59" s="37">
        <f>TrRoad_emi!Q$20</f>
        <v>12103.420541419864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1697.7201035087833</v>
      </c>
      <c r="C60" s="37">
        <f>TrRoad_emi!C$27</f>
        <v>1665.8783182128213</v>
      </c>
      <c r="D60" s="37">
        <f>TrRoad_emi!D$27</f>
        <v>1637.2324743854836</v>
      </c>
      <c r="E60" s="37">
        <f>TrRoad_emi!E$27</f>
        <v>1670.712388091745</v>
      </c>
      <c r="F60" s="37">
        <f>TrRoad_emi!F$27</f>
        <v>1659.5012640983291</v>
      </c>
      <c r="G60" s="37">
        <f>TrRoad_emi!G$27</f>
        <v>1669.1180144623493</v>
      </c>
      <c r="H60" s="37">
        <f>TrRoad_emi!H$27</f>
        <v>1641.4773033840193</v>
      </c>
      <c r="I60" s="37">
        <f>TrRoad_emi!I$27</f>
        <v>1546.8524879864433</v>
      </c>
      <c r="J60" s="37">
        <f>TrRoad_emi!J$27</f>
        <v>1473.5421469765722</v>
      </c>
      <c r="K60" s="37">
        <f>TrRoad_emi!K$27</f>
        <v>1431.3386933108529</v>
      </c>
      <c r="L60" s="37">
        <f>TrRoad_emi!L$27</f>
        <v>1512.8061702550563</v>
      </c>
      <c r="M60" s="37">
        <f>TrRoad_emi!M$27</f>
        <v>1359.7608346721013</v>
      </c>
      <c r="N60" s="37">
        <f>TrRoad_emi!N$27</f>
        <v>1386.7604996523573</v>
      </c>
      <c r="O60" s="37">
        <f>TrRoad_emi!O$27</f>
        <v>1314.7271795276351</v>
      </c>
      <c r="P60" s="37">
        <f>TrRoad_emi!P$27</f>
        <v>1171.9253479573431</v>
      </c>
      <c r="Q60" s="37">
        <f>TrRoad_emi!Q$27</f>
        <v>1150.6998767833504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53.055073440713421</v>
      </c>
      <c r="C61" s="38">
        <f t="shared" si="20"/>
        <v>53.506081050517132</v>
      </c>
      <c r="D61" s="38">
        <f t="shared" si="20"/>
        <v>59.106143175088114</v>
      </c>
      <c r="E61" s="38">
        <f t="shared" si="20"/>
        <v>53.521924575727965</v>
      </c>
      <c r="F61" s="38">
        <f t="shared" si="20"/>
        <v>38.880305597220804</v>
      </c>
      <c r="G61" s="38">
        <f t="shared" si="20"/>
        <v>6.5751159029398991</v>
      </c>
      <c r="H61" s="38">
        <f t="shared" si="20"/>
        <v>4.8285289163231226</v>
      </c>
      <c r="I61" s="38">
        <f t="shared" si="20"/>
        <v>6.5578195944784259</v>
      </c>
      <c r="J61" s="38">
        <f t="shared" si="20"/>
        <v>6.4218897773637345</v>
      </c>
      <c r="K61" s="38">
        <f t="shared" si="20"/>
        <v>5.2450747245969511</v>
      </c>
      <c r="L61" s="38">
        <f t="shared" si="20"/>
        <v>1.7117514470758279</v>
      </c>
      <c r="M61" s="38">
        <f t="shared" si="20"/>
        <v>1.6174235931279699</v>
      </c>
      <c r="N61" s="38">
        <f t="shared" si="20"/>
        <v>3.5207123558823694</v>
      </c>
      <c r="O61" s="38">
        <f t="shared" si="20"/>
        <v>1.6789234150477381</v>
      </c>
      <c r="P61" s="38">
        <f t="shared" si="20"/>
        <v>3.6257809702931199</v>
      </c>
      <c r="Q61" s="38">
        <f t="shared" si="20"/>
        <v>3.3841017185480302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53.055073440713421</v>
      </c>
      <c r="C63" s="37">
        <f>TrRail_emi!C$11</f>
        <v>53.506081050517132</v>
      </c>
      <c r="D63" s="37">
        <f>TrRail_emi!D$11</f>
        <v>59.106143175088114</v>
      </c>
      <c r="E63" s="37">
        <f>TrRail_emi!E$11</f>
        <v>53.521924575727965</v>
      </c>
      <c r="F63" s="37">
        <f>TrRail_emi!F$11</f>
        <v>38.880305597220804</v>
      </c>
      <c r="G63" s="37">
        <f>TrRail_emi!G$11</f>
        <v>6.5751159029398991</v>
      </c>
      <c r="H63" s="37">
        <f>TrRail_emi!H$11</f>
        <v>4.8285289163231226</v>
      </c>
      <c r="I63" s="37">
        <f>TrRail_emi!I$11</f>
        <v>6.5578195944784259</v>
      </c>
      <c r="J63" s="37">
        <f>TrRail_emi!J$11</f>
        <v>6.4218897773637345</v>
      </c>
      <c r="K63" s="37">
        <f>TrRail_emi!K$11</f>
        <v>5.2450747245969511</v>
      </c>
      <c r="L63" s="37">
        <f>TrRail_emi!L$11</f>
        <v>1.7117514470758279</v>
      </c>
      <c r="M63" s="37">
        <f>TrRail_emi!M$11</f>
        <v>1.6174235931279699</v>
      </c>
      <c r="N63" s="37">
        <f>TrRail_emi!N$11</f>
        <v>3.5207123558823694</v>
      </c>
      <c r="O63" s="37">
        <f>TrRail_emi!O$11</f>
        <v>1.6789234150477381</v>
      </c>
      <c r="P63" s="37">
        <f>TrRail_emi!P$11</f>
        <v>3.6257809702931199</v>
      </c>
      <c r="Q63" s="37">
        <f>TrRail_emi!Q$11</f>
        <v>3.3841017185480302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2754.6135355450988</v>
      </c>
      <c r="C65" s="38">
        <f t="shared" si="21"/>
        <v>2804.3150889511035</v>
      </c>
      <c r="D65" s="38">
        <f t="shared" si="21"/>
        <v>2126.9403991668237</v>
      </c>
      <c r="E65" s="38">
        <f t="shared" si="21"/>
        <v>2056.1135010402918</v>
      </c>
      <c r="F65" s="38">
        <f t="shared" si="21"/>
        <v>2469.3633759139302</v>
      </c>
      <c r="G65" s="38">
        <f t="shared" si="21"/>
        <v>2485.113534709787</v>
      </c>
      <c r="H65" s="38">
        <f t="shared" si="21"/>
        <v>2534.7502357346889</v>
      </c>
      <c r="I65" s="38">
        <f t="shared" si="21"/>
        <v>2723.7637581182889</v>
      </c>
      <c r="J65" s="38">
        <f t="shared" si="21"/>
        <v>2882.1533874500942</v>
      </c>
      <c r="K65" s="38">
        <f t="shared" si="21"/>
        <v>2503.8714852717339</v>
      </c>
      <c r="L65" s="38">
        <f t="shared" si="21"/>
        <v>2467.1002648218114</v>
      </c>
      <c r="M65" s="38">
        <f t="shared" si="21"/>
        <v>2683.3994592492622</v>
      </c>
      <c r="N65" s="38">
        <f t="shared" si="21"/>
        <v>2571.1335298641661</v>
      </c>
      <c r="O65" s="38">
        <f t="shared" si="21"/>
        <v>2650.6962210857168</v>
      </c>
      <c r="P65" s="38">
        <f t="shared" si="21"/>
        <v>2404.8928331330162</v>
      </c>
      <c r="Q65" s="38">
        <f t="shared" si="21"/>
        <v>2577.1640295616339</v>
      </c>
    </row>
    <row r="66" spans="1:17" ht="11.45" customHeight="1" x14ac:dyDescent="0.25">
      <c r="A66" s="17" t="str">
        <f>$A$14</f>
        <v>Domestic</v>
      </c>
      <c r="B66" s="37">
        <f>TrAvia_emi!B$9</f>
        <v>717.52777729845025</v>
      </c>
      <c r="C66" s="37">
        <f>TrAvia_emi!C$9</f>
        <v>726.84105581675828</v>
      </c>
      <c r="D66" s="37">
        <f>TrAvia_emi!D$9</f>
        <v>663.36585114443585</v>
      </c>
      <c r="E66" s="37">
        <f>TrAvia_emi!E$9</f>
        <v>629.65637228774324</v>
      </c>
      <c r="F66" s="37">
        <f>TrAvia_emi!F$9</f>
        <v>667.89238798221731</v>
      </c>
      <c r="G66" s="37">
        <f>TrAvia_emi!G$9</f>
        <v>661.82497772999227</v>
      </c>
      <c r="H66" s="37">
        <f>TrAvia_emi!H$9</f>
        <v>631.10951352360064</v>
      </c>
      <c r="I66" s="37">
        <f>TrAvia_emi!I$9</f>
        <v>624.98452426245285</v>
      </c>
      <c r="J66" s="37">
        <f>TrAvia_emi!J$9</f>
        <v>633.93201301449483</v>
      </c>
      <c r="K66" s="37">
        <f>TrAvia_emi!K$9</f>
        <v>526.44677687733986</v>
      </c>
      <c r="L66" s="37">
        <f>TrAvia_emi!L$9</f>
        <v>524.1246496645831</v>
      </c>
      <c r="M66" s="37">
        <f>TrAvia_emi!M$9</f>
        <v>561.63336453984584</v>
      </c>
      <c r="N66" s="37">
        <f>TrAvia_emi!N$9</f>
        <v>504.05923550763254</v>
      </c>
      <c r="O66" s="37">
        <f>TrAvia_emi!O$9</f>
        <v>501.8616437674072</v>
      </c>
      <c r="P66" s="37">
        <f>TrAvia_emi!P$9</f>
        <v>516.09405594173904</v>
      </c>
      <c r="Q66" s="37">
        <f>TrAvia_emi!Q$9</f>
        <v>504.30181475565502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1172.7868794032061</v>
      </c>
      <c r="C67" s="37">
        <f>TrAvia_emi!C$10</f>
        <v>1241.3625542462669</v>
      </c>
      <c r="D67" s="37">
        <f>TrAvia_emi!D$10</f>
        <v>963.24615389685982</v>
      </c>
      <c r="E67" s="37">
        <f>TrAvia_emi!E$10</f>
        <v>903.69084102192051</v>
      </c>
      <c r="F67" s="37">
        <f>TrAvia_emi!F$10</f>
        <v>1101.9242349531812</v>
      </c>
      <c r="G67" s="37">
        <f>TrAvia_emi!G$10</f>
        <v>1080.4216608337597</v>
      </c>
      <c r="H67" s="37">
        <f>TrAvia_emi!H$10</f>
        <v>1139.6613664846884</v>
      </c>
      <c r="I67" s="37">
        <f>TrAvia_emi!I$10</f>
        <v>1247.1025151462918</v>
      </c>
      <c r="J67" s="37">
        <f>TrAvia_emi!J$10</f>
        <v>1319.390182143821</v>
      </c>
      <c r="K67" s="37">
        <f>TrAvia_emi!K$10</f>
        <v>1138.163203067073</v>
      </c>
      <c r="L67" s="37">
        <f>TrAvia_emi!L$10</f>
        <v>1158.3311052207698</v>
      </c>
      <c r="M67" s="37">
        <f>TrAvia_emi!M$10</f>
        <v>1240.5680193420274</v>
      </c>
      <c r="N67" s="37">
        <f>TrAvia_emi!N$10</f>
        <v>1234.7851260123814</v>
      </c>
      <c r="O67" s="37">
        <f>TrAvia_emi!O$10</f>
        <v>1262.0478483218119</v>
      </c>
      <c r="P67" s="37">
        <f>TrAvia_emi!P$10</f>
        <v>1106.28606225876</v>
      </c>
      <c r="Q67" s="37">
        <f>TrAvia_emi!Q$10</f>
        <v>1183.8236896932929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864.29887884344271</v>
      </c>
      <c r="C68" s="37">
        <f>TrAvia_emi!C$11</f>
        <v>836.11147888807841</v>
      </c>
      <c r="D68" s="37">
        <f>TrAvia_emi!D$11</f>
        <v>500.32839412552795</v>
      </c>
      <c r="E68" s="37">
        <f>TrAvia_emi!E$11</f>
        <v>522.76628773062805</v>
      </c>
      <c r="F68" s="37">
        <f>TrAvia_emi!F$11</f>
        <v>699.5467529785318</v>
      </c>
      <c r="G68" s="37">
        <f>TrAvia_emi!G$11</f>
        <v>742.86689614603483</v>
      </c>
      <c r="H68" s="37">
        <f>TrAvia_emi!H$11</f>
        <v>763.97935572639983</v>
      </c>
      <c r="I68" s="37">
        <f>TrAvia_emi!I$11</f>
        <v>851.67671870954428</v>
      </c>
      <c r="J68" s="37">
        <f>TrAvia_emi!J$11</f>
        <v>928.83119229177839</v>
      </c>
      <c r="K68" s="37">
        <f>TrAvia_emi!K$11</f>
        <v>839.26150532732106</v>
      </c>
      <c r="L68" s="37">
        <f>TrAvia_emi!L$11</f>
        <v>784.64450993645858</v>
      </c>
      <c r="M68" s="37">
        <f>TrAvia_emi!M$11</f>
        <v>881.19807536738915</v>
      </c>
      <c r="N68" s="37">
        <f>TrAvia_emi!N$11</f>
        <v>832.28916834415236</v>
      </c>
      <c r="O68" s="37">
        <f>TrAvia_emi!O$11</f>
        <v>886.78672899649757</v>
      </c>
      <c r="P68" s="37">
        <f>TrAvia_emi!P$11</f>
        <v>782.51271493251704</v>
      </c>
      <c r="Q68" s="37">
        <f>TrAvia_emi!Q$11</f>
        <v>889.03852511268599</v>
      </c>
    </row>
    <row r="69" spans="1:17" ht="11.45" customHeight="1" x14ac:dyDescent="0.25">
      <c r="A69" s="25" t="s">
        <v>18</v>
      </c>
      <c r="B69" s="40">
        <f t="shared" ref="B69:Q69" si="22">B70+B73+B74+B77+B80</f>
        <v>6130.3895902834129</v>
      </c>
      <c r="C69" s="40">
        <f t="shared" si="22"/>
        <v>6228.2489439757292</v>
      </c>
      <c r="D69" s="40">
        <f t="shared" si="22"/>
        <v>6215.0530619085039</v>
      </c>
      <c r="E69" s="40">
        <f t="shared" si="22"/>
        <v>6512.222906521095</v>
      </c>
      <c r="F69" s="40">
        <f t="shared" si="22"/>
        <v>7008.8927826393901</v>
      </c>
      <c r="G69" s="40">
        <f t="shared" si="22"/>
        <v>7498.1609660451959</v>
      </c>
      <c r="H69" s="40">
        <f t="shared" si="22"/>
        <v>7641.9058627170753</v>
      </c>
      <c r="I69" s="40">
        <f t="shared" si="22"/>
        <v>7626.3641409624279</v>
      </c>
      <c r="J69" s="40">
        <f t="shared" si="22"/>
        <v>7740.3995091405232</v>
      </c>
      <c r="K69" s="40">
        <f t="shared" si="22"/>
        <v>7119.6327088409116</v>
      </c>
      <c r="L69" s="40">
        <f t="shared" si="22"/>
        <v>7601.4809694339683</v>
      </c>
      <c r="M69" s="40">
        <f t="shared" si="22"/>
        <v>7230.4116611524605</v>
      </c>
      <c r="N69" s="40">
        <f t="shared" si="22"/>
        <v>6635.5674001937759</v>
      </c>
      <c r="O69" s="40">
        <f t="shared" si="22"/>
        <v>6357.9690374023139</v>
      </c>
      <c r="P69" s="40">
        <f t="shared" si="22"/>
        <v>6078.488463709672</v>
      </c>
      <c r="Q69" s="40">
        <f t="shared" si="22"/>
        <v>6243.3143125519382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5561.9704151653559</v>
      </c>
      <c r="C70" s="39">
        <f t="shared" si="23"/>
        <v>5660.6279601772731</v>
      </c>
      <c r="D70" s="39">
        <f t="shared" si="23"/>
        <v>5668.8050127808756</v>
      </c>
      <c r="E70" s="39">
        <f t="shared" si="23"/>
        <v>5874.1476359239259</v>
      </c>
      <c r="F70" s="39">
        <f t="shared" si="23"/>
        <v>6431.9040491291453</v>
      </c>
      <c r="G70" s="39">
        <f t="shared" si="23"/>
        <v>6965.597874138768</v>
      </c>
      <c r="H70" s="39">
        <f t="shared" si="23"/>
        <v>7163.5778338334139</v>
      </c>
      <c r="I70" s="39">
        <f t="shared" si="23"/>
        <v>7169.2309681029465</v>
      </c>
      <c r="J70" s="39">
        <f t="shared" si="23"/>
        <v>7381.6812175375726</v>
      </c>
      <c r="K70" s="39">
        <f t="shared" si="23"/>
        <v>6637.4459097752588</v>
      </c>
      <c r="L70" s="39">
        <f t="shared" si="23"/>
        <v>6927.6525478489211</v>
      </c>
      <c r="M70" s="39">
        <f t="shared" si="23"/>
        <v>6794.7278358172589</v>
      </c>
      <c r="N70" s="39">
        <f t="shared" si="23"/>
        <v>6366.6497010185376</v>
      </c>
      <c r="O70" s="39">
        <f t="shared" si="23"/>
        <v>6089.3675449161583</v>
      </c>
      <c r="P70" s="39">
        <f t="shared" si="23"/>
        <v>5787.9722630038423</v>
      </c>
      <c r="Q70" s="39">
        <f t="shared" si="23"/>
        <v>5984.6296637122559</v>
      </c>
    </row>
    <row r="71" spans="1:17" ht="11.45" customHeight="1" x14ac:dyDescent="0.25">
      <c r="A71" s="17" t="str">
        <f>$A$19</f>
        <v>Light duty vehicles</v>
      </c>
      <c r="B71" s="37">
        <f>TrRoad_emi!B$34</f>
        <v>993.65675623198251</v>
      </c>
      <c r="C71" s="37">
        <f>TrRoad_emi!C$34</f>
        <v>1097.0857669629058</v>
      </c>
      <c r="D71" s="37">
        <f>TrRoad_emi!D$34</f>
        <v>1184.8986263771856</v>
      </c>
      <c r="E71" s="37">
        <f>TrRoad_emi!E$34</f>
        <v>1287.8390512990431</v>
      </c>
      <c r="F71" s="37">
        <f>TrRoad_emi!F$34</f>
        <v>1422.2156597391074</v>
      </c>
      <c r="G71" s="37">
        <f>TrRoad_emi!G$34</f>
        <v>1493.0515564602654</v>
      </c>
      <c r="H71" s="37">
        <f>TrRoad_emi!H$34</f>
        <v>1591.0365332916035</v>
      </c>
      <c r="I71" s="37">
        <f>TrRoad_emi!I$34</f>
        <v>1649.0911805182541</v>
      </c>
      <c r="J71" s="37">
        <f>TrRoad_emi!J$34</f>
        <v>1711.5288224868673</v>
      </c>
      <c r="K71" s="37">
        <f>TrRoad_emi!K$34</f>
        <v>1675.7687532054204</v>
      </c>
      <c r="L71" s="37">
        <f>TrRoad_emi!L$34</f>
        <v>1776.4123988150977</v>
      </c>
      <c r="M71" s="37">
        <f>TrRoad_emi!M$34</f>
        <v>1812.4778514262393</v>
      </c>
      <c r="N71" s="37">
        <f>TrRoad_emi!N$34</f>
        <v>1752.4998075996268</v>
      </c>
      <c r="O71" s="37">
        <f>TrRoad_emi!O$34</f>
        <v>1659.0780216326075</v>
      </c>
      <c r="P71" s="37">
        <f>TrRoad_emi!P$34</f>
        <v>1512.5183327697575</v>
      </c>
      <c r="Q71" s="37">
        <f>TrRoad_emi!Q$34</f>
        <v>1547.7591291374763</v>
      </c>
    </row>
    <row r="72" spans="1:17" ht="11.45" customHeight="1" x14ac:dyDescent="0.25">
      <c r="A72" s="17" t="str">
        <f>$A$20</f>
        <v>Heavy duty vehicles</v>
      </c>
      <c r="B72" s="37">
        <f>TrRoad_emi!B$40</f>
        <v>4568.3136589333735</v>
      </c>
      <c r="C72" s="37">
        <f>TrRoad_emi!C$40</f>
        <v>4563.5421932143672</v>
      </c>
      <c r="D72" s="37">
        <f>TrRoad_emi!D$40</f>
        <v>4483.9063864036898</v>
      </c>
      <c r="E72" s="37">
        <f>TrRoad_emi!E$40</f>
        <v>4586.3085846248832</v>
      </c>
      <c r="F72" s="37">
        <f>TrRoad_emi!F$40</f>
        <v>5009.6883893900376</v>
      </c>
      <c r="G72" s="37">
        <f>TrRoad_emi!G$40</f>
        <v>5472.5463176785024</v>
      </c>
      <c r="H72" s="37">
        <f>TrRoad_emi!H$40</f>
        <v>5572.5413005418104</v>
      </c>
      <c r="I72" s="37">
        <f>TrRoad_emi!I$40</f>
        <v>5520.1397875846924</v>
      </c>
      <c r="J72" s="37">
        <f>TrRoad_emi!J$40</f>
        <v>5670.1523950507053</v>
      </c>
      <c r="K72" s="37">
        <f>TrRoad_emi!K$40</f>
        <v>4961.6771565698382</v>
      </c>
      <c r="L72" s="37">
        <f>TrRoad_emi!L$40</f>
        <v>5151.2401490338234</v>
      </c>
      <c r="M72" s="37">
        <f>TrRoad_emi!M$40</f>
        <v>4982.2499843910191</v>
      </c>
      <c r="N72" s="37">
        <f>TrRoad_emi!N$40</f>
        <v>4614.1498934189112</v>
      </c>
      <c r="O72" s="37">
        <f>TrRoad_emi!O$40</f>
        <v>4430.2895232835508</v>
      </c>
      <c r="P72" s="37">
        <f>TrRoad_emi!P$40</f>
        <v>4275.4539302340845</v>
      </c>
      <c r="Q72" s="37">
        <f>TrRoad_emi!Q$40</f>
        <v>4436.8705345747794</v>
      </c>
    </row>
    <row r="73" spans="1:17" ht="11.45" customHeight="1" x14ac:dyDescent="0.25">
      <c r="A73" s="19" t="str">
        <f>$A$21</f>
        <v>Rail transport</v>
      </c>
      <c r="B73" s="38">
        <f>TrRail_emi!B$15</f>
        <v>23.267833438673598</v>
      </c>
      <c r="C73" s="38">
        <f>TrRail_emi!C$15</f>
        <v>22.813638598798924</v>
      </c>
      <c r="D73" s="38">
        <f>TrRail_emi!D$15</f>
        <v>26.828096432179855</v>
      </c>
      <c r="E73" s="38">
        <f>TrRail_emi!E$15</f>
        <v>25.901144599228125</v>
      </c>
      <c r="F73" s="38">
        <f>TrRail_emi!F$15</f>
        <v>27.821853723719162</v>
      </c>
      <c r="G73" s="38">
        <f>TrRail_emi!G$15</f>
        <v>6.1688805492097289</v>
      </c>
      <c r="H73" s="38">
        <f>TrRail_emi!H$15</f>
        <v>4.7849362192369025</v>
      </c>
      <c r="I73" s="38">
        <f>TrRail_emi!I$15</f>
        <v>6.162345679025548</v>
      </c>
      <c r="J73" s="38">
        <f>TrRail_emi!J$15</f>
        <v>6.298430617080288</v>
      </c>
      <c r="K73" s="38">
        <f>TrRail_emi!K$15</f>
        <v>4.3724545795910421</v>
      </c>
      <c r="L73" s="38">
        <f>TrRail_emi!L$15</f>
        <v>1.4745199027391804</v>
      </c>
      <c r="M73" s="38">
        <f>TrRail_emi!M$15</f>
        <v>1.5688790424646302</v>
      </c>
      <c r="N73" s="38">
        <f>TrRail_emi!N$15</f>
        <v>2.8518996091692617</v>
      </c>
      <c r="O73" s="38">
        <f>TrRail_emi!O$15</f>
        <v>1.507375619616359</v>
      </c>
      <c r="P73" s="38">
        <f>TrRail_emi!P$15</f>
        <v>2.7467997144689087</v>
      </c>
      <c r="Q73" s="38">
        <f>TrRail_emi!Q$15</f>
        <v>2.9885550624875861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55.685694236816403</v>
      </c>
      <c r="C74" s="38">
        <f t="shared" si="24"/>
        <v>55.678767277288806</v>
      </c>
      <c r="D74" s="38">
        <f t="shared" si="24"/>
        <v>55.784327241492235</v>
      </c>
      <c r="E74" s="38">
        <f t="shared" si="24"/>
        <v>64.612069514429223</v>
      </c>
      <c r="F74" s="38">
        <f t="shared" si="24"/>
        <v>81.209401687933891</v>
      </c>
      <c r="G74" s="38">
        <f t="shared" si="24"/>
        <v>74.76739335919504</v>
      </c>
      <c r="H74" s="38">
        <f t="shared" si="24"/>
        <v>84.084082677431539</v>
      </c>
      <c r="I74" s="38">
        <f t="shared" si="24"/>
        <v>102.08208478785551</v>
      </c>
      <c r="J74" s="38">
        <f t="shared" si="24"/>
        <v>104.47202961758993</v>
      </c>
      <c r="K74" s="38">
        <f t="shared" si="24"/>
        <v>77.791210619917678</v>
      </c>
      <c r="L74" s="38">
        <f t="shared" si="24"/>
        <v>71.147897013056848</v>
      </c>
      <c r="M74" s="38">
        <f t="shared" si="24"/>
        <v>61.997479105018797</v>
      </c>
      <c r="N74" s="38">
        <f t="shared" si="24"/>
        <v>53.698471462692993</v>
      </c>
      <c r="O74" s="38">
        <f t="shared" si="24"/>
        <v>48.339141390240954</v>
      </c>
      <c r="P74" s="38">
        <f t="shared" si="24"/>
        <v>43.705583783715468</v>
      </c>
      <c r="Q74" s="38">
        <f t="shared" si="24"/>
        <v>47.665980215495324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41.220350568789051</v>
      </c>
      <c r="C75" s="37">
        <f>TrAvia_emi!C$13</f>
        <v>34.297723033062518</v>
      </c>
      <c r="D75" s="37">
        <f>TrAvia_emi!D$13</f>
        <v>33.851127454405308</v>
      </c>
      <c r="E75" s="37">
        <f>TrAvia_emi!E$13</f>
        <v>37.656690878058377</v>
      </c>
      <c r="F75" s="37">
        <f>TrAvia_emi!F$13</f>
        <v>46.247968496454909</v>
      </c>
      <c r="G75" s="37">
        <f>TrAvia_emi!G$13</f>
        <v>40.324058211740905</v>
      </c>
      <c r="H75" s="37">
        <f>TrAvia_emi!H$13</f>
        <v>47.405018956040301</v>
      </c>
      <c r="I75" s="37">
        <f>TrAvia_emi!I$13</f>
        <v>59.499639738859628</v>
      </c>
      <c r="J75" s="37">
        <f>TrAvia_emi!J$13</f>
        <v>61.915390060411454</v>
      </c>
      <c r="K75" s="37">
        <f>TrAvia_emi!K$13</f>
        <v>46.05823129548714</v>
      </c>
      <c r="L75" s="37">
        <f>TrAvia_emi!L$13</f>
        <v>32.881925578315219</v>
      </c>
      <c r="M75" s="37">
        <f>TrAvia_emi!M$13</f>
        <v>23.524350540973128</v>
      </c>
      <c r="N75" s="37">
        <f>TrAvia_emi!N$13</f>
        <v>20.988899920456735</v>
      </c>
      <c r="O75" s="37">
        <f>TrAvia_emi!O$13</f>
        <v>17.98106658327859</v>
      </c>
      <c r="P75" s="37">
        <f>TrAvia_emi!P$13</f>
        <v>14.844973439542519</v>
      </c>
      <c r="Q75" s="37">
        <f>TrAvia_emi!Q$13</f>
        <v>15.959724304083082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14.465343668027355</v>
      </c>
      <c r="C76" s="37">
        <f>TrAvia_emi!C$14</f>
        <v>21.381044244226288</v>
      </c>
      <c r="D76" s="37">
        <f>TrAvia_emi!D$14</f>
        <v>21.933199787086927</v>
      </c>
      <c r="E76" s="37">
        <f>TrAvia_emi!E$14</f>
        <v>26.955378636370845</v>
      </c>
      <c r="F76" s="37">
        <f>TrAvia_emi!F$14</f>
        <v>34.961433191478982</v>
      </c>
      <c r="G76" s="37">
        <f>TrAvia_emi!G$14</f>
        <v>34.443335147454128</v>
      </c>
      <c r="H76" s="37">
        <f>TrAvia_emi!H$14</f>
        <v>36.679063721391238</v>
      </c>
      <c r="I76" s="37">
        <f>TrAvia_emi!I$14</f>
        <v>42.582445048995872</v>
      </c>
      <c r="J76" s="37">
        <f>TrAvia_emi!J$14</f>
        <v>42.556639557178464</v>
      </c>
      <c r="K76" s="37">
        <f>TrAvia_emi!K$14</f>
        <v>31.732979324430531</v>
      </c>
      <c r="L76" s="37">
        <f>TrAvia_emi!L$14</f>
        <v>38.265971434741623</v>
      </c>
      <c r="M76" s="37">
        <f>TrAvia_emi!M$14</f>
        <v>38.473128564045673</v>
      </c>
      <c r="N76" s="37">
        <f>TrAvia_emi!N$14</f>
        <v>32.709571542236255</v>
      </c>
      <c r="O76" s="37">
        <f>TrAvia_emi!O$14</f>
        <v>30.358074806962367</v>
      </c>
      <c r="P76" s="37">
        <f>TrAvia_emi!P$14</f>
        <v>28.860610344172951</v>
      </c>
      <c r="Q76" s="37">
        <f>TrAvia_emi!Q$14</f>
        <v>31.706255911412246</v>
      </c>
    </row>
    <row r="77" spans="1:17" ht="11.45" customHeight="1" x14ac:dyDescent="0.25">
      <c r="A77" s="19" t="s">
        <v>32</v>
      </c>
      <c r="B77" s="38">
        <f t="shared" ref="B77:Q77" si="25">B78+B79</f>
        <v>489.46564744256688</v>
      </c>
      <c r="C77" s="38">
        <f t="shared" si="25"/>
        <v>489.12857792236798</v>
      </c>
      <c r="D77" s="38">
        <f t="shared" si="25"/>
        <v>463.63562545395604</v>
      </c>
      <c r="E77" s="38">
        <f t="shared" si="25"/>
        <v>547.56205648351204</v>
      </c>
      <c r="F77" s="38">
        <f t="shared" si="25"/>
        <v>467.95747809859205</v>
      </c>
      <c r="G77" s="38">
        <f t="shared" si="25"/>
        <v>451.62681799802311</v>
      </c>
      <c r="H77" s="38">
        <f t="shared" si="25"/>
        <v>389.45900998699204</v>
      </c>
      <c r="I77" s="38">
        <f t="shared" si="25"/>
        <v>348.88874239260002</v>
      </c>
      <c r="J77" s="38">
        <f t="shared" si="25"/>
        <v>247.94783136828005</v>
      </c>
      <c r="K77" s="38">
        <f t="shared" si="25"/>
        <v>400.02313386614406</v>
      </c>
      <c r="L77" s="38">
        <f t="shared" si="25"/>
        <v>601.20600466925157</v>
      </c>
      <c r="M77" s="38">
        <f t="shared" si="25"/>
        <v>372.11746718771781</v>
      </c>
      <c r="N77" s="38">
        <f t="shared" si="25"/>
        <v>212.36732810337651</v>
      </c>
      <c r="O77" s="38">
        <f t="shared" si="25"/>
        <v>218.75497547629891</v>
      </c>
      <c r="P77" s="38">
        <f t="shared" si="25"/>
        <v>244.06381720764642</v>
      </c>
      <c r="Q77" s="38">
        <f t="shared" si="25"/>
        <v>208.03011356169884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489.46564744256688</v>
      </c>
      <c r="C78" s="37">
        <f>TrNavi_emi!C$8</f>
        <v>489.12857792236798</v>
      </c>
      <c r="D78" s="37">
        <f>TrNavi_emi!D$8</f>
        <v>463.63562545395604</v>
      </c>
      <c r="E78" s="37">
        <f>TrNavi_emi!E$8</f>
        <v>547.56205648351204</v>
      </c>
      <c r="F78" s="37">
        <f>TrNavi_emi!F$8</f>
        <v>467.95747809859205</v>
      </c>
      <c r="G78" s="37">
        <f>TrNavi_emi!G$8</f>
        <v>451.62681799802311</v>
      </c>
      <c r="H78" s="37">
        <f>TrNavi_emi!H$8</f>
        <v>389.45900998699204</v>
      </c>
      <c r="I78" s="37">
        <f>TrNavi_emi!I$8</f>
        <v>348.88874239260002</v>
      </c>
      <c r="J78" s="37">
        <f>TrNavi_emi!J$8</f>
        <v>247.94783136828005</v>
      </c>
      <c r="K78" s="37">
        <f>TrNavi_emi!K$8</f>
        <v>400.02313386614406</v>
      </c>
      <c r="L78" s="37">
        <f>TrNavi_emi!L$8</f>
        <v>601.20600466925157</v>
      </c>
      <c r="M78" s="37">
        <f>TrNavi_emi!M$8</f>
        <v>372.11746718771781</v>
      </c>
      <c r="N78" s="37">
        <f>TrNavi_emi!N$8</f>
        <v>212.36732810337651</v>
      </c>
      <c r="O78" s="37">
        <f>TrNavi_emi!O$8</f>
        <v>218.75497547629891</v>
      </c>
      <c r="P78" s="37">
        <f>TrNavi_emi!P$8</f>
        <v>244.06381720764642</v>
      </c>
      <c r="Q78" s="37">
        <f>TrNavi_emi!Q$8</f>
        <v>208.03011356169884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0.77586434169097429</v>
      </c>
      <c r="C85" s="31">
        <f t="shared" si="27"/>
        <v>0.76827703826996452</v>
      </c>
      <c r="D85" s="31">
        <f t="shared" si="27"/>
        <v>0.78862701784543277</v>
      </c>
      <c r="E85" s="31">
        <f t="shared" si="27"/>
        <v>0.79153016838289458</v>
      </c>
      <c r="F85" s="31">
        <f t="shared" si="27"/>
        <v>0.77616788295692685</v>
      </c>
      <c r="G85" s="31">
        <f t="shared" si="27"/>
        <v>0.77303253103055858</v>
      </c>
      <c r="H85" s="31">
        <f t="shared" si="27"/>
        <v>0.76417851512325508</v>
      </c>
      <c r="I85" s="31">
        <f t="shared" si="27"/>
        <v>0.75777190059929156</v>
      </c>
      <c r="J85" s="31">
        <f t="shared" si="27"/>
        <v>0.74480894962533972</v>
      </c>
      <c r="K85" s="31">
        <f t="shared" si="27"/>
        <v>0.74999399345844686</v>
      </c>
      <c r="L85" s="31">
        <f t="shared" si="27"/>
        <v>0.7499972288695973</v>
      </c>
      <c r="M85" s="31">
        <f t="shared" si="27"/>
        <v>0.72913559590429622</v>
      </c>
      <c r="N85" s="31">
        <f t="shared" si="27"/>
        <v>0.73027282151383988</v>
      </c>
      <c r="O85" s="31">
        <f t="shared" si="27"/>
        <v>0.72329413331603076</v>
      </c>
      <c r="P85" s="31">
        <f t="shared" si="27"/>
        <v>0.72687416634431201</v>
      </c>
      <c r="Q85" s="31">
        <f t="shared" si="27"/>
        <v>0.71347457184795726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3.2908877609574561E-3</v>
      </c>
      <c r="C86" s="29">
        <f t="shared" si="28"/>
        <v>3.5201755686358458E-3</v>
      </c>
      <c r="D86" s="29">
        <f t="shared" si="28"/>
        <v>4.0183411969674804E-3</v>
      </c>
      <c r="E86" s="29">
        <f t="shared" si="28"/>
        <v>4.3343099979993973E-3</v>
      </c>
      <c r="F86" s="29">
        <f t="shared" si="28"/>
        <v>4.544642113716876E-3</v>
      </c>
      <c r="G86" s="29">
        <f t="shared" si="28"/>
        <v>4.6746725426340908E-3</v>
      </c>
      <c r="H86" s="29">
        <f t="shared" si="28"/>
        <v>5.0531797299503776E-3</v>
      </c>
      <c r="I86" s="29">
        <f t="shared" si="28"/>
        <v>5.4682664178387934E-3</v>
      </c>
      <c r="J86" s="29">
        <f t="shared" si="28"/>
        <v>5.259507127970799E-3</v>
      </c>
      <c r="K86" s="29">
        <f t="shared" si="28"/>
        <v>5.3770190217259312E-3</v>
      </c>
      <c r="L86" s="29">
        <f t="shared" si="28"/>
        <v>5.1511929955075789E-3</v>
      </c>
      <c r="M86" s="29">
        <f t="shared" si="28"/>
        <v>4.7902199214509876E-3</v>
      </c>
      <c r="N86" s="29">
        <f t="shared" si="28"/>
        <v>4.2110492232070671E-3</v>
      </c>
      <c r="O86" s="29">
        <f t="shared" si="28"/>
        <v>4.6473200067646261E-3</v>
      </c>
      <c r="P86" s="29">
        <f t="shared" si="28"/>
        <v>4.6030556892116695E-3</v>
      </c>
      <c r="Q86" s="29">
        <f t="shared" si="28"/>
        <v>4.4751229428321021E-3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0.70944188793477103</v>
      </c>
      <c r="C87" s="29">
        <f t="shared" si="29"/>
        <v>0.7029349089569048</v>
      </c>
      <c r="D87" s="29">
        <f t="shared" si="29"/>
        <v>0.72162531002543961</v>
      </c>
      <c r="E87" s="29">
        <f t="shared" si="29"/>
        <v>0.72425343958090938</v>
      </c>
      <c r="F87" s="29">
        <f t="shared" si="29"/>
        <v>0.71090494716578068</v>
      </c>
      <c r="G87" s="29">
        <f t="shared" si="29"/>
        <v>0.70770826328514602</v>
      </c>
      <c r="H87" s="29">
        <f t="shared" si="29"/>
        <v>0.69881873798215366</v>
      </c>
      <c r="I87" s="29">
        <f t="shared" si="29"/>
        <v>0.69309087328174657</v>
      </c>
      <c r="J87" s="29">
        <f t="shared" si="29"/>
        <v>0.68240421638686288</v>
      </c>
      <c r="K87" s="29">
        <f t="shared" si="29"/>
        <v>0.68638312520091815</v>
      </c>
      <c r="L87" s="29">
        <f t="shared" si="29"/>
        <v>0.68536588104867047</v>
      </c>
      <c r="M87" s="29">
        <f t="shared" si="29"/>
        <v>0.66546438301015831</v>
      </c>
      <c r="N87" s="29">
        <f t="shared" si="29"/>
        <v>0.66741410805694235</v>
      </c>
      <c r="O87" s="29">
        <f t="shared" si="29"/>
        <v>0.65950203168066857</v>
      </c>
      <c r="P87" s="29">
        <f t="shared" si="29"/>
        <v>0.66394593322278994</v>
      </c>
      <c r="Q87" s="29">
        <f t="shared" si="29"/>
        <v>0.65175319821746569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6.3131565995245748E-2</v>
      </c>
      <c r="C88" s="29">
        <f t="shared" si="30"/>
        <v>6.1821953744423834E-2</v>
      </c>
      <c r="D88" s="29">
        <f t="shared" si="30"/>
        <v>6.298336662302563E-2</v>
      </c>
      <c r="E88" s="29">
        <f t="shared" si="30"/>
        <v>6.2942418803985822E-2</v>
      </c>
      <c r="F88" s="29">
        <f t="shared" si="30"/>
        <v>6.0718293677429439E-2</v>
      </c>
      <c r="G88" s="29">
        <f t="shared" si="30"/>
        <v>6.0649595202778531E-2</v>
      </c>
      <c r="H88" s="29">
        <f t="shared" si="30"/>
        <v>6.0306597411151026E-2</v>
      </c>
      <c r="I88" s="29">
        <f t="shared" si="30"/>
        <v>5.9212760899706153E-2</v>
      </c>
      <c r="J88" s="29">
        <f t="shared" si="30"/>
        <v>5.7145226110506014E-2</v>
      </c>
      <c r="K88" s="29">
        <f t="shared" si="30"/>
        <v>5.8233849235802687E-2</v>
      </c>
      <c r="L88" s="29">
        <f t="shared" si="30"/>
        <v>5.948015482541915E-2</v>
      </c>
      <c r="M88" s="29">
        <f t="shared" si="30"/>
        <v>5.8880992972686862E-2</v>
      </c>
      <c r="N88" s="29">
        <f t="shared" si="30"/>
        <v>5.8647664233690361E-2</v>
      </c>
      <c r="O88" s="29">
        <f t="shared" si="30"/>
        <v>5.9144781628597543E-2</v>
      </c>
      <c r="P88" s="29">
        <f t="shared" si="30"/>
        <v>5.8325177432310416E-2</v>
      </c>
      <c r="Q88" s="29">
        <f t="shared" si="30"/>
        <v>5.7246250687659421E-2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6.9982682383064598E-2</v>
      </c>
      <c r="C89" s="30">
        <f t="shared" si="31"/>
        <v>7.1899870932912877E-2</v>
      </c>
      <c r="D89" s="30">
        <f t="shared" si="31"/>
        <v>7.3548274778897429E-2</v>
      </c>
      <c r="E89" s="30">
        <f t="shared" si="31"/>
        <v>7.3071782010245362E-2</v>
      </c>
      <c r="F89" s="30">
        <f t="shared" si="31"/>
        <v>6.9883442922958214E-2</v>
      </c>
      <c r="G89" s="30">
        <f t="shared" si="31"/>
        <v>7.1594572940906945E-2</v>
      </c>
      <c r="H89" s="30">
        <f t="shared" si="31"/>
        <v>7.5971320099173983E-2</v>
      </c>
      <c r="I89" s="30">
        <f t="shared" si="31"/>
        <v>7.836983060255226E-2</v>
      </c>
      <c r="J89" s="30">
        <f t="shared" si="31"/>
        <v>8.343938600295879E-2</v>
      </c>
      <c r="K89" s="30">
        <f t="shared" si="31"/>
        <v>8.5469314388730858E-2</v>
      </c>
      <c r="L89" s="30">
        <f t="shared" si="31"/>
        <v>8.5248120341317082E-2</v>
      </c>
      <c r="M89" s="30">
        <f t="shared" si="31"/>
        <v>8.3734668041079194E-2</v>
      </c>
      <c r="N89" s="30">
        <f t="shared" si="31"/>
        <v>8.7235552228312918E-2</v>
      </c>
      <c r="O89" s="30">
        <f t="shared" si="31"/>
        <v>8.7102027437581137E-2</v>
      </c>
      <c r="P89" s="30">
        <f t="shared" si="31"/>
        <v>8.7635188705681308E-2</v>
      </c>
      <c r="Q89" s="30">
        <f t="shared" si="31"/>
        <v>8.8747701910332585E-2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1.3565347333323622E-2</v>
      </c>
      <c r="C90" s="29">
        <f t="shared" si="32"/>
        <v>1.3350055304245968E-2</v>
      </c>
      <c r="D90" s="29">
        <f t="shared" si="32"/>
        <v>1.3488700803749202E-2</v>
      </c>
      <c r="E90" s="29">
        <f t="shared" si="32"/>
        <v>1.3456329269341451E-2</v>
      </c>
      <c r="F90" s="29">
        <f t="shared" si="32"/>
        <v>1.3239277865051604E-2</v>
      </c>
      <c r="G90" s="29">
        <f t="shared" si="32"/>
        <v>1.3199512074605142E-2</v>
      </c>
      <c r="H90" s="29">
        <f t="shared" si="32"/>
        <v>1.3822954550198469E-2</v>
      </c>
      <c r="I90" s="29">
        <f t="shared" si="32"/>
        <v>1.3856968042360623E-2</v>
      </c>
      <c r="J90" s="29">
        <f t="shared" si="32"/>
        <v>1.3957473684021272E-2</v>
      </c>
      <c r="K90" s="29">
        <f t="shared" si="32"/>
        <v>1.411252174899472E-2</v>
      </c>
      <c r="L90" s="29">
        <f t="shared" si="32"/>
        <v>1.4467116812668625E-2</v>
      </c>
      <c r="M90" s="29">
        <f t="shared" si="32"/>
        <v>1.4282318187632139E-2</v>
      </c>
      <c r="N90" s="29">
        <f t="shared" si="32"/>
        <v>1.461418746472196E-2</v>
      </c>
      <c r="O90" s="29">
        <f t="shared" si="32"/>
        <v>1.4926377803837114E-2</v>
      </c>
      <c r="P90" s="29">
        <f t="shared" si="32"/>
        <v>1.4700134990935143E-2</v>
      </c>
      <c r="Q90" s="29">
        <f t="shared" si="32"/>
        <v>1.4556421266301601E-2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4.2407110028896647E-2</v>
      </c>
      <c r="C91" s="29">
        <f t="shared" si="33"/>
        <v>4.3617332874997507E-2</v>
      </c>
      <c r="D91" s="29">
        <f t="shared" si="33"/>
        <v>4.3883961872307989E-2</v>
      </c>
      <c r="E91" s="29">
        <f t="shared" si="33"/>
        <v>4.3419269066671463E-2</v>
      </c>
      <c r="F91" s="29">
        <f t="shared" si="33"/>
        <v>4.0754407382408597E-2</v>
      </c>
      <c r="G91" s="29">
        <f t="shared" si="33"/>
        <v>4.3124523064002898E-2</v>
      </c>
      <c r="H91" s="29">
        <f t="shared" si="33"/>
        <v>4.6057128134298485E-2</v>
      </c>
      <c r="I91" s="29">
        <f t="shared" si="33"/>
        <v>4.7065908695604189E-2</v>
      </c>
      <c r="J91" s="29">
        <f t="shared" si="33"/>
        <v>5.08303887536889E-2</v>
      </c>
      <c r="K91" s="29">
        <f t="shared" si="33"/>
        <v>5.2132499949055527E-2</v>
      </c>
      <c r="L91" s="29">
        <f t="shared" si="33"/>
        <v>5.2135554952320938E-2</v>
      </c>
      <c r="M91" s="29">
        <f t="shared" si="33"/>
        <v>5.2197600487448745E-2</v>
      </c>
      <c r="N91" s="29">
        <f t="shared" si="33"/>
        <v>5.4466023572693222E-2</v>
      </c>
      <c r="O91" s="29">
        <f t="shared" si="33"/>
        <v>5.355577042152581E-2</v>
      </c>
      <c r="P91" s="29">
        <f t="shared" si="33"/>
        <v>5.3511379645675899E-2</v>
      </c>
      <c r="Q91" s="29">
        <f t="shared" si="33"/>
        <v>5.4596770058742222E-2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1.4010225020844326E-2</v>
      </c>
      <c r="C92" s="29">
        <f t="shared" si="34"/>
        <v>1.49324827536694E-2</v>
      </c>
      <c r="D92" s="29">
        <f t="shared" si="34"/>
        <v>1.6175612102840239E-2</v>
      </c>
      <c r="E92" s="29">
        <f t="shared" si="34"/>
        <v>1.619618367423244E-2</v>
      </c>
      <c r="F92" s="29">
        <f t="shared" si="34"/>
        <v>1.5889757675498009E-2</v>
      </c>
      <c r="G92" s="29">
        <f t="shared" si="34"/>
        <v>1.5270537802298898E-2</v>
      </c>
      <c r="H92" s="29">
        <f t="shared" si="34"/>
        <v>1.6091237414677034E-2</v>
      </c>
      <c r="I92" s="29">
        <f t="shared" si="34"/>
        <v>1.7446953864587448E-2</v>
      </c>
      <c r="J92" s="29">
        <f t="shared" si="34"/>
        <v>1.8651523565248612E-2</v>
      </c>
      <c r="K92" s="29">
        <f t="shared" si="34"/>
        <v>1.9224292690680614E-2</v>
      </c>
      <c r="L92" s="29">
        <f t="shared" si="34"/>
        <v>1.8645448576327519E-2</v>
      </c>
      <c r="M92" s="29">
        <f t="shared" si="34"/>
        <v>1.7254749365998315E-2</v>
      </c>
      <c r="N92" s="29">
        <f t="shared" si="34"/>
        <v>1.8155341190897741E-2</v>
      </c>
      <c r="O92" s="29">
        <f t="shared" si="34"/>
        <v>1.8619879212218204E-2</v>
      </c>
      <c r="P92" s="29">
        <f t="shared" si="34"/>
        <v>1.9423674069070258E-2</v>
      </c>
      <c r="Q92" s="29">
        <f t="shared" si="34"/>
        <v>1.9594510585288778E-2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0.15415297592596111</v>
      </c>
      <c r="C93" s="30">
        <f t="shared" si="35"/>
        <v>0.15982309079712259</v>
      </c>
      <c r="D93" s="30">
        <f t="shared" si="35"/>
        <v>0.13782470737566974</v>
      </c>
      <c r="E93" s="30">
        <f t="shared" si="35"/>
        <v>0.13539804960686003</v>
      </c>
      <c r="F93" s="30">
        <f t="shared" si="35"/>
        <v>0.15394867412011484</v>
      </c>
      <c r="G93" s="30">
        <f t="shared" si="35"/>
        <v>0.15537289602853438</v>
      </c>
      <c r="H93" s="30">
        <f t="shared" si="35"/>
        <v>0.15985016477757094</v>
      </c>
      <c r="I93" s="30">
        <f t="shared" si="35"/>
        <v>0.16385826879815621</v>
      </c>
      <c r="J93" s="30">
        <f t="shared" si="35"/>
        <v>0.17175166437170142</v>
      </c>
      <c r="K93" s="30">
        <f t="shared" si="35"/>
        <v>0.16453669215282238</v>
      </c>
      <c r="L93" s="30">
        <f t="shared" si="35"/>
        <v>0.16475465078908558</v>
      </c>
      <c r="M93" s="30">
        <f t="shared" si="35"/>
        <v>0.18712973605462449</v>
      </c>
      <c r="N93" s="30">
        <f t="shared" si="35"/>
        <v>0.18249162625784734</v>
      </c>
      <c r="O93" s="30">
        <f t="shared" si="35"/>
        <v>0.18960383924638805</v>
      </c>
      <c r="P93" s="30">
        <f t="shared" si="35"/>
        <v>0.18549064495000658</v>
      </c>
      <c r="Q93" s="30">
        <f t="shared" si="35"/>
        <v>0.19777772624171017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2.8430046594879944E-2</v>
      </c>
      <c r="C94" s="29">
        <f t="shared" si="36"/>
        <v>2.7842611799734181E-2</v>
      </c>
      <c r="D94" s="29">
        <f t="shared" si="36"/>
        <v>2.6033351043052693E-2</v>
      </c>
      <c r="E94" s="29">
        <f t="shared" si="36"/>
        <v>2.3978623326519476E-2</v>
      </c>
      <c r="F94" s="29">
        <f t="shared" si="36"/>
        <v>2.3852806513041239E-2</v>
      </c>
      <c r="G94" s="29">
        <f t="shared" si="36"/>
        <v>2.4771566252603631E-2</v>
      </c>
      <c r="H94" s="29">
        <f t="shared" si="36"/>
        <v>2.402934700167789E-2</v>
      </c>
      <c r="I94" s="29">
        <f t="shared" si="36"/>
        <v>2.3040570027082208E-2</v>
      </c>
      <c r="J94" s="29">
        <f t="shared" si="36"/>
        <v>2.2243596585187847E-2</v>
      </c>
      <c r="K94" s="29">
        <f t="shared" si="36"/>
        <v>1.9941312477261289E-2</v>
      </c>
      <c r="L94" s="29">
        <f t="shared" si="36"/>
        <v>2.0621189104960854E-2</v>
      </c>
      <c r="M94" s="29">
        <f t="shared" si="36"/>
        <v>2.2398184328190688E-2</v>
      </c>
      <c r="N94" s="29">
        <f t="shared" si="36"/>
        <v>2.2872939509674665E-2</v>
      </c>
      <c r="O94" s="29">
        <f t="shared" si="36"/>
        <v>2.2714973251176555E-2</v>
      </c>
      <c r="P94" s="29">
        <f t="shared" si="36"/>
        <v>2.3304962006761517E-2</v>
      </c>
      <c r="Q94" s="29">
        <f t="shared" si="36"/>
        <v>2.2703979863485692E-2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6.8831701695301312E-2</v>
      </c>
      <c r="C95" s="29">
        <f t="shared" si="37"/>
        <v>6.2732152095183263E-2</v>
      </c>
      <c r="D95" s="29">
        <f t="shared" si="37"/>
        <v>5.9791265791588992E-2</v>
      </c>
      <c r="E95" s="29">
        <f t="shared" si="37"/>
        <v>5.6013140498723975E-2</v>
      </c>
      <c r="F95" s="29">
        <f t="shared" si="37"/>
        <v>6.0256934260965588E-2</v>
      </c>
      <c r="G95" s="29">
        <f t="shared" si="37"/>
        <v>6.3767715648915022E-2</v>
      </c>
      <c r="H95" s="29">
        <f t="shared" si="37"/>
        <v>6.6398529280520313E-2</v>
      </c>
      <c r="I95" s="29">
        <f t="shared" si="37"/>
        <v>6.8079278370037757E-2</v>
      </c>
      <c r="J95" s="29">
        <f t="shared" si="37"/>
        <v>6.9634959582162814E-2</v>
      </c>
      <c r="K95" s="29">
        <f t="shared" si="37"/>
        <v>6.7399632493430325E-2</v>
      </c>
      <c r="L95" s="29">
        <f t="shared" si="37"/>
        <v>7.2295728245580559E-2</v>
      </c>
      <c r="M95" s="29">
        <f t="shared" si="37"/>
        <v>7.7444312535887599E-2</v>
      </c>
      <c r="N95" s="29">
        <f t="shared" si="37"/>
        <v>7.9077026481966697E-2</v>
      </c>
      <c r="O95" s="29">
        <f t="shared" si="37"/>
        <v>8.1771362228119857E-2</v>
      </c>
      <c r="P95" s="29">
        <f t="shared" si="37"/>
        <v>8.2238071352923367E-2</v>
      </c>
      <c r="Q95" s="29">
        <f t="shared" si="37"/>
        <v>8.3036711854902703E-2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5.6891227635779862E-2</v>
      </c>
      <c r="C96" s="29">
        <f t="shared" si="38"/>
        <v>6.9248326902205143E-2</v>
      </c>
      <c r="D96" s="29">
        <f t="shared" si="38"/>
        <v>5.2000090541028055E-2</v>
      </c>
      <c r="E96" s="29">
        <f t="shared" si="38"/>
        <v>5.5406285781616563E-2</v>
      </c>
      <c r="F96" s="29">
        <f t="shared" si="38"/>
        <v>6.9838933346108009E-2</v>
      </c>
      <c r="G96" s="29">
        <f t="shared" si="38"/>
        <v>6.6833614127015717E-2</v>
      </c>
      <c r="H96" s="29">
        <f t="shared" si="38"/>
        <v>6.9422288495372741E-2</v>
      </c>
      <c r="I96" s="29">
        <f t="shared" si="38"/>
        <v>7.2738420401036258E-2</v>
      </c>
      <c r="J96" s="29">
        <f t="shared" si="38"/>
        <v>7.9873108204350743E-2</v>
      </c>
      <c r="K96" s="29">
        <f t="shared" si="38"/>
        <v>7.719574718213075E-2</v>
      </c>
      <c r="L96" s="29">
        <f t="shared" si="38"/>
        <v>7.183773343854416E-2</v>
      </c>
      <c r="M96" s="29">
        <f t="shared" si="38"/>
        <v>8.728723919054622E-2</v>
      </c>
      <c r="N96" s="29">
        <f t="shared" si="38"/>
        <v>8.0541660266205961E-2</v>
      </c>
      <c r="O96" s="29">
        <f t="shared" si="38"/>
        <v>8.5117503767091623E-2</v>
      </c>
      <c r="P96" s="29">
        <f t="shared" si="38"/>
        <v>7.9947611590321668E-2</v>
      </c>
      <c r="Q96" s="29">
        <f t="shared" si="38"/>
        <v>9.2037034523321778E-2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0.60932230227829087</v>
      </c>
      <c r="C98" s="31">
        <f t="shared" si="40"/>
        <v>0.61101764341328046</v>
      </c>
      <c r="D98" s="31">
        <f t="shared" si="40"/>
        <v>0.62339138793496707</v>
      </c>
      <c r="E98" s="31">
        <f t="shared" si="40"/>
        <v>0.61021864524658265</v>
      </c>
      <c r="F98" s="31">
        <f t="shared" si="40"/>
        <v>0.62209230027345219</v>
      </c>
      <c r="G98" s="31">
        <f t="shared" si="40"/>
        <v>0.61858275955201503</v>
      </c>
      <c r="H98" s="31">
        <f t="shared" si="40"/>
        <v>0.63129502458581199</v>
      </c>
      <c r="I98" s="31">
        <f t="shared" si="40"/>
        <v>0.62681895824738132</v>
      </c>
      <c r="J98" s="31">
        <f t="shared" si="40"/>
        <v>0.63163884410735238</v>
      </c>
      <c r="K98" s="31">
        <f t="shared" si="40"/>
        <v>0.61178536823881358</v>
      </c>
      <c r="L98" s="31">
        <f t="shared" si="40"/>
        <v>0.57013160196409274</v>
      </c>
      <c r="M98" s="31">
        <f t="shared" si="40"/>
        <v>0.59290365753134067</v>
      </c>
      <c r="N98" s="31">
        <f t="shared" si="40"/>
        <v>0.59474908048982467</v>
      </c>
      <c r="O98" s="31">
        <f t="shared" si="40"/>
        <v>0.62651394213106859</v>
      </c>
      <c r="P98" s="31">
        <f t="shared" si="40"/>
        <v>0.65976623490799557</v>
      </c>
      <c r="Q98" s="31">
        <f t="shared" si="40"/>
        <v>0.67651888817907724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1.1245512717792325E-2</v>
      </c>
      <c r="C99" s="29">
        <f t="shared" si="41"/>
        <v>1.3436173053699764E-2</v>
      </c>
      <c r="D99" s="29">
        <f t="shared" si="41"/>
        <v>1.4469984791245179E-2</v>
      </c>
      <c r="E99" s="29">
        <f t="shared" si="41"/>
        <v>1.5508818308041341E-2</v>
      </c>
      <c r="F99" s="29">
        <f t="shared" si="41"/>
        <v>1.6367238777656404E-2</v>
      </c>
      <c r="G99" s="29">
        <f t="shared" si="41"/>
        <v>1.6266561508109234E-2</v>
      </c>
      <c r="H99" s="29">
        <f t="shared" si="41"/>
        <v>1.7212636958916228E-2</v>
      </c>
      <c r="I99" s="29">
        <f t="shared" si="41"/>
        <v>1.807775395871505E-2</v>
      </c>
      <c r="J99" s="29">
        <f t="shared" si="41"/>
        <v>1.8675952148871879E-2</v>
      </c>
      <c r="K99" s="29">
        <f t="shared" si="41"/>
        <v>2.1858224192815096E-2</v>
      </c>
      <c r="L99" s="29">
        <f t="shared" si="41"/>
        <v>2.0791928274278091E-2</v>
      </c>
      <c r="M99" s="29">
        <f t="shared" si="41"/>
        <v>2.2631811159521783E-2</v>
      </c>
      <c r="N99" s="29">
        <f t="shared" si="41"/>
        <v>2.4577941483014825E-2</v>
      </c>
      <c r="O99" s="29">
        <f t="shared" si="41"/>
        <v>2.5141746189503076E-2</v>
      </c>
      <c r="P99" s="29">
        <f t="shared" si="41"/>
        <v>2.3089041190587266E-2</v>
      </c>
      <c r="Q99" s="29">
        <f t="shared" si="41"/>
        <v>2.4558201694116752E-2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0.59807678956049859</v>
      </c>
      <c r="C100" s="29">
        <f t="shared" si="42"/>
        <v>0.59758147035958065</v>
      </c>
      <c r="D100" s="29">
        <f t="shared" si="42"/>
        <v>0.6089214031437219</v>
      </c>
      <c r="E100" s="29">
        <f t="shared" si="42"/>
        <v>0.59470982693854135</v>
      </c>
      <c r="F100" s="29">
        <f t="shared" si="42"/>
        <v>0.60572506149579575</v>
      </c>
      <c r="G100" s="29">
        <f t="shared" si="42"/>
        <v>0.60231619804390579</v>
      </c>
      <c r="H100" s="29">
        <f t="shared" si="42"/>
        <v>0.61408238762689571</v>
      </c>
      <c r="I100" s="29">
        <f t="shared" si="42"/>
        <v>0.60874120428866629</v>
      </c>
      <c r="J100" s="29">
        <f t="shared" si="42"/>
        <v>0.61296289195848053</v>
      </c>
      <c r="K100" s="29">
        <f t="shared" si="42"/>
        <v>0.58992714404599844</v>
      </c>
      <c r="L100" s="29">
        <f t="shared" si="42"/>
        <v>0.54933967368981462</v>
      </c>
      <c r="M100" s="29">
        <f t="shared" si="42"/>
        <v>0.57027184637181894</v>
      </c>
      <c r="N100" s="29">
        <f t="shared" si="42"/>
        <v>0.57017113900680982</v>
      </c>
      <c r="O100" s="29">
        <f t="shared" si="42"/>
        <v>0.60137219594156544</v>
      </c>
      <c r="P100" s="29">
        <f t="shared" si="42"/>
        <v>0.63667719371740827</v>
      </c>
      <c r="Q100" s="29">
        <f t="shared" si="42"/>
        <v>0.65196068648496053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0.29769941571992775</v>
      </c>
      <c r="C101" s="30">
        <f t="shared" si="43"/>
        <v>0.29704329560417603</v>
      </c>
      <c r="D101" s="30">
        <f t="shared" si="43"/>
        <v>0.28892765337695087</v>
      </c>
      <c r="E101" s="30">
        <f t="shared" si="43"/>
        <v>0.29822089340760255</v>
      </c>
      <c r="F101" s="30">
        <f t="shared" si="43"/>
        <v>0.295291218888806</v>
      </c>
      <c r="G101" s="30">
        <f t="shared" si="43"/>
        <v>0.28937407947435256</v>
      </c>
      <c r="H101" s="30">
        <f t="shared" si="43"/>
        <v>0.29229909741796256</v>
      </c>
      <c r="I101" s="30">
        <f t="shared" si="43"/>
        <v>0.29525816946022038</v>
      </c>
      <c r="J101" s="30">
        <f t="shared" si="43"/>
        <v>0.28737148723334671</v>
      </c>
      <c r="K101" s="30">
        <f t="shared" si="43"/>
        <v>0.29489815396526492</v>
      </c>
      <c r="L101" s="30">
        <f t="shared" si="43"/>
        <v>0.30365151459612399</v>
      </c>
      <c r="M101" s="30">
        <f t="shared" si="43"/>
        <v>0.30390662430075216</v>
      </c>
      <c r="N101" s="30">
        <f t="shared" si="43"/>
        <v>0.31744028022497317</v>
      </c>
      <c r="O101" s="30">
        <f t="shared" si="43"/>
        <v>0.30597021111605993</v>
      </c>
      <c r="P101" s="30">
        <f t="shared" si="43"/>
        <v>0.27769489293562438</v>
      </c>
      <c r="Q101" s="30">
        <f t="shared" si="43"/>
        <v>0.27164725964751074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1.6004033537554553E-3</v>
      </c>
      <c r="C102" s="30">
        <f t="shared" si="44"/>
        <v>1.8389871825790311E-3</v>
      </c>
      <c r="D102" s="30">
        <f t="shared" si="44"/>
        <v>2.2894960771134435E-3</v>
      </c>
      <c r="E102" s="30">
        <f t="shared" si="44"/>
        <v>2.7455461119550956E-3</v>
      </c>
      <c r="F102" s="30">
        <f t="shared" si="44"/>
        <v>3.1104388162986811E-3</v>
      </c>
      <c r="G102" s="30">
        <f t="shared" si="44"/>
        <v>2.9579526372131575E-3</v>
      </c>
      <c r="H102" s="30">
        <f t="shared" si="44"/>
        <v>3.2119869878866787E-3</v>
      </c>
      <c r="I102" s="30">
        <f t="shared" si="44"/>
        <v>3.6431871379975348E-3</v>
      </c>
      <c r="J102" s="30">
        <f t="shared" si="44"/>
        <v>3.6319051155335939E-3</v>
      </c>
      <c r="K102" s="30">
        <f t="shared" si="44"/>
        <v>3.2741261199712227E-3</v>
      </c>
      <c r="L102" s="30">
        <f t="shared" si="44"/>
        <v>3.3576361373670624E-3</v>
      </c>
      <c r="M102" s="30">
        <f t="shared" si="44"/>
        <v>3.4969506733451183E-3</v>
      </c>
      <c r="N102" s="30">
        <f t="shared" si="44"/>
        <v>3.2120683621513911E-3</v>
      </c>
      <c r="O102" s="30">
        <f t="shared" si="44"/>
        <v>3.027716732372471E-3</v>
      </c>
      <c r="P102" s="30">
        <f t="shared" si="44"/>
        <v>2.9962988732272298E-3</v>
      </c>
      <c r="Q102" s="30">
        <f t="shared" si="44"/>
        <v>3.0652661177637129E-3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7.2516395812788207E-4</v>
      </c>
      <c r="C103" s="29">
        <f t="shared" si="45"/>
        <v>5.9755464666811232E-4</v>
      </c>
      <c r="D103" s="29">
        <f t="shared" si="45"/>
        <v>7.2703311549197089E-4</v>
      </c>
      <c r="E103" s="29">
        <f t="shared" si="45"/>
        <v>8.2272912532041682E-4</v>
      </c>
      <c r="F103" s="29">
        <f t="shared" si="45"/>
        <v>8.8895479271941633E-4</v>
      </c>
      <c r="G103" s="29">
        <f t="shared" si="45"/>
        <v>7.5970602530271096E-4</v>
      </c>
      <c r="H103" s="29">
        <f t="shared" si="45"/>
        <v>8.5051752713069648E-4</v>
      </c>
      <c r="I103" s="29">
        <f t="shared" si="45"/>
        <v>9.8934822414483434E-4</v>
      </c>
      <c r="J103" s="29">
        <f t="shared" si="45"/>
        <v>1.0288313675239683E-3</v>
      </c>
      <c r="K103" s="29">
        <f t="shared" si="45"/>
        <v>9.6129688312519238E-4</v>
      </c>
      <c r="L103" s="29">
        <f t="shared" si="45"/>
        <v>6.3577555275209625E-4</v>
      </c>
      <c r="M103" s="29">
        <f t="shared" si="45"/>
        <v>5.0041028239973485E-4</v>
      </c>
      <c r="N103" s="29">
        <f t="shared" si="45"/>
        <v>4.843567334432377E-4</v>
      </c>
      <c r="O103" s="29">
        <f t="shared" si="45"/>
        <v>4.470464334532982E-4</v>
      </c>
      <c r="P103" s="29">
        <f t="shared" si="45"/>
        <v>4.0810820953999095E-4</v>
      </c>
      <c r="Q103" s="29">
        <f t="shared" si="45"/>
        <v>4.1906674462048181E-4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8.7523939562757322E-4</v>
      </c>
      <c r="C104" s="29">
        <f t="shared" si="46"/>
        <v>1.2414325359109187E-3</v>
      </c>
      <c r="D104" s="29">
        <f t="shared" si="46"/>
        <v>1.5624629616214727E-3</v>
      </c>
      <c r="E104" s="29">
        <f t="shared" si="46"/>
        <v>1.9228169866346784E-3</v>
      </c>
      <c r="F104" s="29">
        <f t="shared" si="46"/>
        <v>2.221484023579265E-3</v>
      </c>
      <c r="G104" s="29">
        <f t="shared" si="46"/>
        <v>2.1982466119104464E-3</v>
      </c>
      <c r="H104" s="29">
        <f t="shared" si="46"/>
        <v>2.3614694607559821E-3</v>
      </c>
      <c r="I104" s="29">
        <f t="shared" si="46"/>
        <v>2.6538389138527005E-3</v>
      </c>
      <c r="J104" s="29">
        <f t="shared" si="46"/>
        <v>2.6030737480096252E-3</v>
      </c>
      <c r="K104" s="29">
        <f t="shared" si="46"/>
        <v>2.3128292368460304E-3</v>
      </c>
      <c r="L104" s="29">
        <f t="shared" si="46"/>
        <v>2.7218605846149658E-3</v>
      </c>
      <c r="M104" s="29">
        <f t="shared" si="46"/>
        <v>2.9965403909453835E-3</v>
      </c>
      <c r="N104" s="29">
        <f t="shared" si="46"/>
        <v>2.7277116287081535E-3</v>
      </c>
      <c r="O104" s="29">
        <f t="shared" si="46"/>
        <v>2.5806702989191726E-3</v>
      </c>
      <c r="P104" s="29">
        <f t="shared" si="46"/>
        <v>2.5881906636872386E-3</v>
      </c>
      <c r="Q104" s="29">
        <f t="shared" si="46"/>
        <v>2.6461993731432313E-3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9.1377878648025782E-2</v>
      </c>
      <c r="C105" s="30">
        <f t="shared" si="47"/>
        <v>9.0100073799964486E-2</v>
      </c>
      <c r="D105" s="30">
        <f t="shared" si="47"/>
        <v>8.5391462610968652E-2</v>
      </c>
      <c r="E105" s="30">
        <f t="shared" si="47"/>
        <v>8.8814915233859745E-2</v>
      </c>
      <c r="F105" s="30">
        <f t="shared" si="47"/>
        <v>7.9506042021443082E-2</v>
      </c>
      <c r="G105" s="30">
        <f t="shared" si="47"/>
        <v>8.9085208336419128E-2</v>
      </c>
      <c r="H105" s="30">
        <f t="shared" si="47"/>
        <v>7.3193891008338827E-2</v>
      </c>
      <c r="I105" s="30">
        <f t="shared" si="47"/>
        <v>7.4279685154400588E-2</v>
      </c>
      <c r="J105" s="30">
        <f t="shared" si="47"/>
        <v>7.7357763543767319E-2</v>
      </c>
      <c r="K105" s="30">
        <f t="shared" si="47"/>
        <v>9.0042351675950316E-2</v>
      </c>
      <c r="L105" s="30">
        <f t="shared" si="47"/>
        <v>0.1228592473024161</v>
      </c>
      <c r="M105" s="30">
        <f t="shared" si="47"/>
        <v>9.9692767494562073E-2</v>
      </c>
      <c r="N105" s="30">
        <f t="shared" si="47"/>
        <v>8.4598570923050745E-2</v>
      </c>
      <c r="O105" s="30">
        <f t="shared" si="47"/>
        <v>6.4488130020499065E-2</v>
      </c>
      <c r="P105" s="30">
        <f t="shared" si="47"/>
        <v>5.9542573283152878E-2</v>
      </c>
      <c r="Q105" s="30">
        <f t="shared" si="47"/>
        <v>4.8768586055648537E-2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9.1377878648025782E-2</v>
      </c>
      <c r="C106" s="29">
        <f t="shared" si="48"/>
        <v>9.0100073799964486E-2</v>
      </c>
      <c r="D106" s="29">
        <f t="shared" si="48"/>
        <v>8.5391462610968652E-2</v>
      </c>
      <c r="E106" s="29">
        <f t="shared" si="48"/>
        <v>8.8814915233859745E-2</v>
      </c>
      <c r="F106" s="29">
        <f t="shared" si="48"/>
        <v>7.9506042021443082E-2</v>
      </c>
      <c r="G106" s="29">
        <f t="shared" si="48"/>
        <v>8.9085208336419128E-2</v>
      </c>
      <c r="H106" s="29">
        <f t="shared" si="48"/>
        <v>7.3193891008338827E-2</v>
      </c>
      <c r="I106" s="29">
        <f t="shared" si="48"/>
        <v>7.4279685154400588E-2</v>
      </c>
      <c r="J106" s="29">
        <f t="shared" si="48"/>
        <v>7.7357763543767319E-2</v>
      </c>
      <c r="K106" s="29">
        <f t="shared" si="48"/>
        <v>9.0042351675950316E-2</v>
      </c>
      <c r="L106" s="29">
        <f t="shared" si="48"/>
        <v>0.1228592473024161</v>
      </c>
      <c r="M106" s="29">
        <f t="shared" si="48"/>
        <v>9.9692767494562073E-2</v>
      </c>
      <c r="N106" s="29">
        <f t="shared" si="48"/>
        <v>8.4598570923050745E-2</v>
      </c>
      <c r="O106" s="29">
        <f t="shared" si="48"/>
        <v>6.4488130020499065E-2</v>
      </c>
      <c r="P106" s="29">
        <f t="shared" si="48"/>
        <v>5.9542573283152878E-2</v>
      </c>
      <c r="Q106" s="29">
        <f t="shared" si="48"/>
        <v>4.8768586055648537E-2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0.74461123662961592</v>
      </c>
      <c r="C110" s="32">
        <f t="shared" si="51"/>
        <v>0.7417810305513175</v>
      </c>
      <c r="D110" s="32">
        <f t="shared" si="51"/>
        <v>0.73965162294518694</v>
      </c>
      <c r="E110" s="32">
        <f t="shared" si="51"/>
        <v>0.73169441124628998</v>
      </c>
      <c r="F110" s="32">
        <f t="shared" si="51"/>
        <v>0.72071475234950966</v>
      </c>
      <c r="G110" s="32">
        <f t="shared" si="51"/>
        <v>0.70698123865475171</v>
      </c>
      <c r="H110" s="32">
        <f t="shared" si="51"/>
        <v>0.70042382252174851</v>
      </c>
      <c r="I110" s="32">
        <f t="shared" si="51"/>
        <v>0.70212687673364416</v>
      </c>
      <c r="J110" s="32">
        <f t="shared" si="51"/>
        <v>0.69385619344715399</v>
      </c>
      <c r="K110" s="32">
        <f t="shared" si="51"/>
        <v>0.70891370102023876</v>
      </c>
      <c r="L110" s="32">
        <f t="shared" si="51"/>
        <v>0.69413573449346577</v>
      </c>
      <c r="M110" s="32">
        <f t="shared" si="51"/>
        <v>0.7034154002265266</v>
      </c>
      <c r="N110" s="32">
        <f t="shared" si="51"/>
        <v>0.71399558916479955</v>
      </c>
      <c r="O110" s="32">
        <f t="shared" si="51"/>
        <v>0.71946910587025825</v>
      </c>
      <c r="P110" s="32">
        <f t="shared" si="51"/>
        <v>0.72758889002177474</v>
      </c>
      <c r="Q110" s="32">
        <f t="shared" si="51"/>
        <v>0.71317230097994211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0.61026589657560815</v>
      </c>
      <c r="C111" s="31">
        <f t="shared" si="52"/>
        <v>0.60642391418517372</v>
      </c>
      <c r="D111" s="31">
        <f t="shared" si="52"/>
        <v>0.63013616319345955</v>
      </c>
      <c r="E111" s="31">
        <f t="shared" si="52"/>
        <v>0.62685605147560219</v>
      </c>
      <c r="F111" s="31">
        <f t="shared" si="52"/>
        <v>0.60419804289517454</v>
      </c>
      <c r="G111" s="31">
        <f t="shared" si="52"/>
        <v>0.59352456221334593</v>
      </c>
      <c r="H111" s="31">
        <f t="shared" si="52"/>
        <v>0.58554386923109525</v>
      </c>
      <c r="I111" s="31">
        <f t="shared" si="52"/>
        <v>0.58243042984368198</v>
      </c>
      <c r="J111" s="31">
        <f t="shared" si="52"/>
        <v>0.56982786525570772</v>
      </c>
      <c r="K111" s="31">
        <f t="shared" si="52"/>
        <v>0.59399704313058033</v>
      </c>
      <c r="L111" s="31">
        <f t="shared" si="52"/>
        <v>0.58306580834796129</v>
      </c>
      <c r="M111" s="31">
        <f t="shared" si="52"/>
        <v>0.58106358005768488</v>
      </c>
      <c r="N111" s="31">
        <f t="shared" si="52"/>
        <v>0.59146424081620497</v>
      </c>
      <c r="O111" s="31">
        <f t="shared" si="52"/>
        <v>0.59305977034593294</v>
      </c>
      <c r="P111" s="31">
        <f t="shared" si="52"/>
        <v>0.61432036733343309</v>
      </c>
      <c r="Q111" s="31">
        <f t="shared" si="52"/>
        <v>0.59507123645762616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2.7727154633282176E-3</v>
      </c>
      <c r="C112" s="29">
        <f t="shared" si="53"/>
        <v>2.9051609729007929E-3</v>
      </c>
      <c r="D112" s="29">
        <f t="shared" si="53"/>
        <v>3.2768071741680507E-3</v>
      </c>
      <c r="E112" s="29">
        <f t="shared" si="53"/>
        <v>3.5350867466856909E-3</v>
      </c>
      <c r="F112" s="29">
        <f t="shared" si="53"/>
        <v>3.5091573999144316E-3</v>
      </c>
      <c r="G112" s="29">
        <f t="shared" si="53"/>
        <v>3.5297176087757919E-3</v>
      </c>
      <c r="H112" s="29">
        <f t="shared" si="53"/>
        <v>3.7197064868299051E-3</v>
      </c>
      <c r="I112" s="29">
        <f t="shared" si="53"/>
        <v>4.0671455320076232E-3</v>
      </c>
      <c r="J112" s="29">
        <f t="shared" si="53"/>
        <v>4.0075571059486484E-3</v>
      </c>
      <c r="K112" s="29">
        <f t="shared" si="53"/>
        <v>4.1256048924506374E-3</v>
      </c>
      <c r="L112" s="29">
        <f t="shared" si="53"/>
        <v>3.7377797113035127E-3</v>
      </c>
      <c r="M112" s="29">
        <f t="shared" si="53"/>
        <v>3.6262718772351646E-3</v>
      </c>
      <c r="N112" s="29">
        <f t="shared" si="53"/>
        <v>3.2543817535683624E-3</v>
      </c>
      <c r="O112" s="29">
        <f t="shared" si="53"/>
        <v>3.5369419552820709E-3</v>
      </c>
      <c r="P112" s="29">
        <f t="shared" si="53"/>
        <v>3.3877321705663463E-3</v>
      </c>
      <c r="Q112" s="29">
        <f t="shared" si="53"/>
        <v>3.4180012723505401E-3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0.54030990651463984</v>
      </c>
      <c r="C113" s="29">
        <f t="shared" si="54"/>
        <v>0.53730772309293517</v>
      </c>
      <c r="D113" s="29">
        <f t="shared" si="54"/>
        <v>0.56104706564017726</v>
      </c>
      <c r="E113" s="29">
        <f t="shared" si="54"/>
        <v>0.55693064231607603</v>
      </c>
      <c r="F113" s="29">
        <f t="shared" si="54"/>
        <v>0.53719135485563207</v>
      </c>
      <c r="G113" s="29">
        <f t="shared" si="54"/>
        <v>0.52705483359350769</v>
      </c>
      <c r="H113" s="29">
        <f t="shared" si="54"/>
        <v>0.51949933939121518</v>
      </c>
      <c r="I113" s="29">
        <f t="shared" si="54"/>
        <v>0.51986066477919757</v>
      </c>
      <c r="J113" s="29">
        <f t="shared" si="54"/>
        <v>0.50725067172408156</v>
      </c>
      <c r="K113" s="29">
        <f t="shared" si="54"/>
        <v>0.53070328649451604</v>
      </c>
      <c r="L113" s="29">
        <f t="shared" si="54"/>
        <v>0.5179066193814682</v>
      </c>
      <c r="M113" s="29">
        <f t="shared" si="54"/>
        <v>0.51719805304067634</v>
      </c>
      <c r="N113" s="29">
        <f t="shared" si="54"/>
        <v>0.52342434644471147</v>
      </c>
      <c r="O113" s="29">
        <f t="shared" si="54"/>
        <v>0.52613570300795365</v>
      </c>
      <c r="P113" s="29">
        <f t="shared" si="54"/>
        <v>0.55246608715928502</v>
      </c>
      <c r="Q113" s="29">
        <f t="shared" si="54"/>
        <v>0.53269052068918887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6.7183274597640091E-2</v>
      </c>
      <c r="C114" s="29">
        <f t="shared" si="55"/>
        <v>6.6211030119337641E-2</v>
      </c>
      <c r="D114" s="29">
        <f t="shared" si="55"/>
        <v>6.5812290379114319E-2</v>
      </c>
      <c r="E114" s="29">
        <f t="shared" si="55"/>
        <v>6.6390322412840513E-2</v>
      </c>
      <c r="F114" s="29">
        <f t="shared" si="55"/>
        <v>6.3497530639627972E-2</v>
      </c>
      <c r="G114" s="29">
        <f t="shared" si="55"/>
        <v>6.2940011011062377E-2</v>
      </c>
      <c r="H114" s="29">
        <f t="shared" si="55"/>
        <v>6.2324823353050188E-2</v>
      </c>
      <c r="I114" s="29">
        <f t="shared" si="55"/>
        <v>5.850261953247686E-2</v>
      </c>
      <c r="J114" s="29">
        <f t="shared" si="55"/>
        <v>5.8569636425677578E-2</v>
      </c>
      <c r="K114" s="29">
        <f t="shared" si="55"/>
        <v>5.9168151743613596E-2</v>
      </c>
      <c r="L114" s="29">
        <f t="shared" si="55"/>
        <v>6.142140925518965E-2</v>
      </c>
      <c r="M114" s="29">
        <f t="shared" si="55"/>
        <v>6.0239255139773379E-2</v>
      </c>
      <c r="N114" s="29">
        <f t="shared" si="55"/>
        <v>6.4785512617925062E-2</v>
      </c>
      <c r="O114" s="29">
        <f t="shared" si="55"/>
        <v>6.3387125382697168E-2</v>
      </c>
      <c r="P114" s="29">
        <f t="shared" si="55"/>
        <v>5.8466548003581718E-2</v>
      </c>
      <c r="Q114" s="29">
        <f t="shared" si="55"/>
        <v>5.8962714496086699E-2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2.2630840701950806E-2</v>
      </c>
      <c r="C115" s="30">
        <f t="shared" si="56"/>
        <v>2.1258542667202868E-2</v>
      </c>
      <c r="D115" s="30">
        <f t="shared" si="56"/>
        <v>2.199464263520038E-2</v>
      </c>
      <c r="E115" s="30">
        <f t="shared" si="56"/>
        <v>2.1365444318543488E-2</v>
      </c>
      <c r="F115" s="30">
        <f t="shared" si="56"/>
        <v>1.9938449482789364E-2</v>
      </c>
      <c r="G115" s="30">
        <f t="shared" si="56"/>
        <v>1.7552316926338313E-2</v>
      </c>
      <c r="H115" s="30">
        <f t="shared" si="56"/>
        <v>1.7718369110483873E-2</v>
      </c>
      <c r="I115" s="30">
        <f t="shared" si="56"/>
        <v>1.738021392885113E-2</v>
      </c>
      <c r="J115" s="30">
        <f t="shared" si="56"/>
        <v>1.4247701812803278E-2</v>
      </c>
      <c r="K115" s="30">
        <f t="shared" si="56"/>
        <v>1.6790254718358048E-2</v>
      </c>
      <c r="L115" s="30">
        <f t="shared" si="56"/>
        <v>1.5706170327985353E-2</v>
      </c>
      <c r="M115" s="30">
        <f t="shared" si="56"/>
        <v>1.8038413982434432E-2</v>
      </c>
      <c r="N115" s="30">
        <f t="shared" si="56"/>
        <v>1.9925556423261589E-2</v>
      </c>
      <c r="O115" s="30">
        <f t="shared" si="56"/>
        <v>2.086634324748712E-2</v>
      </c>
      <c r="P115" s="30">
        <f t="shared" si="56"/>
        <v>1.9569738006483667E-2</v>
      </c>
      <c r="Q115" s="30">
        <f t="shared" si="56"/>
        <v>1.937748868864771E-2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1.5183216999260739E-3</v>
      </c>
      <c r="C116" s="29">
        <f t="shared" si="57"/>
        <v>1.4961576706848732E-3</v>
      </c>
      <c r="D116" s="29">
        <f t="shared" si="57"/>
        <v>1.4855575729784743E-3</v>
      </c>
      <c r="E116" s="29">
        <f t="shared" si="57"/>
        <v>1.4384765620722149E-3</v>
      </c>
      <c r="F116" s="29">
        <f t="shared" si="57"/>
        <v>1.377091114736811E-3</v>
      </c>
      <c r="G116" s="29">
        <f t="shared" si="57"/>
        <v>1.3153765838706455E-3</v>
      </c>
      <c r="H116" s="29">
        <f t="shared" si="57"/>
        <v>1.3441038360375059E-3</v>
      </c>
      <c r="I116" s="29">
        <f t="shared" si="57"/>
        <v>1.3346766652658788E-3</v>
      </c>
      <c r="J116" s="29">
        <f t="shared" si="57"/>
        <v>1.3497877870359359E-3</v>
      </c>
      <c r="K116" s="29">
        <f t="shared" si="57"/>
        <v>1.366432495883155E-3</v>
      </c>
      <c r="L116" s="29">
        <f t="shared" si="57"/>
        <v>1.3748339239921367E-3</v>
      </c>
      <c r="M116" s="29">
        <f t="shared" si="57"/>
        <v>1.4193809475996284E-3</v>
      </c>
      <c r="N116" s="29">
        <f t="shared" si="57"/>
        <v>1.4640836997354494E-3</v>
      </c>
      <c r="O116" s="29">
        <f t="shared" si="57"/>
        <v>1.5120828064427545E-3</v>
      </c>
      <c r="P116" s="29">
        <f t="shared" si="57"/>
        <v>1.4552694498739232E-3</v>
      </c>
      <c r="Q116" s="29">
        <f t="shared" si="57"/>
        <v>1.4404183911712154E-3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1.8615908205841417E-2</v>
      </c>
      <c r="C117" s="29">
        <f t="shared" si="58"/>
        <v>1.7097986541255331E-2</v>
      </c>
      <c r="D117" s="29">
        <f t="shared" si="58"/>
        <v>1.7672779984105266E-2</v>
      </c>
      <c r="E117" s="29">
        <f t="shared" si="58"/>
        <v>1.7138391457364854E-2</v>
      </c>
      <c r="F117" s="29">
        <f t="shared" si="58"/>
        <v>1.5897858094552582E-2</v>
      </c>
      <c r="G117" s="29">
        <f t="shared" si="58"/>
        <v>1.378595781536817E-2</v>
      </c>
      <c r="H117" s="29">
        <f t="shared" si="58"/>
        <v>1.3839443823745249E-2</v>
      </c>
      <c r="I117" s="29">
        <f t="shared" si="58"/>
        <v>1.3338955701920802E-2</v>
      </c>
      <c r="J117" s="29">
        <f t="shared" si="58"/>
        <v>9.9928858329420053E-3</v>
      </c>
      <c r="K117" s="29">
        <f t="shared" si="58"/>
        <v>1.2430674482482959E-2</v>
      </c>
      <c r="L117" s="29">
        <f t="shared" si="58"/>
        <v>1.1492410538823087E-2</v>
      </c>
      <c r="M117" s="29">
        <f t="shared" si="58"/>
        <v>1.3888912791899157E-2</v>
      </c>
      <c r="N117" s="29">
        <f t="shared" si="58"/>
        <v>1.5565673154663345E-2</v>
      </c>
      <c r="O117" s="29">
        <f t="shared" si="58"/>
        <v>1.6351153088396041E-2</v>
      </c>
      <c r="P117" s="29">
        <f t="shared" si="58"/>
        <v>1.5043840193294654E-2</v>
      </c>
      <c r="Q117" s="29">
        <f t="shared" si="58"/>
        <v>1.4850036990213688E-2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2.4966107961833131E-3</v>
      </c>
      <c r="C118" s="29">
        <f t="shared" si="59"/>
        <v>2.6643984552626632E-3</v>
      </c>
      <c r="D118" s="29">
        <f t="shared" si="59"/>
        <v>2.8363050781166411E-3</v>
      </c>
      <c r="E118" s="29">
        <f t="shared" si="59"/>
        <v>2.7885762991064172E-3</v>
      </c>
      <c r="F118" s="29">
        <f t="shared" si="59"/>
        <v>2.6635002734999723E-3</v>
      </c>
      <c r="G118" s="29">
        <f t="shared" si="59"/>
        <v>2.4509825270994986E-3</v>
      </c>
      <c r="H118" s="29">
        <f t="shared" si="59"/>
        <v>2.5348214507011175E-3</v>
      </c>
      <c r="I118" s="29">
        <f t="shared" si="59"/>
        <v>2.7065815616644489E-3</v>
      </c>
      <c r="J118" s="29">
        <f t="shared" si="59"/>
        <v>2.9050281928253352E-3</v>
      </c>
      <c r="K118" s="29">
        <f t="shared" si="59"/>
        <v>2.9931477399919343E-3</v>
      </c>
      <c r="L118" s="29">
        <f t="shared" si="59"/>
        <v>2.8389258651701291E-3</v>
      </c>
      <c r="M118" s="29">
        <f t="shared" si="59"/>
        <v>2.7301202429356442E-3</v>
      </c>
      <c r="N118" s="29">
        <f t="shared" si="59"/>
        <v>2.8957995688627955E-3</v>
      </c>
      <c r="O118" s="29">
        <f t="shared" si="59"/>
        <v>3.003107352648329E-3</v>
      </c>
      <c r="P118" s="29">
        <f t="shared" si="59"/>
        <v>3.0706283633150891E-3</v>
      </c>
      <c r="Q118" s="29">
        <f t="shared" si="59"/>
        <v>3.0870333072628084E-3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0.11171449935205692</v>
      </c>
      <c r="C119" s="30">
        <f t="shared" si="60"/>
        <v>0.11409857369894089</v>
      </c>
      <c r="D119" s="30">
        <f t="shared" si="60"/>
        <v>8.7520817116526956E-2</v>
      </c>
      <c r="E119" s="30">
        <f t="shared" si="60"/>
        <v>8.3472915452144233E-2</v>
      </c>
      <c r="F119" s="30">
        <f t="shared" si="60"/>
        <v>9.6578259971545677E-2</v>
      </c>
      <c r="G119" s="30">
        <f t="shared" si="60"/>
        <v>9.5904359515067442E-2</v>
      </c>
      <c r="H119" s="30">
        <f t="shared" si="60"/>
        <v>9.7161584180169458E-2</v>
      </c>
      <c r="I119" s="30">
        <f t="shared" si="60"/>
        <v>0.10231623296111095</v>
      </c>
      <c r="J119" s="30">
        <f t="shared" si="60"/>
        <v>0.109780626378643</v>
      </c>
      <c r="K119" s="30">
        <f t="shared" si="60"/>
        <v>9.812640317130035E-2</v>
      </c>
      <c r="L119" s="30">
        <f t="shared" si="60"/>
        <v>9.5363755817519102E-2</v>
      </c>
      <c r="M119" s="30">
        <f t="shared" si="60"/>
        <v>0.10431340618640719</v>
      </c>
      <c r="N119" s="30">
        <f t="shared" si="60"/>
        <v>0.10260579192533296</v>
      </c>
      <c r="O119" s="30">
        <f t="shared" si="60"/>
        <v>0.10554299227683814</v>
      </c>
      <c r="P119" s="30">
        <f t="shared" si="60"/>
        <v>9.3698784681857827E-2</v>
      </c>
      <c r="Q119" s="30">
        <f t="shared" si="60"/>
        <v>9.872357583366817E-2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2.9099637890303329E-2</v>
      </c>
      <c r="C120" s="29">
        <f t="shared" si="61"/>
        <v>2.957282799685082E-2</v>
      </c>
      <c r="D120" s="29">
        <f t="shared" si="61"/>
        <v>2.7296637631268057E-2</v>
      </c>
      <c r="E120" s="29">
        <f t="shared" si="61"/>
        <v>2.5562427901614511E-2</v>
      </c>
      <c r="F120" s="29">
        <f t="shared" si="61"/>
        <v>2.6121665733253877E-2</v>
      </c>
      <c r="G120" s="29">
        <f t="shared" si="61"/>
        <v>2.5540845403540475E-2</v>
      </c>
      <c r="H120" s="29">
        <f t="shared" si="61"/>
        <v>2.4191574878128314E-2</v>
      </c>
      <c r="I120" s="29">
        <f t="shared" si="61"/>
        <v>2.3477095614820625E-2</v>
      </c>
      <c r="J120" s="29">
        <f t="shared" si="61"/>
        <v>2.4146339252185393E-2</v>
      </c>
      <c r="K120" s="29">
        <f t="shared" si="61"/>
        <v>2.063138183407652E-2</v>
      </c>
      <c r="L120" s="29">
        <f t="shared" si="61"/>
        <v>2.0259612396485265E-2</v>
      </c>
      <c r="M120" s="29">
        <f t="shared" si="61"/>
        <v>2.183271263663222E-2</v>
      </c>
      <c r="N120" s="29">
        <f t="shared" si="61"/>
        <v>2.0115406856862427E-2</v>
      </c>
      <c r="O120" s="29">
        <f t="shared" si="61"/>
        <v>1.9982666882321667E-2</v>
      </c>
      <c r="P120" s="29">
        <f t="shared" si="61"/>
        <v>2.0107917141685378E-2</v>
      </c>
      <c r="Q120" s="29">
        <f t="shared" si="61"/>
        <v>1.9318319626149247E-2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4.7562860411656208E-2</v>
      </c>
      <c r="C121" s="29">
        <f t="shared" si="62"/>
        <v>5.0507055159678883E-2</v>
      </c>
      <c r="D121" s="29">
        <f t="shared" si="62"/>
        <v>3.9636320089847889E-2</v>
      </c>
      <c r="E121" s="29">
        <f t="shared" si="62"/>
        <v>3.6687521933655008E-2</v>
      </c>
      <c r="F121" s="29">
        <f t="shared" si="62"/>
        <v>4.3096907595816004E-2</v>
      </c>
      <c r="G121" s="29">
        <f t="shared" si="62"/>
        <v>4.1695136234718391E-2</v>
      </c>
      <c r="H121" s="29">
        <f t="shared" si="62"/>
        <v>4.3685291842765685E-2</v>
      </c>
      <c r="I121" s="29">
        <f t="shared" si="62"/>
        <v>4.6846511958234943E-2</v>
      </c>
      <c r="J121" s="29">
        <f t="shared" si="62"/>
        <v>5.0255299133030118E-2</v>
      </c>
      <c r="K121" s="29">
        <f t="shared" si="62"/>
        <v>4.4604470315607131E-2</v>
      </c>
      <c r="L121" s="29">
        <f t="shared" si="62"/>
        <v>4.4774347540386152E-2</v>
      </c>
      <c r="M121" s="29">
        <f t="shared" si="62"/>
        <v>4.8225349102401671E-2</v>
      </c>
      <c r="N121" s="29">
        <f t="shared" si="62"/>
        <v>4.9276361667149916E-2</v>
      </c>
      <c r="O121" s="29">
        <f t="shared" si="62"/>
        <v>5.0251064323723504E-2</v>
      </c>
      <c r="P121" s="29">
        <f t="shared" si="62"/>
        <v>4.3102818602142073E-2</v>
      </c>
      <c r="Q121" s="29">
        <f t="shared" si="62"/>
        <v>4.5348804524098549E-2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3.5052001050097398E-2</v>
      </c>
      <c r="C122" s="29">
        <f t="shared" si="63"/>
        <v>3.4018690542411176E-2</v>
      </c>
      <c r="D122" s="29">
        <f t="shared" si="63"/>
        <v>2.058785939541102E-2</v>
      </c>
      <c r="E122" s="29">
        <f t="shared" si="63"/>
        <v>2.1222965616874721E-2</v>
      </c>
      <c r="F122" s="29">
        <f t="shared" si="63"/>
        <v>2.7359686642475792E-2</v>
      </c>
      <c r="G122" s="29">
        <f t="shared" si="63"/>
        <v>2.8668377876808565E-2</v>
      </c>
      <c r="H122" s="29">
        <f t="shared" si="63"/>
        <v>2.928471745927546E-2</v>
      </c>
      <c r="I122" s="29">
        <f t="shared" si="63"/>
        <v>3.1992625388055376E-2</v>
      </c>
      <c r="J122" s="29">
        <f t="shared" si="63"/>
        <v>3.537898799342748E-2</v>
      </c>
      <c r="K122" s="29">
        <f t="shared" si="63"/>
        <v>3.2890551021616692E-2</v>
      </c>
      <c r="L122" s="29">
        <f t="shared" si="63"/>
        <v>3.0329795880647679E-2</v>
      </c>
      <c r="M122" s="29">
        <f t="shared" si="63"/>
        <v>3.4255344447373291E-2</v>
      </c>
      <c r="N122" s="29">
        <f t="shared" si="63"/>
        <v>3.3214023401320625E-2</v>
      </c>
      <c r="O122" s="29">
        <f t="shared" si="63"/>
        <v>3.5309261070792956E-2</v>
      </c>
      <c r="P122" s="29">
        <f t="shared" si="63"/>
        <v>3.0488048938030372E-2</v>
      </c>
      <c r="Q122" s="29">
        <f t="shared" si="63"/>
        <v>3.4056451683420384E-2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0.25538876337038402</v>
      </c>
      <c r="C123" s="32">
        <f t="shared" si="64"/>
        <v>0.25821896944868256</v>
      </c>
      <c r="D123" s="32">
        <f t="shared" si="64"/>
        <v>0.26034837705481301</v>
      </c>
      <c r="E123" s="32">
        <f t="shared" si="64"/>
        <v>0.26830558875370997</v>
      </c>
      <c r="F123" s="32">
        <f t="shared" si="64"/>
        <v>0.27928524765049034</v>
      </c>
      <c r="G123" s="32">
        <f t="shared" si="64"/>
        <v>0.29301876134524829</v>
      </c>
      <c r="H123" s="32">
        <f t="shared" si="64"/>
        <v>0.29957617747825149</v>
      </c>
      <c r="I123" s="32">
        <f t="shared" si="64"/>
        <v>0.29787312326635584</v>
      </c>
      <c r="J123" s="32">
        <f t="shared" si="64"/>
        <v>0.3061438065528459</v>
      </c>
      <c r="K123" s="32">
        <f t="shared" si="64"/>
        <v>0.29108629897976118</v>
      </c>
      <c r="L123" s="32">
        <f t="shared" si="64"/>
        <v>0.30586426550653439</v>
      </c>
      <c r="M123" s="32">
        <f t="shared" si="64"/>
        <v>0.29658459977347357</v>
      </c>
      <c r="N123" s="32">
        <f t="shared" si="64"/>
        <v>0.28600441083520056</v>
      </c>
      <c r="O123" s="32">
        <f t="shared" si="64"/>
        <v>0.2805308941297418</v>
      </c>
      <c r="P123" s="32">
        <f t="shared" si="64"/>
        <v>0.27241110997822515</v>
      </c>
      <c r="Q123" s="32">
        <f t="shared" si="64"/>
        <v>0.28682769902005784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0.22018011805427504</v>
      </c>
      <c r="C124" s="31">
        <f t="shared" si="65"/>
        <v>0.22497724040901418</v>
      </c>
      <c r="D124" s="31">
        <f t="shared" si="65"/>
        <v>0.22781019848978537</v>
      </c>
      <c r="E124" s="31">
        <f t="shared" si="65"/>
        <v>0.23289217972206125</v>
      </c>
      <c r="F124" s="31">
        <f t="shared" si="65"/>
        <v>0.24585171768139991</v>
      </c>
      <c r="G124" s="31">
        <f t="shared" si="65"/>
        <v>0.26251906422907828</v>
      </c>
      <c r="H124" s="31">
        <f t="shared" si="65"/>
        <v>0.27087564695618216</v>
      </c>
      <c r="I124" s="31">
        <f t="shared" si="65"/>
        <v>0.26998931230191209</v>
      </c>
      <c r="J124" s="31">
        <f t="shared" si="65"/>
        <v>0.28357562662416369</v>
      </c>
      <c r="K124" s="31">
        <f t="shared" si="65"/>
        <v>0.26494904545465087</v>
      </c>
      <c r="L124" s="31">
        <f t="shared" si="65"/>
        <v>0.2728422300926725</v>
      </c>
      <c r="M124" s="31">
        <f t="shared" si="65"/>
        <v>0.2718650276759963</v>
      </c>
      <c r="N124" s="31">
        <f t="shared" si="65"/>
        <v>0.26781982066101867</v>
      </c>
      <c r="O124" s="31">
        <f t="shared" si="65"/>
        <v>0.26278736315102758</v>
      </c>
      <c r="P124" s="31">
        <f t="shared" si="65"/>
        <v>0.25467538918439103</v>
      </c>
      <c r="Q124" s="31">
        <f t="shared" si="65"/>
        <v>0.27078471970419932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4.0437579082550149E-2</v>
      </c>
      <c r="C125" s="29">
        <f t="shared" si="66"/>
        <v>4.464428747835162E-2</v>
      </c>
      <c r="D125" s="29">
        <f t="shared" si="66"/>
        <v>4.8624308134463362E-2</v>
      </c>
      <c r="E125" s="29">
        <f t="shared" si="66"/>
        <v>5.2016030531375185E-2</v>
      </c>
      <c r="F125" s="29">
        <f t="shared" si="66"/>
        <v>5.5291057486431962E-2</v>
      </c>
      <c r="G125" s="29">
        <f t="shared" si="66"/>
        <v>5.714668557146986E-2</v>
      </c>
      <c r="H125" s="29">
        <f t="shared" si="66"/>
        <v>6.0898221254880702E-2</v>
      </c>
      <c r="I125" s="29">
        <f t="shared" si="66"/>
        <v>6.271118663812239E-2</v>
      </c>
      <c r="J125" s="29">
        <f t="shared" si="66"/>
        <v>6.6380859826814742E-2</v>
      </c>
      <c r="K125" s="29">
        <f t="shared" si="66"/>
        <v>6.7466579668883475E-2</v>
      </c>
      <c r="L125" s="29">
        <f t="shared" si="66"/>
        <v>7.051225964883269E-2</v>
      </c>
      <c r="M125" s="29">
        <f t="shared" si="66"/>
        <v>7.3256248727513532E-2</v>
      </c>
      <c r="N125" s="29">
        <f t="shared" si="66"/>
        <v>7.4415714552739196E-2</v>
      </c>
      <c r="O125" s="29">
        <f t="shared" si="66"/>
        <v>7.223258138225426E-2</v>
      </c>
      <c r="P125" s="29">
        <f t="shared" si="66"/>
        <v>6.7105217363831959E-2</v>
      </c>
      <c r="Q125" s="29">
        <f t="shared" si="66"/>
        <v>7.0621445630705645E-2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0.17974253897172487</v>
      </c>
      <c r="C126" s="29">
        <f t="shared" si="67"/>
        <v>0.18033295293066257</v>
      </c>
      <c r="D126" s="29">
        <f t="shared" si="67"/>
        <v>0.17918589035532198</v>
      </c>
      <c r="E126" s="29">
        <f t="shared" si="67"/>
        <v>0.18087614919068604</v>
      </c>
      <c r="F126" s="29">
        <f t="shared" si="67"/>
        <v>0.19056066019496792</v>
      </c>
      <c r="G126" s="29">
        <f t="shared" si="67"/>
        <v>0.20537237865760843</v>
      </c>
      <c r="H126" s="29">
        <f t="shared" si="67"/>
        <v>0.20997742570130143</v>
      </c>
      <c r="I126" s="29">
        <f t="shared" si="67"/>
        <v>0.20727812566378973</v>
      </c>
      <c r="J126" s="29">
        <f t="shared" si="67"/>
        <v>0.21719476679734895</v>
      </c>
      <c r="K126" s="29">
        <f t="shared" si="67"/>
        <v>0.19748246578576736</v>
      </c>
      <c r="L126" s="29">
        <f t="shared" si="67"/>
        <v>0.20232997044383982</v>
      </c>
      <c r="M126" s="29">
        <f t="shared" si="67"/>
        <v>0.19860877894848275</v>
      </c>
      <c r="N126" s="29">
        <f t="shared" si="67"/>
        <v>0.19340410610827943</v>
      </c>
      <c r="O126" s="29">
        <f t="shared" si="67"/>
        <v>0.1905547817687733</v>
      </c>
      <c r="P126" s="29">
        <f t="shared" si="67"/>
        <v>0.18757017182055905</v>
      </c>
      <c r="Q126" s="29">
        <f t="shared" si="67"/>
        <v>0.20016327407349371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1.3894574514521149E-2</v>
      </c>
      <c r="C127" s="30">
        <f t="shared" si="68"/>
        <v>1.1892594606268238E-2</v>
      </c>
      <c r="D127" s="30">
        <f t="shared" si="68"/>
        <v>1.1965659799050204E-2</v>
      </c>
      <c r="E127" s="30">
        <f t="shared" si="68"/>
        <v>1.1577808001782045E-2</v>
      </c>
      <c r="F127" s="30">
        <f t="shared" si="68"/>
        <v>1.2846488908464316E-2</v>
      </c>
      <c r="G127" s="30">
        <f t="shared" si="68"/>
        <v>1.107072440191326E-2</v>
      </c>
      <c r="H127" s="30">
        <f t="shared" si="68"/>
        <v>1.1263614475591295E-2</v>
      </c>
      <c r="I127" s="30">
        <f t="shared" si="68"/>
        <v>1.1554727218569542E-2</v>
      </c>
      <c r="J127" s="30">
        <f t="shared" si="68"/>
        <v>9.6111193258662849E-3</v>
      </c>
      <c r="K127" s="30">
        <f t="shared" si="68"/>
        <v>8.3005496437934673E-3</v>
      </c>
      <c r="L127" s="30">
        <f t="shared" si="68"/>
        <v>8.4625402956560892E-3</v>
      </c>
      <c r="M127" s="30">
        <f t="shared" si="68"/>
        <v>8.643129013424013E-3</v>
      </c>
      <c r="N127" s="30">
        <f t="shared" si="68"/>
        <v>8.0539940740758376E-3</v>
      </c>
      <c r="O127" s="30">
        <f t="shared" si="68"/>
        <v>7.5972247255882298E-3</v>
      </c>
      <c r="P127" s="30">
        <f t="shared" si="68"/>
        <v>7.0412046543846044E-3</v>
      </c>
      <c r="Q127" s="30">
        <f t="shared" si="68"/>
        <v>6.5881311941508435E-3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2.258356525321669E-3</v>
      </c>
      <c r="C128" s="30">
        <f t="shared" si="69"/>
        <v>2.265390204076559E-3</v>
      </c>
      <c r="D128" s="30">
        <f t="shared" si="69"/>
        <v>2.2954521454308977E-3</v>
      </c>
      <c r="E128" s="30">
        <f t="shared" si="69"/>
        <v>2.6230837028389945E-3</v>
      </c>
      <c r="F128" s="30">
        <f t="shared" si="69"/>
        <v>3.1761476601021433E-3</v>
      </c>
      <c r="G128" s="30">
        <f t="shared" si="69"/>
        <v>2.8853888856881075E-3</v>
      </c>
      <c r="H128" s="30">
        <f t="shared" si="69"/>
        <v>3.2230957362580619E-3</v>
      </c>
      <c r="I128" s="30">
        <f t="shared" si="69"/>
        <v>3.83464033441938E-3</v>
      </c>
      <c r="J128" s="30">
        <f t="shared" si="69"/>
        <v>3.979317998968143E-3</v>
      </c>
      <c r="K128" s="30">
        <f t="shared" si="69"/>
        <v>3.0486275918610761E-3</v>
      </c>
      <c r="L128" s="30">
        <f t="shared" si="69"/>
        <v>2.7501641398320702E-3</v>
      </c>
      <c r="M128" s="30">
        <f t="shared" si="69"/>
        <v>2.4100654109188964E-3</v>
      </c>
      <c r="N128" s="30">
        <f t="shared" si="69"/>
        <v>2.1429358396257976E-3</v>
      </c>
      <c r="O128" s="30">
        <f t="shared" si="69"/>
        <v>1.9247236200946038E-3</v>
      </c>
      <c r="P128" s="30">
        <f t="shared" si="69"/>
        <v>1.7028451446670957E-3</v>
      </c>
      <c r="Q128" s="30">
        <f t="shared" si="69"/>
        <v>1.8259435404625805E-3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1.6717084874112106E-3</v>
      </c>
      <c r="C129" s="29">
        <f t="shared" si="70"/>
        <v>1.3954641882476348E-3</v>
      </c>
      <c r="D129" s="29">
        <f t="shared" si="70"/>
        <v>1.3929296449894919E-3</v>
      </c>
      <c r="E129" s="29">
        <f t="shared" si="70"/>
        <v>1.5287647166760672E-3</v>
      </c>
      <c r="F129" s="29">
        <f t="shared" si="70"/>
        <v>1.8087853607018742E-3</v>
      </c>
      <c r="G129" s="29">
        <f t="shared" si="70"/>
        <v>1.5561675238700621E-3</v>
      </c>
      <c r="H129" s="29">
        <f t="shared" si="70"/>
        <v>1.8171205489699146E-3</v>
      </c>
      <c r="I129" s="29">
        <f t="shared" si="70"/>
        <v>2.2350613126701836E-3</v>
      </c>
      <c r="J129" s="29">
        <f t="shared" si="70"/>
        <v>2.3583444007203003E-3</v>
      </c>
      <c r="K129" s="29">
        <f t="shared" si="70"/>
        <v>1.8050161919422512E-3</v>
      </c>
      <c r="L129" s="29">
        <f t="shared" si="70"/>
        <v>1.2710241113312718E-3</v>
      </c>
      <c r="M129" s="29">
        <f t="shared" si="70"/>
        <v>9.1447627180281583E-4</v>
      </c>
      <c r="N129" s="29">
        <f t="shared" si="70"/>
        <v>8.3760048747596387E-4</v>
      </c>
      <c r="O129" s="29">
        <f t="shared" si="70"/>
        <v>7.1595362623294557E-4</v>
      </c>
      <c r="P129" s="29">
        <f t="shared" si="70"/>
        <v>5.7838584354193482E-4</v>
      </c>
      <c r="Q129" s="29">
        <f t="shared" si="70"/>
        <v>6.113701085943634E-4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5.8664803791045835E-4</v>
      </c>
      <c r="C130" s="29">
        <f t="shared" si="71"/>
        <v>8.6992601582892425E-4</v>
      </c>
      <c r="D130" s="29">
        <f t="shared" si="71"/>
        <v>9.0252250044140566E-4</v>
      </c>
      <c r="E130" s="29">
        <f t="shared" si="71"/>
        <v>1.0943189861629271E-3</v>
      </c>
      <c r="F130" s="29">
        <f t="shared" si="71"/>
        <v>1.3673622994002689E-3</v>
      </c>
      <c r="G130" s="29">
        <f t="shared" si="71"/>
        <v>1.3292213618180451E-3</v>
      </c>
      <c r="H130" s="29">
        <f t="shared" si="71"/>
        <v>1.4059751872881471E-3</v>
      </c>
      <c r="I130" s="29">
        <f t="shared" si="71"/>
        <v>1.5995790217491963E-3</v>
      </c>
      <c r="J130" s="29">
        <f t="shared" si="71"/>
        <v>1.6209735982478427E-3</v>
      </c>
      <c r="K130" s="29">
        <f t="shared" si="71"/>
        <v>1.2436113999188248E-3</v>
      </c>
      <c r="L130" s="29">
        <f t="shared" si="71"/>
        <v>1.4791400285007984E-3</v>
      </c>
      <c r="M130" s="29">
        <f t="shared" si="71"/>
        <v>1.4955891391160807E-3</v>
      </c>
      <c r="N130" s="29">
        <f t="shared" si="71"/>
        <v>1.3053353521498335E-3</v>
      </c>
      <c r="O130" s="29">
        <f t="shared" si="71"/>
        <v>1.2087699938616585E-3</v>
      </c>
      <c r="P130" s="29">
        <f t="shared" si="71"/>
        <v>1.124459301125161E-3</v>
      </c>
      <c r="Q130" s="29">
        <f t="shared" si="71"/>
        <v>1.214573431868217E-3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1.9055714276266181E-2</v>
      </c>
      <c r="C131" s="30">
        <f t="shared" si="72"/>
        <v>1.9083744229323532E-2</v>
      </c>
      <c r="D131" s="30">
        <f t="shared" si="72"/>
        <v>1.8277066620546539E-2</v>
      </c>
      <c r="E131" s="30">
        <f t="shared" si="72"/>
        <v>2.1212517327027721E-2</v>
      </c>
      <c r="F131" s="30">
        <f t="shared" si="72"/>
        <v>1.741089340052392E-2</v>
      </c>
      <c r="G131" s="30">
        <f t="shared" si="72"/>
        <v>1.6543583828568624E-2</v>
      </c>
      <c r="H131" s="30">
        <f t="shared" si="72"/>
        <v>1.4213820310220004E-2</v>
      </c>
      <c r="I131" s="30">
        <f t="shared" si="72"/>
        <v>1.2494443411454788E-2</v>
      </c>
      <c r="J131" s="30">
        <f t="shared" si="72"/>
        <v>8.9777426038477777E-3</v>
      </c>
      <c r="K131" s="30">
        <f t="shared" si="72"/>
        <v>1.4788076289455738E-2</v>
      </c>
      <c r="L131" s="30">
        <f t="shared" si="72"/>
        <v>2.1809330978373721E-2</v>
      </c>
      <c r="M131" s="30">
        <f t="shared" si="72"/>
        <v>1.3666377673134344E-2</v>
      </c>
      <c r="N131" s="30">
        <f t="shared" si="72"/>
        <v>7.9876602604802872E-3</v>
      </c>
      <c r="O131" s="30">
        <f t="shared" si="72"/>
        <v>8.2215826330314327E-3</v>
      </c>
      <c r="P131" s="30">
        <f t="shared" si="72"/>
        <v>8.991670994782484E-3</v>
      </c>
      <c r="Q131" s="30">
        <f t="shared" si="72"/>
        <v>7.6289045812450605E-3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1.9055714276266181E-2</v>
      </c>
      <c r="C132" s="29">
        <f t="shared" si="73"/>
        <v>1.9083744229323532E-2</v>
      </c>
      <c r="D132" s="29">
        <f t="shared" si="73"/>
        <v>1.8277066620546539E-2</v>
      </c>
      <c r="E132" s="29">
        <f t="shared" si="73"/>
        <v>2.1212517327027721E-2</v>
      </c>
      <c r="F132" s="29">
        <f t="shared" si="73"/>
        <v>1.741089340052392E-2</v>
      </c>
      <c r="G132" s="29">
        <f t="shared" si="73"/>
        <v>1.6543583828568624E-2</v>
      </c>
      <c r="H132" s="29">
        <f t="shared" si="73"/>
        <v>1.4213820310220004E-2</v>
      </c>
      <c r="I132" s="29">
        <f t="shared" si="73"/>
        <v>1.2494443411454788E-2</v>
      </c>
      <c r="J132" s="29">
        <f t="shared" si="73"/>
        <v>8.9777426038477777E-3</v>
      </c>
      <c r="K132" s="29">
        <f t="shared" si="73"/>
        <v>1.4788076289455738E-2</v>
      </c>
      <c r="L132" s="29">
        <f t="shared" si="73"/>
        <v>2.1809330978373721E-2</v>
      </c>
      <c r="M132" s="29">
        <f t="shared" si="73"/>
        <v>1.3666377673134344E-2</v>
      </c>
      <c r="N132" s="29">
        <f t="shared" si="73"/>
        <v>7.9876602604802872E-3</v>
      </c>
      <c r="O132" s="29">
        <f t="shared" si="73"/>
        <v>8.2215826330314327E-3</v>
      </c>
      <c r="P132" s="29">
        <f t="shared" si="73"/>
        <v>8.991670994782484E-3</v>
      </c>
      <c r="Q132" s="29">
        <f t="shared" si="73"/>
        <v>7.6289045812450605E-3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0.74042411337408165</v>
      </c>
      <c r="C136" s="32">
        <f t="shared" si="76"/>
        <v>0.73590394057192676</v>
      </c>
      <c r="D136" s="32">
        <f t="shared" si="76"/>
        <v>0.73260528282407456</v>
      </c>
      <c r="E136" s="32">
        <f t="shared" si="76"/>
        <v>0.72280611489532731</v>
      </c>
      <c r="F136" s="32">
        <f t="shared" si="76"/>
        <v>0.71083015974077002</v>
      </c>
      <c r="G136" s="32">
        <f t="shared" si="76"/>
        <v>0.69552574116606991</v>
      </c>
      <c r="H136" s="32">
        <f t="shared" si="76"/>
        <v>0.68992087653279444</v>
      </c>
      <c r="I136" s="32">
        <f t="shared" si="76"/>
        <v>0.69366909486739259</v>
      </c>
      <c r="J136" s="32">
        <f t="shared" si="76"/>
        <v>0.68382624804789738</v>
      </c>
      <c r="K136" s="32">
        <f t="shared" si="76"/>
        <v>0.69929403883390151</v>
      </c>
      <c r="L136" s="32">
        <f t="shared" si="76"/>
        <v>0.6838007250026864</v>
      </c>
      <c r="M136" s="32">
        <f t="shared" si="76"/>
        <v>0.69308785678060603</v>
      </c>
      <c r="N136" s="32">
        <f t="shared" si="76"/>
        <v>0.70591271515949128</v>
      </c>
      <c r="O136" s="32">
        <f t="shared" si="76"/>
        <v>0.71497837493189564</v>
      </c>
      <c r="P136" s="32">
        <f t="shared" si="76"/>
        <v>0.72820249602918419</v>
      </c>
      <c r="Q136" s="32">
        <f t="shared" si="76"/>
        <v>0.71825880979101131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0.6215404669441067</v>
      </c>
      <c r="C137" s="31">
        <f t="shared" si="77"/>
        <v>0.61472392411199139</v>
      </c>
      <c r="D137" s="31">
        <f t="shared" si="77"/>
        <v>0.63855342339498922</v>
      </c>
      <c r="E137" s="31">
        <f t="shared" si="77"/>
        <v>0.63300912112298902</v>
      </c>
      <c r="F137" s="31">
        <f t="shared" si="77"/>
        <v>0.60734613634261692</v>
      </c>
      <c r="G137" s="31">
        <f t="shared" si="77"/>
        <v>0.59434692431007929</v>
      </c>
      <c r="H137" s="31">
        <f t="shared" si="77"/>
        <v>0.58687454601454214</v>
      </c>
      <c r="I137" s="31">
        <f t="shared" si="77"/>
        <v>0.58399928829318248</v>
      </c>
      <c r="J137" s="31">
        <f t="shared" si="77"/>
        <v>0.5658359967542016</v>
      </c>
      <c r="K137" s="31">
        <f t="shared" si="77"/>
        <v>0.5933185850840822</v>
      </c>
      <c r="L137" s="31">
        <f t="shared" si="77"/>
        <v>0.58110539855408161</v>
      </c>
      <c r="M137" s="31">
        <f t="shared" si="77"/>
        <v>0.5791158833007356</v>
      </c>
      <c r="N137" s="31">
        <f t="shared" si="77"/>
        <v>0.59180445133935733</v>
      </c>
      <c r="O137" s="31">
        <f t="shared" si="77"/>
        <v>0.59607495317431991</v>
      </c>
      <c r="P137" s="31">
        <f t="shared" si="77"/>
        <v>0.6205064213407393</v>
      </c>
      <c r="Q137" s="31">
        <f t="shared" si="77"/>
        <v>0.60180676757414564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2.7906260553743835E-3</v>
      </c>
      <c r="C138" s="29">
        <f t="shared" si="78"/>
        <v>2.9102308218085363E-3</v>
      </c>
      <c r="D138" s="29">
        <f t="shared" si="78"/>
        <v>3.280424593093207E-3</v>
      </c>
      <c r="E138" s="29">
        <f t="shared" si="78"/>
        <v>3.5215241846538771E-3</v>
      </c>
      <c r="F138" s="29">
        <f t="shared" si="78"/>
        <v>3.4702310065217604E-3</v>
      </c>
      <c r="G138" s="29">
        <f t="shared" si="78"/>
        <v>3.4733556231142104E-3</v>
      </c>
      <c r="H138" s="29">
        <f t="shared" si="78"/>
        <v>3.6640862830664917E-3</v>
      </c>
      <c r="I138" s="29">
        <f t="shared" si="78"/>
        <v>4.0063304855542424E-3</v>
      </c>
      <c r="J138" s="29">
        <f t="shared" si="78"/>
        <v>3.9114711549184658E-3</v>
      </c>
      <c r="K138" s="29">
        <f t="shared" si="78"/>
        <v>4.0606402653116215E-3</v>
      </c>
      <c r="L138" s="29">
        <f t="shared" si="78"/>
        <v>3.6546264689806705E-3</v>
      </c>
      <c r="M138" s="29">
        <f t="shared" si="78"/>
        <v>3.5806728503479366E-3</v>
      </c>
      <c r="N138" s="29">
        <f t="shared" si="78"/>
        <v>3.2437314548430674E-3</v>
      </c>
      <c r="O138" s="29">
        <f t="shared" si="78"/>
        <v>3.5954189923790795E-3</v>
      </c>
      <c r="P138" s="29">
        <f t="shared" si="78"/>
        <v>3.5423916013604035E-3</v>
      </c>
      <c r="Q138" s="29">
        <f t="shared" si="78"/>
        <v>3.6898900864457823E-3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0.54686416468155918</v>
      </c>
      <c r="C139" s="29">
        <f t="shared" si="79"/>
        <v>0.54117555674745277</v>
      </c>
      <c r="D139" s="29">
        <f t="shared" si="79"/>
        <v>0.56483316344108381</v>
      </c>
      <c r="E139" s="29">
        <f t="shared" si="79"/>
        <v>0.55837343754985447</v>
      </c>
      <c r="F139" s="29">
        <f t="shared" si="79"/>
        <v>0.53540892626660042</v>
      </c>
      <c r="G139" s="29">
        <f t="shared" si="79"/>
        <v>0.52309648672498243</v>
      </c>
      <c r="H139" s="29">
        <f t="shared" si="79"/>
        <v>0.51660562939617249</v>
      </c>
      <c r="I139" s="29">
        <f t="shared" si="79"/>
        <v>0.51785997884241008</v>
      </c>
      <c r="J139" s="29">
        <f t="shared" si="79"/>
        <v>0.50173443480113111</v>
      </c>
      <c r="K139" s="29">
        <f t="shared" si="79"/>
        <v>0.52880369175150255</v>
      </c>
      <c r="L139" s="29">
        <f t="shared" si="79"/>
        <v>0.51452248006285162</v>
      </c>
      <c r="M139" s="29">
        <f t="shared" si="79"/>
        <v>0.51781690455126161</v>
      </c>
      <c r="N139" s="29">
        <f t="shared" si="79"/>
        <v>0.52709971655646137</v>
      </c>
      <c r="O139" s="29">
        <f t="shared" si="79"/>
        <v>0.53354158166506693</v>
      </c>
      <c r="P139" s="29">
        <f t="shared" si="79"/>
        <v>0.56456179416442798</v>
      </c>
      <c r="Q139" s="29">
        <f t="shared" si="79"/>
        <v>0.5461894016906722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7.1885676207173177E-2</v>
      </c>
      <c r="C140" s="29">
        <f t="shared" si="80"/>
        <v>7.0638136542730073E-2</v>
      </c>
      <c r="D140" s="29">
        <f t="shared" si="80"/>
        <v>7.0439835360812234E-2</v>
      </c>
      <c r="E140" s="29">
        <f t="shared" si="80"/>
        <v>7.1114159388480744E-2</v>
      </c>
      <c r="F140" s="29">
        <f t="shared" si="80"/>
        <v>6.8466979069494741E-2</v>
      </c>
      <c r="G140" s="29">
        <f t="shared" si="80"/>
        <v>6.7777081961982705E-2</v>
      </c>
      <c r="H140" s="29">
        <f t="shared" si="80"/>
        <v>6.6604830335303108E-2</v>
      </c>
      <c r="I140" s="29">
        <f t="shared" si="80"/>
        <v>6.2132978965218202E-2</v>
      </c>
      <c r="J140" s="29">
        <f t="shared" si="80"/>
        <v>6.0190090798152018E-2</v>
      </c>
      <c r="K140" s="29">
        <f t="shared" si="80"/>
        <v>6.0454253067268017E-2</v>
      </c>
      <c r="L140" s="29">
        <f t="shared" si="80"/>
        <v>6.2928292022249296E-2</v>
      </c>
      <c r="M140" s="29">
        <f t="shared" si="80"/>
        <v>5.7718305899126139E-2</v>
      </c>
      <c r="N140" s="29">
        <f t="shared" si="80"/>
        <v>6.1461003328052904E-2</v>
      </c>
      <c r="O140" s="29">
        <f t="shared" si="80"/>
        <v>5.8937952516873865E-2</v>
      </c>
      <c r="P140" s="29">
        <f t="shared" si="80"/>
        <v>5.2402235574950891E-2</v>
      </c>
      <c r="Q140" s="29">
        <f t="shared" si="80"/>
        <v>5.1927475797027743E-2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2.2464832822704371E-3</v>
      </c>
      <c r="C141" s="30">
        <f t="shared" si="81"/>
        <v>2.2688150855865569E-3</v>
      </c>
      <c r="D141" s="30">
        <f t="shared" si="81"/>
        <v>2.5429662917164511E-3</v>
      </c>
      <c r="E141" s="30">
        <f t="shared" si="81"/>
        <v>2.2781699005679202E-3</v>
      </c>
      <c r="F141" s="30">
        <f t="shared" si="81"/>
        <v>1.6041066838155451E-3</v>
      </c>
      <c r="G141" s="30">
        <f t="shared" si="81"/>
        <v>2.6699260663521279E-4</v>
      </c>
      <c r="H141" s="30">
        <f t="shared" si="81"/>
        <v>1.95923116681418E-4</v>
      </c>
      <c r="I141" s="30">
        <f t="shared" si="81"/>
        <v>2.6341029289212662E-4</v>
      </c>
      <c r="J141" s="30">
        <f t="shared" si="81"/>
        <v>2.6231630332959382E-4</v>
      </c>
      <c r="K141" s="30">
        <f t="shared" si="81"/>
        <v>2.2153182628218893E-4</v>
      </c>
      <c r="L141" s="30">
        <f t="shared" si="81"/>
        <v>7.1203831032057814E-5</v>
      </c>
      <c r="M141" s="30">
        <f t="shared" si="81"/>
        <v>6.8655418906175453E-5</v>
      </c>
      <c r="N141" s="30">
        <f t="shared" si="81"/>
        <v>1.5603740795634759E-4</v>
      </c>
      <c r="O141" s="30">
        <f t="shared" si="81"/>
        <v>7.5264518796290205E-5</v>
      </c>
      <c r="P141" s="30">
        <f t="shared" si="81"/>
        <v>1.6212553886614102E-4</v>
      </c>
      <c r="Q141" s="30">
        <f t="shared" si="81"/>
        <v>1.5271389493480255E-4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2.2464832822704371E-3</v>
      </c>
      <c r="C143" s="29">
        <f t="shared" si="83"/>
        <v>2.2688150855865569E-3</v>
      </c>
      <c r="D143" s="29">
        <f t="shared" si="83"/>
        <v>2.5429662917164511E-3</v>
      </c>
      <c r="E143" s="29">
        <f t="shared" si="83"/>
        <v>2.2781699005679202E-3</v>
      </c>
      <c r="F143" s="29">
        <f t="shared" si="83"/>
        <v>1.6041066838155451E-3</v>
      </c>
      <c r="G143" s="29">
        <f t="shared" si="83"/>
        <v>2.6699260663521279E-4</v>
      </c>
      <c r="H143" s="29">
        <f t="shared" si="83"/>
        <v>1.95923116681418E-4</v>
      </c>
      <c r="I143" s="29">
        <f t="shared" si="83"/>
        <v>2.6341029289212662E-4</v>
      </c>
      <c r="J143" s="29">
        <f t="shared" si="83"/>
        <v>2.6231630332959382E-4</v>
      </c>
      <c r="K143" s="29">
        <f t="shared" si="83"/>
        <v>2.2153182628218893E-4</v>
      </c>
      <c r="L143" s="29">
        <f t="shared" si="83"/>
        <v>7.1203831032057814E-5</v>
      </c>
      <c r="M143" s="29">
        <f t="shared" si="83"/>
        <v>6.8655418906175453E-5</v>
      </c>
      <c r="N143" s="29">
        <f t="shared" si="83"/>
        <v>1.5603740795634759E-4</v>
      </c>
      <c r="O143" s="29">
        <f t="shared" si="83"/>
        <v>7.5264518796290205E-5</v>
      </c>
      <c r="P143" s="29">
        <f t="shared" si="83"/>
        <v>1.6212553886614102E-4</v>
      </c>
      <c r="Q143" s="29">
        <f t="shared" si="83"/>
        <v>1.5271389493480255E-4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0.11663716314770435</v>
      </c>
      <c r="C145" s="30">
        <f t="shared" si="85"/>
        <v>0.1189112013743488</v>
      </c>
      <c r="D145" s="30">
        <f t="shared" si="85"/>
        <v>9.150889313736893E-2</v>
      </c>
      <c r="E145" s="30">
        <f t="shared" si="85"/>
        <v>8.7518823871770471E-2</v>
      </c>
      <c r="F145" s="30">
        <f t="shared" si="85"/>
        <v>0.10187991671433771</v>
      </c>
      <c r="G145" s="30">
        <f t="shared" si="85"/>
        <v>0.10091182424935549</v>
      </c>
      <c r="H145" s="30">
        <f t="shared" si="85"/>
        <v>0.10285040740157099</v>
      </c>
      <c r="I145" s="30">
        <f t="shared" si="85"/>
        <v>0.10940639628131789</v>
      </c>
      <c r="J145" s="30">
        <f t="shared" si="85"/>
        <v>0.11772793499036624</v>
      </c>
      <c r="K145" s="30">
        <f t="shared" si="85"/>
        <v>0.10575392192353716</v>
      </c>
      <c r="L145" s="30">
        <f t="shared" si="85"/>
        <v>0.10262412261757274</v>
      </c>
      <c r="M145" s="30">
        <f t="shared" si="85"/>
        <v>0.11390331806096425</v>
      </c>
      <c r="N145" s="30">
        <f t="shared" si="85"/>
        <v>0.11395222641217759</v>
      </c>
      <c r="O145" s="30">
        <f t="shared" si="85"/>
        <v>0.11882815723877954</v>
      </c>
      <c r="P145" s="30">
        <f t="shared" si="85"/>
        <v>0.1075339491495788</v>
      </c>
      <c r="Q145" s="30">
        <f t="shared" si="85"/>
        <v>0.11629932832193084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3.0381904156006362E-2</v>
      </c>
      <c r="C146" s="29">
        <f t="shared" si="86"/>
        <v>3.0820196880122351E-2</v>
      </c>
      <c r="D146" s="29">
        <f t="shared" si="86"/>
        <v>2.8540468180084034E-2</v>
      </c>
      <c r="E146" s="29">
        <f t="shared" si="86"/>
        <v>2.680143149593037E-2</v>
      </c>
      <c r="F146" s="29">
        <f t="shared" si="86"/>
        <v>2.7555612724103243E-2</v>
      </c>
      <c r="G146" s="29">
        <f t="shared" si="86"/>
        <v>2.6874412337190016E-2</v>
      </c>
      <c r="H146" s="29">
        <f t="shared" si="86"/>
        <v>2.5607994691475268E-2</v>
      </c>
      <c r="I146" s="29">
        <f t="shared" si="86"/>
        <v>2.5103977658615769E-2</v>
      </c>
      <c r="J146" s="29">
        <f t="shared" si="86"/>
        <v>2.5894356331434054E-2</v>
      </c>
      <c r="K146" s="29">
        <f t="shared" si="86"/>
        <v>2.2235091403959163E-2</v>
      </c>
      <c r="L146" s="29">
        <f t="shared" si="86"/>
        <v>2.180204553541135E-2</v>
      </c>
      <c r="M146" s="29">
        <f t="shared" si="86"/>
        <v>2.3839873535909946E-2</v>
      </c>
      <c r="N146" s="29">
        <f t="shared" si="86"/>
        <v>2.2339824619201861E-2</v>
      </c>
      <c r="O146" s="29">
        <f t="shared" si="86"/>
        <v>2.2497973869400771E-2</v>
      </c>
      <c r="P146" s="29">
        <f t="shared" si="86"/>
        <v>2.3076966758530496E-2</v>
      </c>
      <c r="Q146" s="29">
        <f t="shared" si="86"/>
        <v>2.2757558950405501E-2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4.9658702691072747E-2</v>
      </c>
      <c r="C147" s="29">
        <f t="shared" si="87"/>
        <v>5.2637420540986718E-2</v>
      </c>
      <c r="D147" s="29">
        <f t="shared" si="87"/>
        <v>4.1442435056693747E-2</v>
      </c>
      <c r="E147" s="29">
        <f t="shared" si="87"/>
        <v>3.846575566471111E-2</v>
      </c>
      <c r="F147" s="29">
        <f t="shared" si="87"/>
        <v>4.5462709286757226E-2</v>
      </c>
      <c r="G147" s="29">
        <f t="shared" si="87"/>
        <v>4.3872168909170339E-2</v>
      </c>
      <c r="H147" s="29">
        <f t="shared" si="87"/>
        <v>4.6243071285801469E-2</v>
      </c>
      <c r="I147" s="29">
        <f t="shared" si="87"/>
        <v>5.0092814242371608E-2</v>
      </c>
      <c r="J147" s="29">
        <f t="shared" si="87"/>
        <v>5.3893412566698391E-2</v>
      </c>
      <c r="K147" s="29">
        <f t="shared" si="87"/>
        <v>4.8071645538283497E-2</v>
      </c>
      <c r="L147" s="29">
        <f t="shared" si="87"/>
        <v>4.8183170772960263E-2</v>
      </c>
      <c r="M147" s="29">
        <f t="shared" si="87"/>
        <v>5.2658881329173554E-2</v>
      </c>
      <c r="N147" s="29">
        <f t="shared" si="87"/>
        <v>5.472547909916825E-2</v>
      </c>
      <c r="O147" s="29">
        <f t="shared" si="87"/>
        <v>5.6576388863534777E-2</v>
      </c>
      <c r="P147" s="29">
        <f t="shared" si="87"/>
        <v>4.946719767501645E-2</v>
      </c>
      <c r="Q147" s="29">
        <f t="shared" si="87"/>
        <v>5.3422249567226167E-2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3.6596556300625249E-2</v>
      </c>
      <c r="C148" s="29">
        <f t="shared" si="88"/>
        <v>3.5453583953239727E-2</v>
      </c>
      <c r="D148" s="29">
        <f t="shared" si="88"/>
        <v>2.1525989900591142E-2</v>
      </c>
      <c r="E148" s="29">
        <f t="shared" si="88"/>
        <v>2.2251636711128994E-2</v>
      </c>
      <c r="F148" s="29">
        <f t="shared" si="88"/>
        <v>2.8861594703477253E-2</v>
      </c>
      <c r="G148" s="29">
        <f t="shared" si="88"/>
        <v>3.0165243002995123E-2</v>
      </c>
      <c r="H148" s="29">
        <f t="shared" si="88"/>
        <v>3.0999341424294245E-2</v>
      </c>
      <c r="I148" s="29">
        <f t="shared" si="88"/>
        <v>3.4209604380330508E-2</v>
      </c>
      <c r="J148" s="29">
        <f t="shared" si="88"/>
        <v>3.7940166092233801E-2</v>
      </c>
      <c r="K148" s="29">
        <f t="shared" si="88"/>
        <v>3.5447184981294511E-2</v>
      </c>
      <c r="L148" s="29">
        <f t="shared" si="88"/>
        <v>3.2638906309201125E-2</v>
      </c>
      <c r="M148" s="29">
        <f t="shared" si="88"/>
        <v>3.7404563195880758E-2</v>
      </c>
      <c r="N148" s="29">
        <f t="shared" si="88"/>
        <v>3.6886922693807479E-2</v>
      </c>
      <c r="O148" s="29">
        <f t="shared" si="88"/>
        <v>3.9753794505843987E-2</v>
      </c>
      <c r="P148" s="29">
        <f t="shared" si="88"/>
        <v>3.4989784716031848E-2</v>
      </c>
      <c r="Q148" s="29">
        <f t="shared" si="88"/>
        <v>4.0119519804299168E-2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0.25957588662591841</v>
      </c>
      <c r="C149" s="32">
        <f t="shared" si="89"/>
        <v>0.26409605942807324</v>
      </c>
      <c r="D149" s="32">
        <f t="shared" si="89"/>
        <v>0.26739471717592544</v>
      </c>
      <c r="E149" s="32">
        <f t="shared" si="89"/>
        <v>0.27719388510467269</v>
      </c>
      <c r="F149" s="32">
        <f t="shared" si="89"/>
        <v>0.28916984025922987</v>
      </c>
      <c r="G149" s="32">
        <f t="shared" si="89"/>
        <v>0.30447425883392998</v>
      </c>
      <c r="H149" s="32">
        <f t="shared" si="89"/>
        <v>0.31007912346720556</v>
      </c>
      <c r="I149" s="32">
        <f t="shared" si="89"/>
        <v>0.30633090513260741</v>
      </c>
      <c r="J149" s="32">
        <f t="shared" si="89"/>
        <v>0.31617375195210257</v>
      </c>
      <c r="K149" s="32">
        <f t="shared" si="89"/>
        <v>0.30070596116609843</v>
      </c>
      <c r="L149" s="32">
        <f t="shared" si="89"/>
        <v>0.31619927499731365</v>
      </c>
      <c r="M149" s="32">
        <f t="shared" si="89"/>
        <v>0.30691214321939386</v>
      </c>
      <c r="N149" s="32">
        <f t="shared" si="89"/>
        <v>0.29408728484050872</v>
      </c>
      <c r="O149" s="32">
        <f t="shared" si="89"/>
        <v>0.28502162506810425</v>
      </c>
      <c r="P149" s="32">
        <f t="shared" si="89"/>
        <v>0.2717975039708157</v>
      </c>
      <c r="Q149" s="32">
        <f t="shared" si="89"/>
        <v>0.28174119020898858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0.23550761018386254</v>
      </c>
      <c r="C150" s="31">
        <f t="shared" si="90"/>
        <v>0.2400272615334651</v>
      </c>
      <c r="D150" s="31">
        <f t="shared" si="90"/>
        <v>0.2438930927892255</v>
      </c>
      <c r="E150" s="31">
        <f t="shared" si="90"/>
        <v>0.25003410175804719</v>
      </c>
      <c r="F150" s="31">
        <f t="shared" si="90"/>
        <v>0.26536469084764164</v>
      </c>
      <c r="G150" s="31">
        <f t="shared" si="90"/>
        <v>0.28284872246243747</v>
      </c>
      <c r="H150" s="31">
        <f t="shared" si="90"/>
        <v>0.29067041331158122</v>
      </c>
      <c r="I150" s="31">
        <f t="shared" si="90"/>
        <v>0.28796907293841145</v>
      </c>
      <c r="J150" s="31">
        <f t="shared" si="90"/>
        <v>0.3015211092795867</v>
      </c>
      <c r="K150" s="31">
        <f t="shared" si="90"/>
        <v>0.28034024135943059</v>
      </c>
      <c r="L150" s="31">
        <f t="shared" si="90"/>
        <v>0.28816999238323882</v>
      </c>
      <c r="M150" s="31">
        <f t="shared" si="90"/>
        <v>0.28841849958384769</v>
      </c>
      <c r="N150" s="31">
        <f t="shared" si="90"/>
        <v>0.28216889546604573</v>
      </c>
      <c r="O150" s="31">
        <f t="shared" si="90"/>
        <v>0.27298047899869821</v>
      </c>
      <c r="P150" s="31">
        <f t="shared" si="90"/>
        <v>0.2588071727912219</v>
      </c>
      <c r="Q150" s="31">
        <f t="shared" si="90"/>
        <v>0.27006756347737271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4.2073889383729475E-2</v>
      </c>
      <c r="C151" s="29">
        <f t="shared" si="91"/>
        <v>4.6519660745059963E-2</v>
      </c>
      <c r="D151" s="29">
        <f t="shared" si="91"/>
        <v>5.0978749485523611E-2</v>
      </c>
      <c r="E151" s="29">
        <f t="shared" si="91"/>
        <v>5.4817090130872236E-2</v>
      </c>
      <c r="F151" s="29">
        <f t="shared" si="91"/>
        <v>5.867715313888152E-2</v>
      </c>
      <c r="G151" s="29">
        <f t="shared" si="91"/>
        <v>6.0627634977787802E-2</v>
      </c>
      <c r="H151" s="29">
        <f t="shared" si="91"/>
        <v>6.4558138049603309E-2</v>
      </c>
      <c r="I151" s="29">
        <f t="shared" si="91"/>
        <v>6.6239637215986122E-2</v>
      </c>
      <c r="J151" s="29">
        <f t="shared" si="91"/>
        <v>6.9911183362152324E-2</v>
      </c>
      <c r="K151" s="29">
        <f t="shared" si="91"/>
        <v>7.0778040698505115E-2</v>
      </c>
      <c r="L151" s="29">
        <f t="shared" si="91"/>
        <v>7.3893536649003638E-2</v>
      </c>
      <c r="M151" s="29">
        <f t="shared" si="91"/>
        <v>7.6934964147012994E-2</v>
      </c>
      <c r="N151" s="29">
        <f t="shared" si="91"/>
        <v>7.7670510902419221E-2</v>
      </c>
      <c r="O151" s="29">
        <f t="shared" si="91"/>
        <v>7.4374868933571245E-2</v>
      </c>
      <c r="P151" s="29">
        <f t="shared" si="91"/>
        <v>6.7631732792008653E-2</v>
      </c>
      <c r="Q151" s="29">
        <f t="shared" si="91"/>
        <v>6.9845514316542359E-2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0.19343372080013307</v>
      </c>
      <c r="C152" s="29">
        <f t="shared" si="92"/>
        <v>0.19350760078840512</v>
      </c>
      <c r="D152" s="29">
        <f t="shared" si="92"/>
        <v>0.19291434330370186</v>
      </c>
      <c r="E152" s="29">
        <f t="shared" si="92"/>
        <v>0.19521701162717497</v>
      </c>
      <c r="F152" s="29">
        <f t="shared" si="92"/>
        <v>0.20668753770876014</v>
      </c>
      <c r="G152" s="29">
        <f t="shared" si="92"/>
        <v>0.22222108748464967</v>
      </c>
      <c r="H152" s="29">
        <f t="shared" si="92"/>
        <v>0.22611227526197794</v>
      </c>
      <c r="I152" s="29">
        <f t="shared" si="92"/>
        <v>0.22172943572242532</v>
      </c>
      <c r="J152" s="29">
        <f t="shared" si="92"/>
        <v>0.2316099259174344</v>
      </c>
      <c r="K152" s="29">
        <f t="shared" si="92"/>
        <v>0.20956220066092546</v>
      </c>
      <c r="L152" s="29">
        <f t="shared" si="92"/>
        <v>0.21427645573423518</v>
      </c>
      <c r="M152" s="29">
        <f t="shared" si="92"/>
        <v>0.21148353543683471</v>
      </c>
      <c r="N152" s="29">
        <f t="shared" si="92"/>
        <v>0.20449838456362654</v>
      </c>
      <c r="O152" s="29">
        <f t="shared" si="92"/>
        <v>0.19860561006512695</v>
      </c>
      <c r="P152" s="29">
        <f t="shared" si="92"/>
        <v>0.19117543999921324</v>
      </c>
      <c r="Q152" s="29">
        <f t="shared" si="92"/>
        <v>0.20022204916083033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9.8521772650156619E-4</v>
      </c>
      <c r="C153" s="30">
        <f t="shared" si="93"/>
        <v>9.6736532360137224E-4</v>
      </c>
      <c r="D153" s="30">
        <f t="shared" si="93"/>
        <v>1.1542445714290181E-3</v>
      </c>
      <c r="E153" s="30">
        <f t="shared" si="93"/>
        <v>1.1024866628764401E-3</v>
      </c>
      <c r="F153" s="30">
        <f t="shared" si="93"/>
        <v>1.147861901516187E-3</v>
      </c>
      <c r="G153" s="30">
        <f t="shared" si="93"/>
        <v>2.5049680069036249E-4</v>
      </c>
      <c r="H153" s="30">
        <f t="shared" si="93"/>
        <v>1.9415429283761569E-4</v>
      </c>
      <c r="I153" s="30">
        <f t="shared" si="93"/>
        <v>2.4752515021629737E-4</v>
      </c>
      <c r="J153" s="30">
        <f t="shared" si="93"/>
        <v>2.5727334064096544E-4</v>
      </c>
      <c r="K153" s="30">
        <f t="shared" si="93"/>
        <v>1.846757003880736E-4</v>
      </c>
      <c r="L153" s="30">
        <f t="shared" si="93"/>
        <v>6.1335695779549679E-5</v>
      </c>
      <c r="M153" s="30">
        <f t="shared" si="93"/>
        <v>6.6594829166070216E-5</v>
      </c>
      <c r="N153" s="30">
        <f t="shared" si="93"/>
        <v>1.2639573409710281E-4</v>
      </c>
      <c r="O153" s="30">
        <f t="shared" si="93"/>
        <v>6.7574196439722169E-5</v>
      </c>
      <c r="P153" s="30">
        <f t="shared" si="93"/>
        <v>1.2282219679409718E-4</v>
      </c>
      <c r="Q153" s="30">
        <f t="shared" si="93"/>
        <v>1.3486411514114301E-4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2.3578702855707352E-3</v>
      </c>
      <c r="C154" s="30">
        <f t="shared" si="94"/>
        <v>2.3609433669101627E-3</v>
      </c>
      <c r="D154" s="30">
        <f t="shared" si="94"/>
        <v>2.4000494053718646E-3</v>
      </c>
      <c r="E154" s="30">
        <f t="shared" si="94"/>
        <v>2.7502238222563524E-3</v>
      </c>
      <c r="F154" s="30">
        <f t="shared" si="94"/>
        <v>3.350502061012295E-3</v>
      </c>
      <c r="G154" s="30">
        <f t="shared" si="94"/>
        <v>3.0360440088008363E-3</v>
      </c>
      <c r="H154" s="30">
        <f t="shared" si="94"/>
        <v>3.4118084051995732E-3</v>
      </c>
      <c r="I154" s="30">
        <f t="shared" si="94"/>
        <v>4.1003677313185627E-3</v>
      </c>
      <c r="J154" s="30">
        <f t="shared" si="94"/>
        <v>4.2673913070298761E-3</v>
      </c>
      <c r="K154" s="30">
        <f t="shared" si="94"/>
        <v>3.2856021815126824E-3</v>
      </c>
      <c r="L154" s="30">
        <f t="shared" si="94"/>
        <v>2.9595434815365075E-3</v>
      </c>
      <c r="M154" s="30">
        <f t="shared" si="94"/>
        <v>2.6316315139500723E-3</v>
      </c>
      <c r="N154" s="30">
        <f t="shared" si="94"/>
        <v>2.3799076582490526E-3</v>
      </c>
      <c r="O154" s="30">
        <f t="shared" si="94"/>
        <v>2.1669971263453204E-3</v>
      </c>
      <c r="P154" s="30">
        <f t="shared" si="94"/>
        <v>1.9542800242071177E-3</v>
      </c>
      <c r="Q154" s="30">
        <f t="shared" si="94"/>
        <v>2.1510161632247687E-3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1.7453717889126747E-3</v>
      </c>
      <c r="C155" s="29">
        <f t="shared" si="95"/>
        <v>1.4543242541948356E-3</v>
      </c>
      <c r="D155" s="29">
        <f t="shared" si="95"/>
        <v>1.45640150801502E-3</v>
      </c>
      <c r="E155" s="29">
        <f t="shared" si="95"/>
        <v>1.602863506748558E-3</v>
      </c>
      <c r="F155" s="29">
        <f t="shared" si="95"/>
        <v>1.9080785050042666E-3</v>
      </c>
      <c r="G155" s="29">
        <f t="shared" si="95"/>
        <v>1.6374198677241434E-3</v>
      </c>
      <c r="H155" s="29">
        <f t="shared" si="95"/>
        <v>1.9235131902827327E-3</v>
      </c>
      <c r="I155" s="29">
        <f t="shared" si="95"/>
        <v>2.3899433805384461E-3</v>
      </c>
      <c r="J155" s="29">
        <f t="shared" si="95"/>
        <v>2.5290711617483278E-3</v>
      </c>
      <c r="K155" s="29">
        <f t="shared" si="95"/>
        <v>1.9453229229257159E-3</v>
      </c>
      <c r="L155" s="29">
        <f t="shared" si="95"/>
        <v>1.3677914961817115E-3</v>
      </c>
      <c r="M155" s="29">
        <f t="shared" si="95"/>
        <v>9.9854741067724809E-4</v>
      </c>
      <c r="N155" s="29">
        <f t="shared" si="95"/>
        <v>9.3022468420952758E-4</v>
      </c>
      <c r="O155" s="29">
        <f t="shared" si="95"/>
        <v>8.0607388741197391E-4</v>
      </c>
      <c r="P155" s="29">
        <f t="shared" si="95"/>
        <v>6.6378783993254083E-4</v>
      </c>
      <c r="Q155" s="29">
        <f t="shared" si="95"/>
        <v>7.2021229362097456E-4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6.1249849665806076E-4</v>
      </c>
      <c r="C156" s="29">
        <f t="shared" si="96"/>
        <v>9.066191127153272E-4</v>
      </c>
      <c r="D156" s="29">
        <f t="shared" si="96"/>
        <v>9.4364789735684436E-4</v>
      </c>
      <c r="E156" s="29">
        <f t="shared" si="96"/>
        <v>1.1473603155077942E-3</v>
      </c>
      <c r="F156" s="29">
        <f t="shared" si="96"/>
        <v>1.4424235560080284E-3</v>
      </c>
      <c r="G156" s="29">
        <f t="shared" si="96"/>
        <v>1.3986241410766927E-3</v>
      </c>
      <c r="H156" s="29">
        <f t="shared" si="96"/>
        <v>1.4882952149168406E-3</v>
      </c>
      <c r="I156" s="29">
        <f t="shared" si="96"/>
        <v>1.7104243507801166E-3</v>
      </c>
      <c r="J156" s="29">
        <f t="shared" si="96"/>
        <v>1.7383201452815485E-3</v>
      </c>
      <c r="K156" s="29">
        <f t="shared" si="96"/>
        <v>1.3402792585869663E-3</v>
      </c>
      <c r="L156" s="29">
        <f t="shared" si="96"/>
        <v>1.5917519853547956E-3</v>
      </c>
      <c r="M156" s="29">
        <f t="shared" si="96"/>
        <v>1.6330841032728242E-3</v>
      </c>
      <c r="N156" s="29">
        <f t="shared" si="96"/>
        <v>1.4496829740395251E-3</v>
      </c>
      <c r="O156" s="29">
        <f t="shared" si="96"/>
        <v>1.3609232389333466E-3</v>
      </c>
      <c r="P156" s="29">
        <f t="shared" si="96"/>
        <v>1.290492184274577E-3</v>
      </c>
      <c r="Q156" s="29">
        <f t="shared" si="96"/>
        <v>1.4308038696037944E-3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2.0725188429983568E-2</v>
      </c>
      <c r="C157" s="30">
        <f t="shared" si="97"/>
        <v>2.0740489204096598E-2</v>
      </c>
      <c r="D157" s="30">
        <f t="shared" si="97"/>
        <v>1.9947330409899079E-2</v>
      </c>
      <c r="E157" s="30">
        <f t="shared" si="97"/>
        <v>2.3307072861492698E-2</v>
      </c>
      <c r="F157" s="30">
        <f t="shared" si="97"/>
        <v>1.9306785449059727E-2</v>
      </c>
      <c r="G157" s="30">
        <f t="shared" si="97"/>
        <v>1.8338995562001307E-2</v>
      </c>
      <c r="H157" s="30">
        <f t="shared" si="97"/>
        <v>1.5802747457587092E-2</v>
      </c>
      <c r="I157" s="30">
        <f t="shared" si="97"/>
        <v>1.40139393126611E-2</v>
      </c>
      <c r="J157" s="30">
        <f t="shared" si="97"/>
        <v>1.0127978024845012E-2</v>
      </c>
      <c r="K157" s="30">
        <f t="shared" si="97"/>
        <v>1.6895441924767073E-2</v>
      </c>
      <c r="L157" s="30">
        <f t="shared" si="97"/>
        <v>2.5008403436758777E-2</v>
      </c>
      <c r="M157" s="30">
        <f t="shared" si="97"/>
        <v>1.5795417292429979E-2</v>
      </c>
      <c r="N157" s="30">
        <f t="shared" si="97"/>
        <v>9.4120859821168624E-3</v>
      </c>
      <c r="O157" s="30">
        <f t="shared" si="97"/>
        <v>9.8065747466210395E-3</v>
      </c>
      <c r="P157" s="30">
        <f t="shared" si="97"/>
        <v>1.0913228958592647E-2</v>
      </c>
      <c r="Q157" s="30">
        <f t="shared" si="97"/>
        <v>9.3877464532499469E-3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2.0725188429983568E-2</v>
      </c>
      <c r="C158" s="29">
        <f t="shared" si="98"/>
        <v>2.0740489204096598E-2</v>
      </c>
      <c r="D158" s="29">
        <f t="shared" si="98"/>
        <v>1.9947330409899079E-2</v>
      </c>
      <c r="E158" s="29">
        <f t="shared" si="98"/>
        <v>2.3307072861492698E-2</v>
      </c>
      <c r="F158" s="29">
        <f t="shared" si="98"/>
        <v>1.9306785449059727E-2</v>
      </c>
      <c r="G158" s="29">
        <f t="shared" si="98"/>
        <v>1.8338995562001307E-2</v>
      </c>
      <c r="H158" s="29">
        <f t="shared" si="98"/>
        <v>1.5802747457587092E-2</v>
      </c>
      <c r="I158" s="29">
        <f t="shared" si="98"/>
        <v>1.40139393126611E-2</v>
      </c>
      <c r="J158" s="29">
        <f t="shared" si="98"/>
        <v>1.0127978024845012E-2</v>
      </c>
      <c r="K158" s="29">
        <f t="shared" si="98"/>
        <v>1.6895441924767073E-2</v>
      </c>
      <c r="L158" s="29">
        <f t="shared" si="98"/>
        <v>2.5008403436758777E-2</v>
      </c>
      <c r="M158" s="29">
        <f t="shared" si="98"/>
        <v>1.5795417292429979E-2</v>
      </c>
      <c r="N158" s="29">
        <f t="shared" si="98"/>
        <v>9.4120859821168624E-3</v>
      </c>
      <c r="O158" s="29">
        <f t="shared" si="98"/>
        <v>9.8065747466210395E-3</v>
      </c>
      <c r="P158" s="29">
        <f t="shared" si="98"/>
        <v>1.0913228958592647E-2</v>
      </c>
      <c r="Q158" s="29">
        <f t="shared" si="98"/>
        <v>9.3877464532499469E-3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41.75048000173306</v>
      </c>
      <c r="C162" s="24">
        <f t="shared" si="100"/>
        <v>40.613900884005631</v>
      </c>
      <c r="D162" s="24">
        <f t="shared" si="100"/>
        <v>40.419353220132393</v>
      </c>
      <c r="E162" s="24">
        <f t="shared" si="100"/>
        <v>40.410107063948836</v>
      </c>
      <c r="F162" s="24">
        <f t="shared" si="100"/>
        <v>40.16594152422693</v>
      </c>
      <c r="G162" s="24">
        <f t="shared" si="100"/>
        <v>39.889611678244393</v>
      </c>
      <c r="H162" s="24">
        <f t="shared" si="100"/>
        <v>39.231682293298903</v>
      </c>
      <c r="I162" s="24">
        <f t="shared" si="100"/>
        <v>39.041377504367134</v>
      </c>
      <c r="J162" s="24">
        <f t="shared" si="100"/>
        <v>37.72588967255205</v>
      </c>
      <c r="K162" s="24">
        <f t="shared" si="100"/>
        <v>37.879284576575131</v>
      </c>
      <c r="L162" s="24">
        <f t="shared" si="100"/>
        <v>37.855309437180345</v>
      </c>
      <c r="M162" s="24">
        <f t="shared" si="100"/>
        <v>36.691755132996235</v>
      </c>
      <c r="N162" s="24">
        <f t="shared" si="100"/>
        <v>36.60511517698545</v>
      </c>
      <c r="O162" s="24">
        <f t="shared" si="100"/>
        <v>36.586776549208849</v>
      </c>
      <c r="P162" s="24">
        <f t="shared" si="100"/>
        <v>37.330536657623014</v>
      </c>
      <c r="Q162" s="24">
        <f t="shared" si="100"/>
        <v>36.014845859383151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44.102701797889139</v>
      </c>
      <c r="C163" s="22">
        <f t="shared" si="101"/>
        <v>43.217281743322062</v>
      </c>
      <c r="D163" s="22">
        <f t="shared" si="101"/>
        <v>43.664138701070662</v>
      </c>
      <c r="E163" s="22">
        <f t="shared" si="101"/>
        <v>43.738170555568367</v>
      </c>
      <c r="F163" s="22">
        <f t="shared" si="101"/>
        <v>43.382860663882411</v>
      </c>
      <c r="G163" s="22">
        <f t="shared" si="101"/>
        <v>43.320438645120632</v>
      </c>
      <c r="H163" s="22">
        <f t="shared" si="101"/>
        <v>42.918114853213446</v>
      </c>
      <c r="I163" s="22">
        <f t="shared" si="101"/>
        <v>42.738088605863375</v>
      </c>
      <c r="J163" s="22">
        <f t="shared" si="101"/>
        <v>41.597652021488315</v>
      </c>
      <c r="K163" s="22">
        <f t="shared" si="101"/>
        <v>42.318951189990138</v>
      </c>
      <c r="L163" s="22">
        <f t="shared" si="101"/>
        <v>42.397506335337468</v>
      </c>
      <c r="M163" s="22">
        <f t="shared" si="101"/>
        <v>41.569228951581231</v>
      </c>
      <c r="N163" s="22">
        <f t="shared" si="101"/>
        <v>41.523084182772443</v>
      </c>
      <c r="O163" s="22">
        <f t="shared" si="101"/>
        <v>41.69610815442023</v>
      </c>
      <c r="P163" s="22">
        <f t="shared" si="101"/>
        <v>43.362454251594997</v>
      </c>
      <c r="Q163" s="22">
        <f t="shared" si="101"/>
        <v>42.118951579955535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47.241548123758996</v>
      </c>
      <c r="C164" s="20">
        <f t="shared" si="102"/>
        <v>45.186099938605032</v>
      </c>
      <c r="D164" s="20">
        <f t="shared" si="102"/>
        <v>44.562158720814217</v>
      </c>
      <c r="E164" s="20">
        <f t="shared" si="102"/>
        <v>45.044354620387232</v>
      </c>
      <c r="F164" s="20">
        <f t="shared" si="102"/>
        <v>43.032611211947483</v>
      </c>
      <c r="G164" s="20">
        <f t="shared" si="102"/>
        <v>42.603049505499058</v>
      </c>
      <c r="H164" s="20">
        <f t="shared" si="102"/>
        <v>41.230627977548913</v>
      </c>
      <c r="I164" s="20">
        <f t="shared" si="102"/>
        <v>41.357052771005399</v>
      </c>
      <c r="J164" s="20">
        <f t="shared" si="102"/>
        <v>41.429023096500167</v>
      </c>
      <c r="K164" s="20">
        <f t="shared" si="102"/>
        <v>40.997224730680173</v>
      </c>
      <c r="L164" s="20">
        <f t="shared" si="102"/>
        <v>39.572025353414702</v>
      </c>
      <c r="M164" s="20">
        <f t="shared" si="102"/>
        <v>39.487671359633254</v>
      </c>
      <c r="N164" s="20">
        <f t="shared" si="102"/>
        <v>39.620908277506601</v>
      </c>
      <c r="O164" s="20">
        <f t="shared" si="102"/>
        <v>38.70235144769844</v>
      </c>
      <c r="P164" s="20">
        <f t="shared" si="102"/>
        <v>37.760784942746525</v>
      </c>
      <c r="Q164" s="20">
        <f t="shared" si="102"/>
        <v>38.570417713646954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42.702961056495546</v>
      </c>
      <c r="C165" s="20">
        <f t="shared" si="103"/>
        <v>41.851107290632804</v>
      </c>
      <c r="D165" s="20">
        <f t="shared" si="103"/>
        <v>42.486375530362309</v>
      </c>
      <c r="E165" s="20">
        <f t="shared" si="103"/>
        <v>42.468880236270799</v>
      </c>
      <c r="F165" s="20">
        <f t="shared" si="103"/>
        <v>42.112596413937425</v>
      </c>
      <c r="G165" s="20">
        <f t="shared" si="103"/>
        <v>42.019748975694718</v>
      </c>
      <c r="H165" s="20">
        <f t="shared" si="103"/>
        <v>41.63863470062816</v>
      </c>
      <c r="I165" s="20">
        <f t="shared" si="103"/>
        <v>41.706746530039482</v>
      </c>
      <c r="J165" s="20">
        <f t="shared" si="103"/>
        <v>40.415778656015817</v>
      </c>
      <c r="K165" s="20">
        <f t="shared" si="103"/>
        <v>41.313651077345149</v>
      </c>
      <c r="L165" s="20">
        <f t="shared" si="103"/>
        <v>41.210831674168524</v>
      </c>
      <c r="M165" s="20">
        <f t="shared" si="103"/>
        <v>40.540460676070616</v>
      </c>
      <c r="N165" s="20">
        <f t="shared" si="103"/>
        <v>40.207288449648722</v>
      </c>
      <c r="O165" s="20">
        <f t="shared" si="103"/>
        <v>40.568937507001174</v>
      </c>
      <c r="P165" s="20">
        <f t="shared" si="103"/>
        <v>42.692450493712599</v>
      </c>
      <c r="Q165" s="20">
        <f t="shared" si="103"/>
        <v>41.274221521010183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59.668688602495784</v>
      </c>
      <c r="C166" s="20">
        <f t="shared" si="104"/>
        <v>58.639006083378874</v>
      </c>
      <c r="D166" s="20">
        <f t="shared" si="104"/>
        <v>57.100942856416317</v>
      </c>
      <c r="E166" s="20">
        <f t="shared" si="104"/>
        <v>58.253444837795172</v>
      </c>
      <c r="F166" s="20">
        <f t="shared" si="104"/>
        <v>58.281647225790657</v>
      </c>
      <c r="G166" s="20">
        <f t="shared" si="104"/>
        <v>58.553225990969217</v>
      </c>
      <c r="H166" s="20">
        <f t="shared" si="104"/>
        <v>57.885828482014965</v>
      </c>
      <c r="I166" s="20">
        <f t="shared" si="104"/>
        <v>54.937581432859105</v>
      </c>
      <c r="J166" s="20">
        <f t="shared" si="104"/>
        <v>55.726606053543307</v>
      </c>
      <c r="K166" s="20">
        <f t="shared" si="104"/>
        <v>54.290132737211707</v>
      </c>
      <c r="L166" s="20">
        <f t="shared" si="104"/>
        <v>56.315777478764602</v>
      </c>
      <c r="M166" s="20">
        <f t="shared" si="104"/>
        <v>53.365561338330984</v>
      </c>
      <c r="N166" s="20">
        <f t="shared" si="104"/>
        <v>56.633503387960417</v>
      </c>
      <c r="O166" s="20">
        <f t="shared" si="104"/>
        <v>54.500015052202301</v>
      </c>
      <c r="P166" s="20">
        <f t="shared" si="104"/>
        <v>51.431543567566237</v>
      </c>
      <c r="Q166" s="20">
        <f t="shared" si="104"/>
        <v>52.013671951375422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18.131844681199031</v>
      </c>
      <c r="C167" s="21">
        <f t="shared" si="105"/>
        <v>16.188416143165234</v>
      </c>
      <c r="D167" s="21">
        <f t="shared" si="105"/>
        <v>16.342051144518216</v>
      </c>
      <c r="E167" s="21">
        <f t="shared" si="105"/>
        <v>16.148139534199593</v>
      </c>
      <c r="F167" s="21">
        <f t="shared" si="105"/>
        <v>15.900531046094658</v>
      </c>
      <c r="G167" s="21">
        <f t="shared" si="105"/>
        <v>13.832678037494597</v>
      </c>
      <c r="H167" s="21">
        <f t="shared" si="105"/>
        <v>13.063215598401685</v>
      </c>
      <c r="I167" s="21">
        <f t="shared" si="105"/>
        <v>12.331495380581773</v>
      </c>
      <c r="J167" s="21">
        <f t="shared" si="105"/>
        <v>9.2841839954819836</v>
      </c>
      <c r="K167" s="21">
        <f t="shared" si="105"/>
        <v>10.496764712281689</v>
      </c>
      <c r="L167" s="21">
        <f t="shared" si="105"/>
        <v>10.047728439929452</v>
      </c>
      <c r="M167" s="21">
        <f t="shared" si="105"/>
        <v>11.23698137573138</v>
      </c>
      <c r="N167" s="21">
        <f t="shared" si="105"/>
        <v>11.7101697912584</v>
      </c>
      <c r="O167" s="21">
        <f t="shared" si="105"/>
        <v>12.182322186878148</v>
      </c>
      <c r="P167" s="21">
        <f t="shared" si="105"/>
        <v>11.457362651076547</v>
      </c>
      <c r="Q167" s="21">
        <f t="shared" si="105"/>
        <v>11.026240711868667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6.2757374766471514</v>
      </c>
      <c r="C168" s="20">
        <f t="shared" si="106"/>
        <v>6.1361120324312344</v>
      </c>
      <c r="D168" s="20">
        <f t="shared" si="106"/>
        <v>6.0184064087645535</v>
      </c>
      <c r="E168" s="20">
        <f t="shared" si="106"/>
        <v>5.9038654018495915</v>
      </c>
      <c r="F168" s="20">
        <f t="shared" si="106"/>
        <v>5.7968614281912272</v>
      </c>
      <c r="G168" s="20">
        <f t="shared" si="106"/>
        <v>5.6226901085575491</v>
      </c>
      <c r="H168" s="20">
        <f t="shared" si="106"/>
        <v>5.4463803012947904</v>
      </c>
      <c r="I168" s="20">
        <f t="shared" si="106"/>
        <v>5.3557141208164518</v>
      </c>
      <c r="J168" s="20">
        <f t="shared" si="106"/>
        <v>5.2580982609115026</v>
      </c>
      <c r="K168" s="20">
        <f t="shared" si="106"/>
        <v>5.1735893675546611</v>
      </c>
      <c r="L168" s="20">
        <f t="shared" si="106"/>
        <v>5.1826353088600072</v>
      </c>
      <c r="M168" s="20">
        <f t="shared" si="106"/>
        <v>5.1839031770223523</v>
      </c>
      <c r="N168" s="20">
        <f t="shared" si="106"/>
        <v>5.1361474171796582</v>
      </c>
      <c r="O168" s="20">
        <f t="shared" si="106"/>
        <v>5.1514933463293051</v>
      </c>
      <c r="P168" s="20">
        <f t="shared" si="106"/>
        <v>5.0792578899508563</v>
      </c>
      <c r="Q168" s="20">
        <f t="shared" si="106"/>
        <v>4.9971356098376294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24.61373037671839</v>
      </c>
      <c r="C169" s="20">
        <f t="shared" si="107"/>
        <v>21.462724297609988</v>
      </c>
      <c r="D169" s="20">
        <f t="shared" si="107"/>
        <v>22.007017407006899</v>
      </c>
      <c r="E169" s="20">
        <f t="shared" si="107"/>
        <v>21.799564289527517</v>
      </c>
      <c r="F169" s="20">
        <f t="shared" si="107"/>
        <v>21.739951639666014</v>
      </c>
      <c r="G169" s="20">
        <f t="shared" si="107"/>
        <v>18.037010568842536</v>
      </c>
      <c r="H169" s="20">
        <f t="shared" si="107"/>
        <v>16.830530517917158</v>
      </c>
      <c r="I169" s="20">
        <f t="shared" si="107"/>
        <v>15.758864348151359</v>
      </c>
      <c r="J169" s="20">
        <f t="shared" si="107"/>
        <v>10.689010793262611</v>
      </c>
      <c r="K169" s="20">
        <f t="shared" si="107"/>
        <v>12.740736691540068</v>
      </c>
      <c r="L169" s="20">
        <f t="shared" si="107"/>
        <v>12.021524029394937</v>
      </c>
      <c r="M169" s="20">
        <f t="shared" si="107"/>
        <v>13.879516137608373</v>
      </c>
      <c r="N169" s="20">
        <f t="shared" si="107"/>
        <v>14.651715802502084</v>
      </c>
      <c r="O169" s="20">
        <f t="shared" si="107"/>
        <v>15.525804435632416</v>
      </c>
      <c r="P169" s="20">
        <f t="shared" si="107"/>
        <v>14.424166854289703</v>
      </c>
      <c r="Q169" s="20">
        <f t="shared" si="107"/>
        <v>13.735601357484203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9.991659390521864</v>
      </c>
      <c r="C170" s="20">
        <f t="shared" si="108"/>
        <v>9.7693604358496753</v>
      </c>
      <c r="D170" s="20">
        <f t="shared" si="108"/>
        <v>9.581960229196234</v>
      </c>
      <c r="E170" s="20">
        <f t="shared" si="108"/>
        <v>9.5088960942521048</v>
      </c>
      <c r="F170" s="20">
        <f t="shared" si="108"/>
        <v>9.3417880905471211</v>
      </c>
      <c r="G170" s="20">
        <f t="shared" si="108"/>
        <v>9.0560289527777638</v>
      </c>
      <c r="H170" s="20">
        <f t="shared" si="108"/>
        <v>8.8233590799779424</v>
      </c>
      <c r="I170" s="20">
        <f t="shared" si="108"/>
        <v>8.6260315266346961</v>
      </c>
      <c r="J170" s="20">
        <f t="shared" si="108"/>
        <v>8.4684915658697122</v>
      </c>
      <c r="K170" s="20">
        <f t="shared" si="108"/>
        <v>8.3192884356907886</v>
      </c>
      <c r="L170" s="20">
        <f t="shared" si="108"/>
        <v>8.3035463327302619</v>
      </c>
      <c r="M170" s="20">
        <f t="shared" si="108"/>
        <v>8.253339954226977</v>
      </c>
      <c r="N170" s="20">
        <f t="shared" si="108"/>
        <v>8.1773075694977955</v>
      </c>
      <c r="O170" s="20">
        <f t="shared" si="108"/>
        <v>8.2017399645214777</v>
      </c>
      <c r="P170" s="20">
        <f t="shared" si="108"/>
        <v>8.1109934293465216</v>
      </c>
      <c r="Q170" s="20">
        <f t="shared" si="108"/>
        <v>7.9559855917396627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40.633994508062806</v>
      </c>
      <c r="C171" s="21">
        <f t="shared" si="109"/>
        <v>39.087659997738882</v>
      </c>
      <c r="D171" s="21">
        <f t="shared" si="109"/>
        <v>34.701354732091765</v>
      </c>
      <c r="E171" s="21">
        <f t="shared" si="109"/>
        <v>34.048143535388157</v>
      </c>
      <c r="F171" s="21">
        <f t="shared" si="109"/>
        <v>34.962136459337252</v>
      </c>
      <c r="G171" s="21">
        <f t="shared" si="109"/>
        <v>34.826915174030738</v>
      </c>
      <c r="H171" s="21">
        <f t="shared" si="109"/>
        <v>34.045327927580864</v>
      </c>
      <c r="I171" s="21">
        <f t="shared" si="109"/>
        <v>34.720479541236237</v>
      </c>
      <c r="J171" s="21">
        <f t="shared" si="109"/>
        <v>34.753197724521712</v>
      </c>
      <c r="K171" s="21">
        <f t="shared" si="109"/>
        <v>31.866290872633556</v>
      </c>
      <c r="L171" s="21">
        <f t="shared" si="109"/>
        <v>31.566618523867511</v>
      </c>
      <c r="M171" s="21">
        <f t="shared" si="109"/>
        <v>29.077290544747768</v>
      </c>
      <c r="N171" s="21">
        <f t="shared" si="109"/>
        <v>28.825389483982338</v>
      </c>
      <c r="O171" s="21">
        <f t="shared" si="109"/>
        <v>28.307027953461191</v>
      </c>
      <c r="P171" s="21">
        <f t="shared" si="109"/>
        <v>25.917321793509874</v>
      </c>
      <c r="Q171" s="21">
        <f t="shared" si="109"/>
        <v>25.207547305949504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57.390750026854711</v>
      </c>
      <c r="C172" s="20">
        <f t="shared" si="110"/>
        <v>58.15430458122178</v>
      </c>
      <c r="D172" s="20">
        <f t="shared" si="110"/>
        <v>57.298232468524034</v>
      </c>
      <c r="E172" s="20">
        <f t="shared" si="110"/>
        <v>58.875975800116855</v>
      </c>
      <c r="F172" s="20">
        <f t="shared" si="110"/>
        <v>61.031763962324618</v>
      </c>
      <c r="G172" s="20">
        <f t="shared" si="110"/>
        <v>58.174642209420114</v>
      </c>
      <c r="H172" s="20">
        <f t="shared" si="110"/>
        <v>56.389493769564027</v>
      </c>
      <c r="I172" s="20">
        <f t="shared" si="110"/>
        <v>56.657927474681614</v>
      </c>
      <c r="J172" s="20">
        <f t="shared" si="110"/>
        <v>59.022324462581317</v>
      </c>
      <c r="K172" s="20">
        <f t="shared" si="110"/>
        <v>55.28190189590336</v>
      </c>
      <c r="L172" s="20">
        <f t="shared" si="110"/>
        <v>53.579644183197452</v>
      </c>
      <c r="M172" s="20">
        <f t="shared" si="110"/>
        <v>50.845380114385677</v>
      </c>
      <c r="N172" s="20">
        <f t="shared" si="110"/>
        <v>45.087181609489697</v>
      </c>
      <c r="O172" s="20">
        <f t="shared" si="110"/>
        <v>44.735594882978361</v>
      </c>
      <c r="P172" s="20">
        <f t="shared" si="110"/>
        <v>44.268709527042361</v>
      </c>
      <c r="Q172" s="20">
        <f t="shared" si="110"/>
        <v>42.968920937181302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38.744614638793898</v>
      </c>
      <c r="C173" s="20">
        <f t="shared" si="111"/>
        <v>44.081954540486599</v>
      </c>
      <c r="D173" s="20">
        <f t="shared" si="111"/>
        <v>36.225778273720515</v>
      </c>
      <c r="E173" s="20">
        <f t="shared" si="111"/>
        <v>36.173348997644553</v>
      </c>
      <c r="F173" s="20">
        <f t="shared" si="111"/>
        <v>39.859662449651225</v>
      </c>
      <c r="G173" s="20">
        <f t="shared" si="111"/>
        <v>36.892361641327014</v>
      </c>
      <c r="H173" s="20">
        <f t="shared" si="111"/>
        <v>36.851299258169036</v>
      </c>
      <c r="I173" s="20">
        <f t="shared" si="111"/>
        <v>38.262368624391264</v>
      </c>
      <c r="J173" s="20">
        <f t="shared" si="111"/>
        <v>39.239598555812741</v>
      </c>
      <c r="K173" s="20">
        <f t="shared" si="111"/>
        <v>35.36138412215665</v>
      </c>
      <c r="L173" s="20">
        <f t="shared" si="111"/>
        <v>33.775285362987198</v>
      </c>
      <c r="M173" s="20">
        <f t="shared" si="111"/>
        <v>32.481977819232391</v>
      </c>
      <c r="N173" s="20">
        <f t="shared" si="111"/>
        <v>31.947328885388995</v>
      </c>
      <c r="O173" s="20">
        <f t="shared" si="111"/>
        <v>31.250432326941574</v>
      </c>
      <c r="P173" s="20">
        <f t="shared" si="111"/>
        <v>26.891246169993853</v>
      </c>
      <c r="Q173" s="20">
        <f t="shared" si="111"/>
        <v>27.579271651547451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34.546129594249329</v>
      </c>
      <c r="C174" s="20">
        <f t="shared" si="112"/>
        <v>26.897213439840453</v>
      </c>
      <c r="D174" s="20">
        <f t="shared" si="112"/>
        <v>21.635614717468123</v>
      </c>
      <c r="E174" s="20">
        <f t="shared" si="112"/>
        <v>21.154720705139816</v>
      </c>
      <c r="F174" s="20">
        <f t="shared" si="112"/>
        <v>21.832730862729083</v>
      </c>
      <c r="G174" s="20">
        <f t="shared" si="112"/>
        <v>24.202492428165321</v>
      </c>
      <c r="H174" s="20">
        <f t="shared" si="112"/>
        <v>23.627519760933954</v>
      </c>
      <c r="I174" s="20">
        <f t="shared" si="112"/>
        <v>24.456570123658448</v>
      </c>
      <c r="J174" s="20">
        <f t="shared" si="112"/>
        <v>24.083236027123984</v>
      </c>
      <c r="K174" s="20">
        <f t="shared" si="112"/>
        <v>22.765970680749088</v>
      </c>
      <c r="L174" s="20">
        <f t="shared" si="112"/>
        <v>23.024980124260221</v>
      </c>
      <c r="M174" s="20">
        <f t="shared" si="112"/>
        <v>20.470770794644068</v>
      </c>
      <c r="N174" s="20">
        <f t="shared" si="112"/>
        <v>21.142053055599643</v>
      </c>
      <c r="O174" s="20">
        <f t="shared" si="112"/>
        <v>21.095107767848607</v>
      </c>
      <c r="P174" s="20">
        <f t="shared" si="112"/>
        <v>19.56601190236567</v>
      </c>
      <c r="Q174" s="20">
        <f t="shared" si="112"/>
        <v>18.68632393685105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31.982095838989881</v>
      </c>
      <c r="C175" s="24">
        <f t="shared" si="113"/>
        <v>33.04412061107061</v>
      </c>
      <c r="D175" s="24">
        <f t="shared" si="113"/>
        <v>31.638067081841942</v>
      </c>
      <c r="E175" s="24">
        <f t="shared" si="113"/>
        <v>32.465395612078346</v>
      </c>
      <c r="F175" s="24">
        <f t="shared" si="113"/>
        <v>33.590689231922518</v>
      </c>
      <c r="G175" s="24">
        <f t="shared" si="113"/>
        <v>33.678245387560644</v>
      </c>
      <c r="H175" s="24">
        <f t="shared" si="113"/>
        <v>34.078538298984483</v>
      </c>
      <c r="I175" s="24">
        <f t="shared" si="113"/>
        <v>33.455166407346411</v>
      </c>
      <c r="J175" s="24">
        <f t="shared" si="113"/>
        <v>33.473108919120612</v>
      </c>
      <c r="K175" s="24">
        <f t="shared" si="113"/>
        <v>35.690757019145948</v>
      </c>
      <c r="L175" s="24">
        <f t="shared" si="113"/>
        <v>34.020242050492477</v>
      </c>
      <c r="M175" s="24">
        <f t="shared" si="113"/>
        <v>33.690722063670108</v>
      </c>
      <c r="N175" s="24">
        <f t="shared" si="113"/>
        <v>34.287307096969492</v>
      </c>
      <c r="O175" s="24">
        <f t="shared" si="113"/>
        <v>34.151341259210561</v>
      </c>
      <c r="P175" s="24">
        <f t="shared" si="113"/>
        <v>30.288306321603667</v>
      </c>
      <c r="Q175" s="24">
        <f t="shared" si="113"/>
        <v>32.828836000327186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45.25183147228838</v>
      </c>
      <c r="C176" s="22">
        <f t="shared" si="114"/>
        <v>47.118438511260557</v>
      </c>
      <c r="D176" s="22">
        <f t="shared" si="114"/>
        <v>44.408635781020152</v>
      </c>
      <c r="E176" s="22">
        <f t="shared" si="114"/>
        <v>46.180689472736553</v>
      </c>
      <c r="F176" s="22">
        <f t="shared" si="114"/>
        <v>47.532355848195621</v>
      </c>
      <c r="G176" s="22">
        <f t="shared" si="114"/>
        <v>48.777222255826914</v>
      </c>
      <c r="H176" s="22">
        <f t="shared" si="114"/>
        <v>48.810277725043285</v>
      </c>
      <c r="I176" s="22">
        <f t="shared" si="114"/>
        <v>48.37670945582051</v>
      </c>
      <c r="J176" s="22">
        <f t="shared" si="114"/>
        <v>49.087469353463085</v>
      </c>
      <c r="K176" s="22">
        <f t="shared" si="114"/>
        <v>53.100335931984368</v>
      </c>
      <c r="L176" s="22">
        <f t="shared" si="114"/>
        <v>53.228611166631353</v>
      </c>
      <c r="M176" s="22">
        <f t="shared" si="114"/>
        <v>52.087191016377794</v>
      </c>
      <c r="N176" s="22">
        <f t="shared" si="114"/>
        <v>53.984561972294827</v>
      </c>
      <c r="O176" s="22">
        <f t="shared" si="114"/>
        <v>51.062350932388995</v>
      </c>
      <c r="P176" s="22">
        <f t="shared" si="114"/>
        <v>42.918750109700127</v>
      </c>
      <c r="Q176" s="22">
        <f t="shared" si="114"/>
        <v>45.811933601050853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450.30940903255339</v>
      </c>
      <c r="C177" s="20">
        <f t="shared" si="115"/>
        <v>425.20304149565084</v>
      </c>
      <c r="D177" s="20">
        <f t="shared" si="115"/>
        <v>408.35739814921976</v>
      </c>
      <c r="E177" s="20">
        <f t="shared" si="115"/>
        <v>405.83498191274589</v>
      </c>
      <c r="F177" s="20">
        <f t="shared" si="115"/>
        <v>406.30334417853533</v>
      </c>
      <c r="G177" s="20">
        <f t="shared" si="115"/>
        <v>403.78419537294292</v>
      </c>
      <c r="H177" s="20">
        <f t="shared" si="115"/>
        <v>402.46756162006074</v>
      </c>
      <c r="I177" s="20">
        <f t="shared" si="115"/>
        <v>389.61208800078987</v>
      </c>
      <c r="J177" s="20">
        <f t="shared" si="115"/>
        <v>388.62496308581825</v>
      </c>
      <c r="K177" s="20">
        <f t="shared" si="115"/>
        <v>378.44939275994989</v>
      </c>
      <c r="L177" s="20">
        <f t="shared" si="115"/>
        <v>377.20593948279259</v>
      </c>
      <c r="M177" s="20">
        <f t="shared" si="115"/>
        <v>367.69446091580386</v>
      </c>
      <c r="N177" s="20">
        <f t="shared" si="115"/>
        <v>362.97757650179005</v>
      </c>
      <c r="O177" s="20">
        <f t="shared" si="115"/>
        <v>349.75567237529003</v>
      </c>
      <c r="P177" s="20">
        <f t="shared" si="115"/>
        <v>323.14732262371638</v>
      </c>
      <c r="Q177" s="20">
        <f t="shared" si="115"/>
        <v>329.13528012561085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37.63561860564387</v>
      </c>
      <c r="C178" s="20">
        <f t="shared" si="116"/>
        <v>38.617488587929003</v>
      </c>
      <c r="D178" s="20">
        <f t="shared" si="116"/>
        <v>35.760010475567782</v>
      </c>
      <c r="E178" s="20">
        <f t="shared" si="116"/>
        <v>36.801639686603295</v>
      </c>
      <c r="F178" s="20">
        <f t="shared" si="116"/>
        <v>37.838039390498245</v>
      </c>
      <c r="G178" s="20">
        <f t="shared" si="116"/>
        <v>39.189662129150229</v>
      </c>
      <c r="H178" s="20">
        <f t="shared" si="116"/>
        <v>38.897317252286868</v>
      </c>
      <c r="I178" s="20">
        <f t="shared" si="116"/>
        <v>38.243061245571042</v>
      </c>
      <c r="J178" s="20">
        <f t="shared" si="116"/>
        <v>38.742330897474993</v>
      </c>
      <c r="K178" s="20">
        <f t="shared" si="116"/>
        <v>41.045368302774719</v>
      </c>
      <c r="L178" s="20">
        <f t="shared" si="116"/>
        <v>40.966410390931649</v>
      </c>
      <c r="M178" s="20">
        <f t="shared" si="116"/>
        <v>39.561999428576826</v>
      </c>
      <c r="N178" s="20">
        <f t="shared" si="116"/>
        <v>40.66503085222601</v>
      </c>
      <c r="O178" s="20">
        <f t="shared" si="116"/>
        <v>38.574790438410353</v>
      </c>
      <c r="P178" s="20">
        <f t="shared" si="116"/>
        <v>32.756286121038052</v>
      </c>
      <c r="Q178" s="20">
        <f t="shared" si="116"/>
        <v>35.139646095318277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5.8448370126172087</v>
      </c>
      <c r="C179" s="21">
        <f t="shared" si="117"/>
        <v>5.1234548747936683</v>
      </c>
      <c r="D179" s="21">
        <f t="shared" si="117"/>
        <v>5.0327181441121276</v>
      </c>
      <c r="E179" s="21">
        <f t="shared" si="117"/>
        <v>4.697634859875401</v>
      </c>
      <c r="F179" s="21">
        <f t="shared" si="117"/>
        <v>5.2324469359896275</v>
      </c>
      <c r="G179" s="21">
        <f t="shared" si="117"/>
        <v>4.3971414998897043</v>
      </c>
      <c r="H179" s="21">
        <f t="shared" si="117"/>
        <v>4.3835300357051672</v>
      </c>
      <c r="I179" s="21">
        <f t="shared" si="117"/>
        <v>4.3953114013354053</v>
      </c>
      <c r="J179" s="21">
        <f t="shared" si="117"/>
        <v>3.6567971218144146</v>
      </c>
      <c r="K179" s="21">
        <f t="shared" si="117"/>
        <v>3.4511893914100895</v>
      </c>
      <c r="L179" s="21">
        <f t="shared" si="117"/>
        <v>3.0998020161893907</v>
      </c>
      <c r="M179" s="21">
        <f t="shared" si="117"/>
        <v>3.2306696483190716</v>
      </c>
      <c r="N179" s="21">
        <f t="shared" si="117"/>
        <v>3.04165475849276</v>
      </c>
      <c r="O179" s="21">
        <f t="shared" si="117"/>
        <v>3.0227546347269874</v>
      </c>
      <c r="P179" s="21">
        <f t="shared" si="117"/>
        <v>2.8192218177120845</v>
      </c>
      <c r="Q179" s="21">
        <f t="shared" si="117"/>
        <v>2.7758200358438905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176.71287278138365</v>
      </c>
      <c r="C180" s="21">
        <f t="shared" si="118"/>
        <v>157.64143191585478</v>
      </c>
      <c r="D180" s="21">
        <f t="shared" si="118"/>
        <v>121.8381812174505</v>
      </c>
      <c r="E180" s="21">
        <f t="shared" si="118"/>
        <v>115.60440622403426</v>
      </c>
      <c r="F180" s="21">
        <f t="shared" si="118"/>
        <v>122.81458375297954</v>
      </c>
      <c r="G180" s="21">
        <f t="shared" si="118"/>
        <v>112.11588969781846</v>
      </c>
      <c r="H180" s="21">
        <f t="shared" si="118"/>
        <v>114.14926307226668</v>
      </c>
      <c r="I180" s="21">
        <f t="shared" si="118"/>
        <v>118.21566546833097</v>
      </c>
      <c r="J180" s="21">
        <f t="shared" si="118"/>
        <v>119.79666422568168</v>
      </c>
      <c r="K180" s="21">
        <f t="shared" si="118"/>
        <v>114.16762504244441</v>
      </c>
      <c r="L180" s="21">
        <f t="shared" si="118"/>
        <v>91.103202322541009</v>
      </c>
      <c r="M180" s="21">
        <f t="shared" si="118"/>
        <v>78.289054110132497</v>
      </c>
      <c r="N180" s="21">
        <f t="shared" si="118"/>
        <v>79.98066942563409</v>
      </c>
      <c r="O180" s="21">
        <f t="shared" si="118"/>
        <v>77.389172685515618</v>
      </c>
      <c r="P180" s="21">
        <f t="shared" si="118"/>
        <v>63.188813038204771</v>
      </c>
      <c r="Q180" s="21">
        <f t="shared" si="118"/>
        <v>68.179459725238559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288.68849191142834</v>
      </c>
      <c r="C181" s="20">
        <f t="shared" si="119"/>
        <v>298.84577683660893</v>
      </c>
      <c r="D181" s="20">
        <f t="shared" si="119"/>
        <v>232.82523836018717</v>
      </c>
      <c r="E181" s="20">
        <f t="shared" si="119"/>
        <v>224.84061223562671</v>
      </c>
      <c r="F181" s="20">
        <f t="shared" si="119"/>
        <v>244.7249664316607</v>
      </c>
      <c r="G181" s="20">
        <f t="shared" si="119"/>
        <v>235.43162792676819</v>
      </c>
      <c r="H181" s="20">
        <f t="shared" si="119"/>
        <v>243.03798482508691</v>
      </c>
      <c r="I181" s="20">
        <f t="shared" si="119"/>
        <v>253.73018611856673</v>
      </c>
      <c r="J181" s="20">
        <f t="shared" si="119"/>
        <v>250.63031712252138</v>
      </c>
      <c r="K181" s="20">
        <f t="shared" si="119"/>
        <v>230.22769386846377</v>
      </c>
      <c r="L181" s="20">
        <f t="shared" si="119"/>
        <v>222.3610025822893</v>
      </c>
      <c r="M181" s="20">
        <f t="shared" si="119"/>
        <v>207.59072168441489</v>
      </c>
      <c r="N181" s="20">
        <f t="shared" si="119"/>
        <v>207.31571606952772</v>
      </c>
      <c r="O181" s="20">
        <f t="shared" si="119"/>
        <v>194.96620019324345</v>
      </c>
      <c r="P181" s="20">
        <f t="shared" si="119"/>
        <v>157.57687976993577</v>
      </c>
      <c r="Q181" s="20">
        <f t="shared" si="119"/>
        <v>166.97651716685857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83.937474887027989</v>
      </c>
      <c r="C182" s="20">
        <f t="shared" si="120"/>
        <v>89.673733312554972</v>
      </c>
      <c r="D182" s="20">
        <f t="shared" si="120"/>
        <v>70.194546830091639</v>
      </c>
      <c r="E182" s="20">
        <f t="shared" si="120"/>
        <v>68.864748289904895</v>
      </c>
      <c r="F182" s="20">
        <f t="shared" si="120"/>
        <v>74.030609700417628</v>
      </c>
      <c r="G182" s="20">
        <f t="shared" si="120"/>
        <v>69.498419556119231</v>
      </c>
      <c r="H182" s="20">
        <f t="shared" si="120"/>
        <v>67.728117797260012</v>
      </c>
      <c r="I182" s="20">
        <f t="shared" si="120"/>
        <v>67.696001425681118</v>
      </c>
      <c r="J182" s="20">
        <f t="shared" si="120"/>
        <v>68.086348245992397</v>
      </c>
      <c r="K182" s="20">
        <f t="shared" si="120"/>
        <v>65.928792429842389</v>
      </c>
      <c r="L182" s="20">
        <f t="shared" si="120"/>
        <v>60.443843432206585</v>
      </c>
      <c r="M182" s="20">
        <f t="shared" si="120"/>
        <v>56.69619182764221</v>
      </c>
      <c r="N182" s="20">
        <f t="shared" si="120"/>
        <v>57.369926194507315</v>
      </c>
      <c r="O182" s="20">
        <f t="shared" si="120"/>
        <v>57.021444647810057</v>
      </c>
      <c r="P182" s="20">
        <f t="shared" si="120"/>
        <v>48.305618590331278</v>
      </c>
      <c r="Q182" s="20">
        <f t="shared" si="120"/>
        <v>52.533412167240961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26.114955844972627</v>
      </c>
      <c r="C183" s="18">
        <f t="shared" si="121"/>
        <v>27.104693192636773</v>
      </c>
      <c r="D183" s="18">
        <f t="shared" si="121"/>
        <v>26.010404748614032</v>
      </c>
      <c r="E183" s="18">
        <f t="shared" si="121"/>
        <v>28.899962870711274</v>
      </c>
      <c r="F183" s="18">
        <f t="shared" si="121"/>
        <v>26.338548739795485</v>
      </c>
      <c r="G183" s="18">
        <f t="shared" si="121"/>
        <v>21.344108761967323</v>
      </c>
      <c r="H183" s="18">
        <f t="shared" si="121"/>
        <v>22.090709752301986</v>
      </c>
      <c r="I183" s="18">
        <f t="shared" si="121"/>
        <v>18.892034738513527</v>
      </c>
      <c r="J183" s="18">
        <f t="shared" si="121"/>
        <v>12.689187568836376</v>
      </c>
      <c r="K183" s="18">
        <f t="shared" si="121"/>
        <v>20.137189110739193</v>
      </c>
      <c r="L183" s="18">
        <f t="shared" si="121"/>
        <v>19.744364119813294</v>
      </c>
      <c r="M183" s="18">
        <f t="shared" si="121"/>
        <v>15.572254347069622</v>
      </c>
      <c r="N183" s="18">
        <f t="shared" si="121"/>
        <v>11.319238329012254</v>
      </c>
      <c r="O183" s="18">
        <f t="shared" si="121"/>
        <v>15.520392899863481</v>
      </c>
      <c r="P183" s="18">
        <f t="shared" si="121"/>
        <v>16.790474940966224</v>
      </c>
      <c r="Q183" s="18">
        <f t="shared" si="121"/>
        <v>17.904261574845449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26.114955844972627</v>
      </c>
      <c r="C184" s="16">
        <f t="shared" si="122"/>
        <v>27.104693192636773</v>
      </c>
      <c r="D184" s="16">
        <f t="shared" si="122"/>
        <v>26.010404748614032</v>
      </c>
      <c r="E184" s="16">
        <f t="shared" si="122"/>
        <v>28.899962870711274</v>
      </c>
      <c r="F184" s="16">
        <f t="shared" si="122"/>
        <v>26.338548739795485</v>
      </c>
      <c r="G184" s="16">
        <f t="shared" si="122"/>
        <v>21.344108761967323</v>
      </c>
      <c r="H184" s="16">
        <f t="shared" si="122"/>
        <v>22.090709752301986</v>
      </c>
      <c r="I184" s="16">
        <f t="shared" si="122"/>
        <v>18.892034738513527</v>
      </c>
      <c r="J184" s="16">
        <f t="shared" si="122"/>
        <v>12.689187568836376</v>
      </c>
      <c r="K184" s="16">
        <f t="shared" si="122"/>
        <v>20.137189110739193</v>
      </c>
      <c r="L184" s="16">
        <f t="shared" si="122"/>
        <v>19.744364119813294</v>
      </c>
      <c r="M184" s="16">
        <f t="shared" si="122"/>
        <v>15.572254347069622</v>
      </c>
      <c r="N184" s="16">
        <f t="shared" si="122"/>
        <v>11.319238329012254</v>
      </c>
      <c r="O184" s="16">
        <f t="shared" si="122"/>
        <v>15.520392899863481</v>
      </c>
      <c r="P184" s="16">
        <f t="shared" si="122"/>
        <v>16.790474940966224</v>
      </c>
      <c r="Q184" s="16">
        <f t="shared" si="122"/>
        <v>17.904261574845449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119.68274761174814</v>
      </c>
      <c r="C188" s="24">
        <f t="shared" si="124"/>
        <v>116.36891234522828</v>
      </c>
      <c r="D188" s="24">
        <f t="shared" si="124"/>
        <v>115.24574161274192</v>
      </c>
      <c r="E188" s="24">
        <f t="shared" si="124"/>
        <v>114.59584772128909</v>
      </c>
      <c r="F188" s="24">
        <f t="shared" si="124"/>
        <v>113.03303866053356</v>
      </c>
      <c r="G188" s="24">
        <f t="shared" si="124"/>
        <v>112.25761124202637</v>
      </c>
      <c r="H188" s="24">
        <f t="shared" si="124"/>
        <v>109.87997144514421</v>
      </c>
      <c r="I188" s="24">
        <f t="shared" si="124"/>
        <v>108.57646421288159</v>
      </c>
      <c r="J188" s="24">
        <f t="shared" si="124"/>
        <v>104.36047681383104</v>
      </c>
      <c r="K188" s="24">
        <f t="shared" si="124"/>
        <v>104.3580387876206</v>
      </c>
      <c r="L188" s="24">
        <f t="shared" si="124"/>
        <v>104.30714076016184</v>
      </c>
      <c r="M188" s="24">
        <f t="shared" si="124"/>
        <v>99.659817869004115</v>
      </c>
      <c r="N188" s="24">
        <f t="shared" si="124"/>
        <v>98.091134496597363</v>
      </c>
      <c r="O188" s="24">
        <f t="shared" si="124"/>
        <v>97.207359866330279</v>
      </c>
      <c r="P188" s="24">
        <f t="shared" si="124"/>
        <v>97.994150362650771</v>
      </c>
      <c r="Q188" s="24">
        <f t="shared" si="124"/>
        <v>92.681951164142319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129.48951800280972</v>
      </c>
      <c r="C189" s="22">
        <f t="shared" si="125"/>
        <v>126.52551354997676</v>
      </c>
      <c r="D189" s="22">
        <f t="shared" si="125"/>
        <v>127.37389424657466</v>
      </c>
      <c r="E189" s="22">
        <f t="shared" si="125"/>
        <v>126.79133053146558</v>
      </c>
      <c r="F189" s="22">
        <f t="shared" si="125"/>
        <v>124.4285847966175</v>
      </c>
      <c r="G189" s="22">
        <f t="shared" si="125"/>
        <v>124.09230110747205</v>
      </c>
      <c r="H189" s="22">
        <f t="shared" si="125"/>
        <v>122.31217854391534</v>
      </c>
      <c r="I189" s="22">
        <f t="shared" si="125"/>
        <v>120.63051167748073</v>
      </c>
      <c r="J189" s="22">
        <f t="shared" si="125"/>
        <v>115.94071489102878</v>
      </c>
      <c r="K189" s="22">
        <f t="shared" si="125"/>
        <v>118.0582251273557</v>
      </c>
      <c r="L189" s="22">
        <f t="shared" si="125"/>
        <v>118.18972856663704</v>
      </c>
      <c r="M189" s="22">
        <f t="shared" si="125"/>
        <v>114.2060142232995</v>
      </c>
      <c r="N189" s="22">
        <f t="shared" si="125"/>
        <v>112.60867345456279</v>
      </c>
      <c r="O189" s="22">
        <f t="shared" si="125"/>
        <v>112.04492037663672</v>
      </c>
      <c r="P189" s="22">
        <f t="shared" si="125"/>
        <v>114.87751561671116</v>
      </c>
      <c r="Q189" s="22">
        <f t="shared" si="125"/>
        <v>108.84106290518994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137.06910318339604</v>
      </c>
      <c r="C190" s="20">
        <f t="shared" si="126"/>
        <v>130.7311128708202</v>
      </c>
      <c r="D190" s="20">
        <f t="shared" si="126"/>
        <v>128.42160404375534</v>
      </c>
      <c r="E190" s="20">
        <f t="shared" si="126"/>
        <v>128.81242887056254</v>
      </c>
      <c r="F190" s="20">
        <f t="shared" si="126"/>
        <v>121.42224377259187</v>
      </c>
      <c r="G190" s="20">
        <f t="shared" si="126"/>
        <v>119.92249233336047</v>
      </c>
      <c r="H190" s="20">
        <f t="shared" si="126"/>
        <v>115.48356919402616</v>
      </c>
      <c r="I190" s="20">
        <f t="shared" si="126"/>
        <v>114.67809110959533</v>
      </c>
      <c r="J190" s="20">
        <f t="shared" si="126"/>
        <v>113.49725860561063</v>
      </c>
      <c r="K190" s="20">
        <f t="shared" si="126"/>
        <v>112.69873118958175</v>
      </c>
      <c r="L190" s="20">
        <f t="shared" si="126"/>
        <v>108.22302218120274</v>
      </c>
      <c r="M190" s="20">
        <f t="shared" si="126"/>
        <v>107.48329955074884</v>
      </c>
      <c r="N190" s="20">
        <f t="shared" si="126"/>
        <v>107.03685183560002</v>
      </c>
      <c r="O190" s="20">
        <f t="shared" si="126"/>
        <v>105.1848450213112</v>
      </c>
      <c r="P190" s="20">
        <f t="shared" si="126"/>
        <v>103.56149923066387</v>
      </c>
      <c r="Q190" s="20">
        <f t="shared" si="126"/>
        <v>106.3953543399811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124.59873563382473</v>
      </c>
      <c r="C191" s="20">
        <f t="shared" si="127"/>
        <v>121.74157264895223</v>
      </c>
      <c r="D191" s="20">
        <f t="shared" si="127"/>
        <v>123.12982767404438</v>
      </c>
      <c r="E191" s="20">
        <f t="shared" si="127"/>
        <v>122.23096696347372</v>
      </c>
      <c r="F191" s="20">
        <f t="shared" si="127"/>
        <v>119.76050747931686</v>
      </c>
      <c r="G191" s="20">
        <f t="shared" si="127"/>
        <v>119.29716564381414</v>
      </c>
      <c r="H191" s="20">
        <f t="shared" si="127"/>
        <v>117.73723815946175</v>
      </c>
      <c r="I191" s="20">
        <f t="shared" si="127"/>
        <v>116.95142510227325</v>
      </c>
      <c r="J191" s="20">
        <f t="shared" si="127"/>
        <v>112.20765718276908</v>
      </c>
      <c r="K191" s="20">
        <f t="shared" si="127"/>
        <v>114.97249693020503</v>
      </c>
      <c r="L191" s="20">
        <f t="shared" si="127"/>
        <v>114.51604951579958</v>
      </c>
      <c r="M191" s="20">
        <f t="shared" si="127"/>
        <v>111.88792180506397</v>
      </c>
      <c r="N191" s="20">
        <f t="shared" si="127"/>
        <v>109.74282935274715</v>
      </c>
      <c r="O191" s="20">
        <f t="shared" si="127"/>
        <v>109.99131027420296</v>
      </c>
      <c r="P191" s="20">
        <f t="shared" si="127"/>
        <v>114.42653789743164</v>
      </c>
      <c r="Q191" s="20">
        <f t="shared" si="127"/>
        <v>108.13699687103755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184.05465129106497</v>
      </c>
      <c r="C192" s="20">
        <f t="shared" si="128"/>
        <v>180.68094557622791</v>
      </c>
      <c r="D192" s="20">
        <f t="shared" si="128"/>
        <v>175.93299746244182</v>
      </c>
      <c r="E192" s="20">
        <f t="shared" si="128"/>
        <v>179.12644881438246</v>
      </c>
      <c r="F192" s="20">
        <f t="shared" si="128"/>
        <v>179.3086184871236</v>
      </c>
      <c r="G192" s="20">
        <f t="shared" si="128"/>
        <v>180.36719412819858</v>
      </c>
      <c r="H192" s="20">
        <f t="shared" si="128"/>
        <v>175.8976964620681</v>
      </c>
      <c r="I192" s="20">
        <f t="shared" si="128"/>
        <v>164.24426502298186</v>
      </c>
      <c r="J192" s="20">
        <f t="shared" si="128"/>
        <v>160.74420715354779</v>
      </c>
      <c r="K192" s="20">
        <f t="shared" si="128"/>
        <v>154.92355160849149</v>
      </c>
      <c r="L192" s="20">
        <f t="shared" si="128"/>
        <v>161.38320570248095</v>
      </c>
      <c r="M192" s="20">
        <f t="shared" si="128"/>
        <v>140.95167768965493</v>
      </c>
      <c r="N192" s="20">
        <f t="shared" si="128"/>
        <v>145.62223035307753</v>
      </c>
      <c r="O192" s="20">
        <f t="shared" si="128"/>
        <v>135.48301520276536</v>
      </c>
      <c r="P192" s="20">
        <f t="shared" si="128"/>
        <v>120.90429670456444</v>
      </c>
      <c r="Q192" s="20">
        <f t="shared" si="128"/>
        <v>117.04810057810501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5.1887602387005787</v>
      </c>
      <c r="C193" s="21">
        <f t="shared" si="129"/>
        <v>4.9898424928207712</v>
      </c>
      <c r="D193" s="21">
        <f t="shared" si="129"/>
        <v>5.4390487876219851</v>
      </c>
      <c r="E193" s="21">
        <f t="shared" si="129"/>
        <v>4.9429187823908354</v>
      </c>
      <c r="F193" s="21">
        <f t="shared" si="129"/>
        <v>3.6500474650038308</v>
      </c>
      <c r="G193" s="21">
        <f t="shared" si="129"/>
        <v>0.60189636606919616</v>
      </c>
      <c r="H193" s="21">
        <f t="shared" si="129"/>
        <v>0.41072889727144629</v>
      </c>
      <c r="I193" s="21">
        <f t="shared" si="129"/>
        <v>0.52609864376080429</v>
      </c>
      <c r="J193" s="21">
        <f t="shared" si="129"/>
        <v>0.47978257582097378</v>
      </c>
      <c r="K193" s="21">
        <f t="shared" si="129"/>
        <v>0.38680492069299049</v>
      </c>
      <c r="L193" s="21">
        <f t="shared" si="129"/>
        <v>0.12740985836068686</v>
      </c>
      <c r="M193" s="21">
        <f t="shared" si="129"/>
        <v>0.11789661003921349</v>
      </c>
      <c r="N193" s="21">
        <f t="shared" si="129"/>
        <v>0.2485501133697402</v>
      </c>
      <c r="O193" s="21">
        <f t="shared" si="129"/>
        <v>0.11748117102006425</v>
      </c>
      <c r="P193" s="21">
        <f t="shared" si="129"/>
        <v>0.24895502405198569</v>
      </c>
      <c r="Q193" s="21">
        <f t="shared" si="129"/>
        <v>0.2220422627780714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8.5627942932074603</v>
      </c>
      <c r="C195" s="20">
        <f t="shared" si="131"/>
        <v>8.2253775634922572</v>
      </c>
      <c r="D195" s="20">
        <f t="shared" si="131"/>
        <v>9.1156914212042128</v>
      </c>
      <c r="E195" s="20">
        <f t="shared" si="131"/>
        <v>8.3186081093764308</v>
      </c>
      <c r="F195" s="20">
        <f t="shared" si="131"/>
        <v>6.2589030259531242</v>
      </c>
      <c r="G195" s="20">
        <f t="shared" si="131"/>
        <v>0.99925773600910317</v>
      </c>
      <c r="H195" s="20">
        <f t="shared" si="131"/>
        <v>0.67749809405403716</v>
      </c>
      <c r="I195" s="20">
        <f t="shared" si="131"/>
        <v>0.8760111667751036</v>
      </c>
      <c r="J195" s="20">
        <f t="shared" si="131"/>
        <v>0.78757539580129188</v>
      </c>
      <c r="K195" s="20">
        <f t="shared" si="131"/>
        <v>0.63415242710638986</v>
      </c>
      <c r="L195" s="20">
        <f t="shared" si="131"/>
        <v>0.20833097390322253</v>
      </c>
      <c r="M195" s="20">
        <f t="shared" si="131"/>
        <v>0.18912810957997778</v>
      </c>
      <c r="N195" s="20">
        <f t="shared" si="131"/>
        <v>0.39809049704685312</v>
      </c>
      <c r="O195" s="20">
        <f t="shared" si="131"/>
        <v>0.19106901275153501</v>
      </c>
      <c r="P195" s="20">
        <f t="shared" si="131"/>
        <v>0.40771179245396599</v>
      </c>
      <c r="Q195" s="20">
        <f t="shared" si="131"/>
        <v>0.36093235052773359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122.30269638080105</v>
      </c>
      <c r="C197" s="21">
        <f t="shared" si="133"/>
        <v>117.65193880604787</v>
      </c>
      <c r="D197" s="21">
        <f t="shared" si="133"/>
        <v>104.44582006404151</v>
      </c>
      <c r="E197" s="21">
        <f t="shared" si="133"/>
        <v>102.4792947369213</v>
      </c>
      <c r="F197" s="21">
        <f t="shared" si="133"/>
        <v>105.23305659189879</v>
      </c>
      <c r="G197" s="21">
        <f t="shared" si="133"/>
        <v>104.82608961112825</v>
      </c>
      <c r="H197" s="21">
        <f t="shared" si="133"/>
        <v>102.47364380405264</v>
      </c>
      <c r="I197" s="21">
        <f t="shared" si="133"/>
        <v>104.50996445150355</v>
      </c>
      <c r="J197" s="21">
        <f t="shared" si="133"/>
        <v>104.60895409204419</v>
      </c>
      <c r="K197" s="21">
        <f t="shared" si="133"/>
        <v>95.917931167028172</v>
      </c>
      <c r="L197" s="21">
        <f t="shared" si="133"/>
        <v>95.015893805851974</v>
      </c>
      <c r="M197" s="21">
        <f t="shared" si="133"/>
        <v>87.523639717839259</v>
      </c>
      <c r="N197" s="21">
        <f t="shared" si="133"/>
        <v>86.767808059500055</v>
      </c>
      <c r="O197" s="21">
        <f t="shared" si="133"/>
        <v>85.20762821090041</v>
      </c>
      <c r="P197" s="21">
        <f t="shared" si="133"/>
        <v>78.013825173966708</v>
      </c>
      <c r="Q197" s="21">
        <f t="shared" si="133"/>
        <v>75.87767820475608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172.73820997854656</v>
      </c>
      <c r="C198" s="20">
        <f t="shared" si="134"/>
        <v>175.04160352126382</v>
      </c>
      <c r="D198" s="20">
        <f t="shared" si="134"/>
        <v>172.45899834742096</v>
      </c>
      <c r="E198" s="20">
        <f t="shared" si="134"/>
        <v>177.2069737274513</v>
      </c>
      <c r="F198" s="20">
        <f t="shared" si="134"/>
        <v>183.7004176910207</v>
      </c>
      <c r="G198" s="20">
        <f t="shared" si="134"/>
        <v>175.10078704550997</v>
      </c>
      <c r="H198" s="20">
        <f t="shared" si="134"/>
        <v>169.72774975540514</v>
      </c>
      <c r="I198" s="20">
        <f t="shared" si="134"/>
        <v>170.54251739934384</v>
      </c>
      <c r="J198" s="20">
        <f t="shared" si="134"/>
        <v>177.66030277425008</v>
      </c>
      <c r="K198" s="20">
        <f t="shared" si="134"/>
        <v>166.39921106687123</v>
      </c>
      <c r="L198" s="20">
        <f t="shared" si="134"/>
        <v>161.2753604893341</v>
      </c>
      <c r="M198" s="20">
        <f t="shared" si="134"/>
        <v>153.04633434121379</v>
      </c>
      <c r="N198" s="20">
        <f t="shared" si="134"/>
        <v>135.71771240107284</v>
      </c>
      <c r="O198" s="20">
        <f t="shared" si="134"/>
        <v>134.65963091742373</v>
      </c>
      <c r="P198" s="20">
        <f t="shared" si="134"/>
        <v>133.25340454678576</v>
      </c>
      <c r="Q198" s="20">
        <f t="shared" si="134"/>
        <v>129.3414990401518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116.61592461994594</v>
      </c>
      <c r="C199" s="20">
        <f t="shared" si="135"/>
        <v>132.68452034090373</v>
      </c>
      <c r="D199" s="20">
        <f t="shared" si="135"/>
        <v>109.03410395553749</v>
      </c>
      <c r="E199" s="20">
        <f t="shared" si="135"/>
        <v>108.87581255930205</v>
      </c>
      <c r="F199" s="20">
        <f t="shared" si="135"/>
        <v>119.97419320116809</v>
      </c>
      <c r="G199" s="20">
        <f t="shared" si="135"/>
        <v>111.04291000380069</v>
      </c>
      <c r="H199" s="20">
        <f t="shared" si="135"/>
        <v>110.91938729246053</v>
      </c>
      <c r="I199" s="20">
        <f t="shared" si="135"/>
        <v>115.17118535232876</v>
      </c>
      <c r="J199" s="20">
        <f t="shared" si="135"/>
        <v>118.11325669807125</v>
      </c>
      <c r="K199" s="20">
        <f t="shared" si="135"/>
        <v>106.43820524191284</v>
      </c>
      <c r="L199" s="20">
        <f t="shared" si="135"/>
        <v>101.6640070232886</v>
      </c>
      <c r="M199" s="20">
        <f t="shared" si="135"/>
        <v>97.771864940382571</v>
      </c>
      <c r="N199" s="20">
        <f t="shared" si="135"/>
        <v>96.165212348006492</v>
      </c>
      <c r="O199" s="20">
        <f t="shared" si="135"/>
        <v>94.067636613837976</v>
      </c>
      <c r="P199" s="20">
        <f t="shared" si="135"/>
        <v>80.945438503655438</v>
      </c>
      <c r="Q199" s="20">
        <f t="shared" si="135"/>
        <v>83.016847061663938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103.97906605167549</v>
      </c>
      <c r="C200" s="20">
        <f t="shared" si="136"/>
        <v>80.959292775785897</v>
      </c>
      <c r="D200" s="20">
        <f t="shared" si="136"/>
        <v>65.119922239398633</v>
      </c>
      <c r="E200" s="20">
        <f t="shared" si="136"/>
        <v>63.672219190630251</v>
      </c>
      <c r="F200" s="20">
        <f t="shared" si="136"/>
        <v>65.714662635259828</v>
      </c>
      <c r="G200" s="20">
        <f t="shared" si="136"/>
        <v>72.847469476116729</v>
      </c>
      <c r="H200" s="20">
        <f t="shared" si="136"/>
        <v>71.11689595428146</v>
      </c>
      <c r="I200" s="20">
        <f t="shared" si="136"/>
        <v>73.615206587041357</v>
      </c>
      <c r="J200" s="20">
        <f t="shared" si="136"/>
        <v>72.49180785950108</v>
      </c>
      <c r="K200" s="20">
        <f t="shared" si="136"/>
        <v>68.525854403154952</v>
      </c>
      <c r="L200" s="20">
        <f t="shared" si="136"/>
        <v>69.30546154997289</v>
      </c>
      <c r="M200" s="20">
        <f t="shared" si="136"/>
        <v>61.617720709556423</v>
      </c>
      <c r="N200" s="20">
        <f t="shared" si="136"/>
        <v>63.640062956700092</v>
      </c>
      <c r="O200" s="20">
        <f t="shared" si="136"/>
        <v>63.498863346123201</v>
      </c>
      <c r="P200" s="20">
        <f t="shared" si="136"/>
        <v>58.895724028288598</v>
      </c>
      <c r="Q200" s="20">
        <f t="shared" si="136"/>
        <v>56.24802989760002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93.710572485899846</v>
      </c>
      <c r="C201" s="24">
        <f t="shared" si="137"/>
        <v>97.607871275814063</v>
      </c>
      <c r="D201" s="24">
        <f t="shared" si="137"/>
        <v>93.54069369122557</v>
      </c>
      <c r="E201" s="24">
        <f t="shared" si="137"/>
        <v>96.285618901942243</v>
      </c>
      <c r="F201" s="24">
        <f t="shared" si="137"/>
        <v>99.23592696809267</v>
      </c>
      <c r="G201" s="24">
        <f t="shared" si="137"/>
        <v>100.10488707265746</v>
      </c>
      <c r="H201" s="24">
        <f t="shared" si="137"/>
        <v>100.29734570631035</v>
      </c>
      <c r="I201" s="24">
        <f t="shared" si="137"/>
        <v>96.849303909575596</v>
      </c>
      <c r="J201" s="24">
        <f t="shared" si="137"/>
        <v>97.032373003052655</v>
      </c>
      <c r="K201" s="24">
        <f t="shared" si="137"/>
        <v>102.97545454646639</v>
      </c>
      <c r="L201" s="24">
        <f t="shared" si="137"/>
        <v>98.372025636815437</v>
      </c>
      <c r="M201" s="24">
        <f t="shared" si="137"/>
        <v>96.106105679042955</v>
      </c>
      <c r="N201" s="24">
        <f t="shared" si="137"/>
        <v>95.558516307635486</v>
      </c>
      <c r="O201" s="24">
        <f t="shared" si="137"/>
        <v>92.768198790813472</v>
      </c>
      <c r="P201" s="24">
        <f t="shared" si="137"/>
        <v>79.262077532883424</v>
      </c>
      <c r="Q201" s="24">
        <f t="shared" si="137"/>
        <v>82.397086145013674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139.5346656390652</v>
      </c>
      <c r="C202" s="22">
        <f t="shared" si="138"/>
        <v>145.18767133162603</v>
      </c>
      <c r="D202" s="22">
        <f t="shared" si="138"/>
        <v>136.86312946368275</v>
      </c>
      <c r="E202" s="22">
        <f t="shared" si="138"/>
        <v>142.32839529158713</v>
      </c>
      <c r="F202" s="22">
        <f t="shared" si="138"/>
        <v>146.38758470420657</v>
      </c>
      <c r="G202" s="22">
        <f t="shared" si="138"/>
        <v>150.33534823688294</v>
      </c>
      <c r="H202" s="22">
        <f t="shared" si="138"/>
        <v>148.93109197689807</v>
      </c>
      <c r="I202" s="22">
        <f t="shared" si="138"/>
        <v>145.24775029917615</v>
      </c>
      <c r="J202" s="22">
        <f t="shared" si="138"/>
        <v>146.50071074985789</v>
      </c>
      <c r="K202" s="22">
        <f t="shared" si="138"/>
        <v>156.91990517021972</v>
      </c>
      <c r="L202" s="22">
        <f t="shared" si="138"/>
        <v>157.24773016593704</v>
      </c>
      <c r="M202" s="22">
        <f t="shared" si="138"/>
        <v>152.32665008556211</v>
      </c>
      <c r="N202" s="22">
        <f t="shared" si="138"/>
        <v>154.15886678102299</v>
      </c>
      <c r="O202" s="22">
        <f t="shared" si="138"/>
        <v>141.81499823053036</v>
      </c>
      <c r="P202" s="22">
        <f t="shared" si="138"/>
        <v>114.39478071072617</v>
      </c>
      <c r="Q202" s="22">
        <f t="shared" si="138"/>
        <v>116.74922562563073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1350.6960962897965</v>
      </c>
      <c r="C203" s="20">
        <f t="shared" si="139"/>
        <v>1279.6284002598697</v>
      </c>
      <c r="D203" s="20">
        <f t="shared" si="139"/>
        <v>1232.4487446639368</v>
      </c>
      <c r="E203" s="20">
        <f t="shared" si="139"/>
        <v>1227.76444027704</v>
      </c>
      <c r="F203" s="20">
        <f t="shared" si="139"/>
        <v>1230.2958308901525</v>
      </c>
      <c r="G203" s="20">
        <f t="shared" si="139"/>
        <v>1225.4047672525426</v>
      </c>
      <c r="H203" s="20">
        <f t="shared" si="139"/>
        <v>1213.1667518537388</v>
      </c>
      <c r="I203" s="20">
        <f t="shared" si="139"/>
        <v>1158.4549868802289</v>
      </c>
      <c r="J203" s="20">
        <f t="shared" si="139"/>
        <v>1148.827281762266</v>
      </c>
      <c r="K203" s="20">
        <f t="shared" si="139"/>
        <v>1108.856483583279</v>
      </c>
      <c r="L203" s="20">
        <f t="shared" si="139"/>
        <v>1105.6621155594553</v>
      </c>
      <c r="M203" s="20">
        <f t="shared" si="139"/>
        <v>1064.4894280168141</v>
      </c>
      <c r="N203" s="20">
        <f t="shared" si="139"/>
        <v>1026.8424311497938</v>
      </c>
      <c r="O203" s="20">
        <f t="shared" si="139"/>
        <v>962.83548573985559</v>
      </c>
      <c r="P203" s="20">
        <f t="shared" si="139"/>
        <v>854.20990582733407</v>
      </c>
      <c r="Q203" s="20">
        <f t="shared" si="139"/>
        <v>831.77041048117712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116.76145071177933</v>
      </c>
      <c r="C204" s="20">
        <f t="shared" si="140"/>
        <v>119.68061880559414</v>
      </c>
      <c r="D204" s="20">
        <f t="shared" si="140"/>
        <v>110.82839475472244</v>
      </c>
      <c r="E204" s="20">
        <f t="shared" si="140"/>
        <v>114.02243893412135</v>
      </c>
      <c r="F204" s="20">
        <f t="shared" si="140"/>
        <v>117.09940396658442</v>
      </c>
      <c r="G204" s="20">
        <f t="shared" si="140"/>
        <v>121.30129123044873</v>
      </c>
      <c r="H204" s="20">
        <f t="shared" si="140"/>
        <v>119.10072650593372</v>
      </c>
      <c r="I204" s="20">
        <f t="shared" si="140"/>
        <v>115.15859089439213</v>
      </c>
      <c r="J204" s="20">
        <f t="shared" si="140"/>
        <v>115.96149977419813</v>
      </c>
      <c r="K204" s="20">
        <f t="shared" si="140"/>
        <v>121.64835789815264</v>
      </c>
      <c r="L204" s="20">
        <f t="shared" si="140"/>
        <v>121.3512442213771</v>
      </c>
      <c r="M204" s="20">
        <f t="shared" si="140"/>
        <v>116.12655381879846</v>
      </c>
      <c r="N204" s="20">
        <f t="shared" si="140"/>
        <v>116.54074809545362</v>
      </c>
      <c r="O204" s="20">
        <f t="shared" si="140"/>
        <v>107.49035061189109</v>
      </c>
      <c r="P204" s="20">
        <f t="shared" si="140"/>
        <v>87.565451710418714</v>
      </c>
      <c r="Q204" s="20">
        <f t="shared" si="140"/>
        <v>89.815646903389904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1.194753963474896</v>
      </c>
      <c r="C205" s="21">
        <f t="shared" si="141"/>
        <v>1.2036318771129535</v>
      </c>
      <c r="D205" s="21">
        <f t="shared" si="141"/>
        <v>1.3975150509027376</v>
      </c>
      <c r="E205" s="21">
        <f t="shared" si="141"/>
        <v>1.2841420227678793</v>
      </c>
      <c r="F205" s="21">
        <f t="shared" si="141"/>
        <v>1.3339975893612948</v>
      </c>
      <c r="G205" s="21">
        <f t="shared" si="141"/>
        <v>0.2846080991561582</v>
      </c>
      <c r="H205" s="21">
        <f t="shared" si="141"/>
        <v>0.2148505329458445</v>
      </c>
      <c r="I205" s="21">
        <f t="shared" si="141"/>
        <v>0.26504712597959346</v>
      </c>
      <c r="J205" s="21">
        <f t="shared" si="141"/>
        <v>0.27475268788519841</v>
      </c>
      <c r="K205" s="21">
        <f t="shared" si="141"/>
        <v>0.21445164449414106</v>
      </c>
      <c r="L205" s="21">
        <f t="shared" si="141"/>
        <v>6.284179605946047E-2</v>
      </c>
      <c r="M205" s="21">
        <f t="shared" si="141"/>
        <v>6.8617872746003769E-2</v>
      </c>
      <c r="N205" s="21">
        <f t="shared" si="141"/>
        <v>0.12937892343008037</v>
      </c>
      <c r="O205" s="21">
        <f t="shared" si="141"/>
        <v>7.1882480668400528E-2</v>
      </c>
      <c r="P205" s="21">
        <f t="shared" si="141"/>
        <v>0.12898195503704493</v>
      </c>
      <c r="Q205" s="21">
        <f t="shared" si="141"/>
        <v>0.14519530984247128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531.88127546929275</v>
      </c>
      <c r="C206" s="21">
        <f t="shared" si="142"/>
        <v>474.49297558704694</v>
      </c>
      <c r="D206" s="21">
        <f t="shared" si="142"/>
        <v>366.71446549028826</v>
      </c>
      <c r="E206" s="21">
        <f t="shared" si="142"/>
        <v>347.95019017721978</v>
      </c>
      <c r="F206" s="21">
        <f t="shared" si="142"/>
        <v>369.6614495346771</v>
      </c>
      <c r="G206" s="21">
        <f t="shared" si="142"/>
        <v>337.45941153750141</v>
      </c>
      <c r="H206" s="21">
        <f t="shared" si="142"/>
        <v>343.57991644093772</v>
      </c>
      <c r="I206" s="21">
        <f t="shared" si="142"/>
        <v>355.83365088701805</v>
      </c>
      <c r="J206" s="21">
        <f t="shared" si="142"/>
        <v>360.59426380560024</v>
      </c>
      <c r="K206" s="21">
        <f t="shared" si="142"/>
        <v>343.64596884190985</v>
      </c>
      <c r="L206" s="21">
        <f t="shared" si="142"/>
        <v>274.22171274717357</v>
      </c>
      <c r="M206" s="21">
        <f t="shared" si="142"/>
        <v>235.65273233559108</v>
      </c>
      <c r="N206" s="21">
        <f t="shared" si="142"/>
        <v>240.75120917446804</v>
      </c>
      <c r="O206" s="21">
        <f t="shared" si="142"/>
        <v>232.95090761834282</v>
      </c>
      <c r="P206" s="21">
        <f t="shared" si="142"/>
        <v>190.20487736303946</v>
      </c>
      <c r="Q206" s="21">
        <f t="shared" si="142"/>
        <v>205.228181957424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868.91238241096119</v>
      </c>
      <c r="C207" s="20">
        <f t="shared" si="143"/>
        <v>899.51112578395464</v>
      </c>
      <c r="D207" s="20">
        <f t="shared" si="143"/>
        <v>700.76869159366788</v>
      </c>
      <c r="E207" s="20">
        <f t="shared" si="143"/>
        <v>676.73314834849316</v>
      </c>
      <c r="F207" s="20">
        <f t="shared" si="143"/>
        <v>736.60133075407771</v>
      </c>
      <c r="G207" s="20">
        <f t="shared" si="143"/>
        <v>708.62942649447723</v>
      </c>
      <c r="H207" s="20">
        <f t="shared" si="143"/>
        <v>731.52439420754217</v>
      </c>
      <c r="I207" s="20">
        <f t="shared" si="143"/>
        <v>763.73751405222185</v>
      </c>
      <c r="J207" s="20">
        <f t="shared" si="143"/>
        <v>754.41044435012907</v>
      </c>
      <c r="K207" s="20">
        <f t="shared" si="143"/>
        <v>692.98821696828134</v>
      </c>
      <c r="L207" s="20">
        <f t="shared" si="143"/>
        <v>669.30923855359526</v>
      </c>
      <c r="M207" s="20">
        <f t="shared" si="143"/>
        <v>624.85517711879299</v>
      </c>
      <c r="N207" s="20">
        <f t="shared" si="143"/>
        <v>624.04465582795797</v>
      </c>
      <c r="O207" s="20">
        <f t="shared" si="143"/>
        <v>586.87219043518826</v>
      </c>
      <c r="P207" s="20">
        <f t="shared" si="143"/>
        <v>474.32274244128712</v>
      </c>
      <c r="Q207" s="20">
        <f t="shared" si="143"/>
        <v>502.61892930564846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252.64017555651114</v>
      </c>
      <c r="C208" s="20">
        <f t="shared" si="144"/>
        <v>269.91353754123116</v>
      </c>
      <c r="D208" s="20">
        <f t="shared" si="144"/>
        <v>211.27495062642328</v>
      </c>
      <c r="E208" s="20">
        <f t="shared" si="144"/>
        <v>207.27153096174254</v>
      </c>
      <c r="F208" s="20">
        <f t="shared" si="144"/>
        <v>222.825837579964</v>
      </c>
      <c r="G208" s="20">
        <f t="shared" si="144"/>
        <v>209.1844057912401</v>
      </c>
      <c r="H208" s="20">
        <f t="shared" si="144"/>
        <v>203.85607779835232</v>
      </c>
      <c r="I208" s="20">
        <f t="shared" si="144"/>
        <v>203.76753996454059</v>
      </c>
      <c r="J208" s="20">
        <f t="shared" si="144"/>
        <v>204.94349137070591</v>
      </c>
      <c r="K208" s="20">
        <f t="shared" si="144"/>
        <v>198.44648376198955</v>
      </c>
      <c r="L208" s="20">
        <f t="shared" si="144"/>
        <v>181.93668113135743</v>
      </c>
      <c r="M208" s="20">
        <f t="shared" si="144"/>
        <v>170.65747784373232</v>
      </c>
      <c r="N208" s="20">
        <f t="shared" si="144"/>
        <v>172.69021628307189</v>
      </c>
      <c r="O208" s="20">
        <f t="shared" si="144"/>
        <v>171.64154652996532</v>
      </c>
      <c r="P208" s="20">
        <f t="shared" si="144"/>
        <v>145.40491929108654</v>
      </c>
      <c r="Q208" s="20">
        <f t="shared" si="144"/>
        <v>158.13174106323788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81.880721547243226</v>
      </c>
      <c r="C209" s="18">
        <f t="shared" si="145"/>
        <v>85.077901526700145</v>
      </c>
      <c r="D209" s="18">
        <f t="shared" si="145"/>
        <v>81.718068411020482</v>
      </c>
      <c r="E209" s="18">
        <f t="shared" si="145"/>
        <v>91.154813947468625</v>
      </c>
      <c r="F209" s="18">
        <f t="shared" si="145"/>
        <v>83.334680029876296</v>
      </c>
      <c r="G209" s="18">
        <f t="shared" si="145"/>
        <v>67.682227517385797</v>
      </c>
      <c r="H209" s="18">
        <f t="shared" si="145"/>
        <v>69.835247545631518</v>
      </c>
      <c r="I209" s="18">
        <f t="shared" si="145"/>
        <v>59.647997438934063</v>
      </c>
      <c r="J209" s="18">
        <f t="shared" si="145"/>
        <v>40.179977055072307</v>
      </c>
      <c r="K209" s="18">
        <f t="shared" si="145"/>
        <v>64.25610652686801</v>
      </c>
      <c r="L209" s="18">
        <f t="shared" si="145"/>
        <v>63.326992180061701</v>
      </c>
      <c r="M209" s="18">
        <f t="shared" si="145"/>
        <v>49.614013343513186</v>
      </c>
      <c r="N209" s="18">
        <f t="shared" si="145"/>
        <v>36.150641589473288</v>
      </c>
      <c r="O209" s="18">
        <f t="shared" si="145"/>
        <v>49.494719981424637</v>
      </c>
      <c r="P209" s="18">
        <f t="shared" si="145"/>
        <v>53.449747043809204</v>
      </c>
      <c r="Q209" s="18">
        <f t="shared" si="145"/>
        <v>56.296668623203409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81.880721547243226</v>
      </c>
      <c r="C210" s="16">
        <f t="shared" si="146"/>
        <v>85.077901526700145</v>
      </c>
      <c r="D210" s="16">
        <f t="shared" si="146"/>
        <v>81.718068411020482</v>
      </c>
      <c r="E210" s="16">
        <f t="shared" si="146"/>
        <v>91.154813947468625</v>
      </c>
      <c r="F210" s="16">
        <f t="shared" si="146"/>
        <v>83.334680029876296</v>
      </c>
      <c r="G210" s="16">
        <f t="shared" si="146"/>
        <v>67.682227517385797</v>
      </c>
      <c r="H210" s="16">
        <f t="shared" si="146"/>
        <v>69.835247545631518</v>
      </c>
      <c r="I210" s="16">
        <f t="shared" si="146"/>
        <v>59.647997438934063</v>
      </c>
      <c r="J210" s="16">
        <f t="shared" si="146"/>
        <v>40.179977055072307</v>
      </c>
      <c r="K210" s="16">
        <f t="shared" si="146"/>
        <v>64.25610652686801</v>
      </c>
      <c r="L210" s="16">
        <f t="shared" si="146"/>
        <v>63.326992180061701</v>
      </c>
      <c r="M210" s="16">
        <f t="shared" si="146"/>
        <v>49.614013343513186</v>
      </c>
      <c r="N210" s="16">
        <f t="shared" si="146"/>
        <v>36.150641589473288</v>
      </c>
      <c r="O210" s="16">
        <f t="shared" si="146"/>
        <v>49.494719981424637</v>
      </c>
      <c r="P210" s="16">
        <f t="shared" si="146"/>
        <v>53.449747043809204</v>
      </c>
      <c r="Q210" s="16">
        <f t="shared" si="146"/>
        <v>56.296668623203409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113359.6573273105</v>
      </c>
      <c r="C4" s="79">
        <f t="shared" si="0"/>
        <v>114579.26939890647</v>
      </c>
      <c r="D4" s="79">
        <f t="shared" si="0"/>
        <v>116522.24105445961</v>
      </c>
      <c r="E4" s="79">
        <f t="shared" si="0"/>
        <v>117291.35963932412</v>
      </c>
      <c r="F4" s="79">
        <f t="shared" si="0"/>
        <v>118307.56962520882</v>
      </c>
      <c r="G4" s="79">
        <f t="shared" si="0"/>
        <v>117950.38397600153</v>
      </c>
      <c r="H4" s="79">
        <f t="shared" si="0"/>
        <v>118250.97434218027</v>
      </c>
      <c r="I4" s="79">
        <f t="shared" si="0"/>
        <v>120526.31310220739</v>
      </c>
      <c r="J4" s="79">
        <f t="shared" si="0"/>
        <v>119479.16048161787</v>
      </c>
      <c r="K4" s="79">
        <f t="shared" si="0"/>
        <v>118989.12052858873</v>
      </c>
      <c r="L4" s="79">
        <f t="shared" si="0"/>
        <v>118198.6503575659</v>
      </c>
      <c r="M4" s="79">
        <f t="shared" si="0"/>
        <v>119460.8096529825</v>
      </c>
      <c r="N4" s="79">
        <f t="shared" si="0"/>
        <v>118579.11427751838</v>
      </c>
      <c r="O4" s="79">
        <f t="shared" si="0"/>
        <v>118672.28310646139</v>
      </c>
      <c r="P4" s="79">
        <f t="shared" si="0"/>
        <v>120798.45453624576</v>
      </c>
      <c r="Q4" s="79">
        <f t="shared" si="0"/>
        <v>122526.25161614841</v>
      </c>
    </row>
    <row r="5" spans="1:17" ht="11.45" customHeight="1" x14ac:dyDescent="0.25">
      <c r="A5" s="23" t="s">
        <v>30</v>
      </c>
      <c r="B5" s="78">
        <v>480.82362964602413</v>
      </c>
      <c r="C5" s="78">
        <v>524.99179946654374</v>
      </c>
      <c r="D5" s="78">
        <v>593.72315555625642</v>
      </c>
      <c r="E5" s="78">
        <v>642.27130319275875</v>
      </c>
      <c r="F5" s="78">
        <v>692.71812850835659</v>
      </c>
      <c r="G5" s="78">
        <v>713.26806988406793</v>
      </c>
      <c r="H5" s="78">
        <v>781.94219644661052</v>
      </c>
      <c r="I5" s="78">
        <v>869.74720213495948</v>
      </c>
      <c r="J5" s="78">
        <v>843.70830467751523</v>
      </c>
      <c r="K5" s="78">
        <v>853.08251804833867</v>
      </c>
      <c r="L5" s="78">
        <v>811.8217459523529</v>
      </c>
      <c r="M5" s="78">
        <v>784.82459702528627</v>
      </c>
      <c r="N5" s="78">
        <v>683.77525817241781</v>
      </c>
      <c r="O5" s="78">
        <v>762.49488296087418</v>
      </c>
      <c r="P5" s="78">
        <v>764.97699209418931</v>
      </c>
      <c r="Q5" s="78">
        <v>768.52078734418114</v>
      </c>
    </row>
    <row r="6" spans="1:17" ht="11.45" customHeight="1" x14ac:dyDescent="0.25">
      <c r="A6" s="19" t="s">
        <v>29</v>
      </c>
      <c r="B6" s="76">
        <v>103654.83369766448</v>
      </c>
      <c r="C6" s="76">
        <v>104834.27759943993</v>
      </c>
      <c r="D6" s="76">
        <v>106622.51789890334</v>
      </c>
      <c r="E6" s="76">
        <v>107322.08833613136</v>
      </c>
      <c r="F6" s="76">
        <v>108359.85149670047</v>
      </c>
      <c r="G6" s="76">
        <v>107983.11590611745</v>
      </c>
      <c r="H6" s="76">
        <v>108137.03214573365</v>
      </c>
      <c r="I6" s="76">
        <v>110238.56590007244</v>
      </c>
      <c r="J6" s="76">
        <v>109468.45217694035</v>
      </c>
      <c r="K6" s="76">
        <v>108897.03801054039</v>
      </c>
      <c r="L6" s="76">
        <v>108012.82861161354</v>
      </c>
      <c r="M6" s="76">
        <v>109028.98505595721</v>
      </c>
      <c r="N6" s="76">
        <v>108372.33901934596</v>
      </c>
      <c r="O6" s="76">
        <v>108205.78822350051</v>
      </c>
      <c r="P6" s="76">
        <v>110340.47754415157</v>
      </c>
      <c r="Q6" s="76">
        <v>111926.73082880423</v>
      </c>
    </row>
    <row r="7" spans="1:17" ht="11.45" customHeight="1" x14ac:dyDescent="0.25">
      <c r="A7" s="62" t="s">
        <v>59</v>
      </c>
      <c r="B7" s="77">
        <f t="shared" ref="B7" si="1">IF(B34=0,0,B34*B144)</f>
        <v>94066.943095149298</v>
      </c>
      <c r="C7" s="77">
        <f t="shared" ref="C7:Q7" si="2">IF(C34=0,0,C34*C144)</f>
        <v>95637.984133686201</v>
      </c>
      <c r="D7" s="77">
        <f t="shared" si="2"/>
        <v>97073.155357019437</v>
      </c>
      <c r="E7" s="77">
        <f t="shared" si="2"/>
        <v>97397.13571809094</v>
      </c>
      <c r="F7" s="77">
        <f t="shared" si="2"/>
        <v>97989.372575807691</v>
      </c>
      <c r="G7" s="77">
        <f t="shared" si="2"/>
        <v>97045.245343743358</v>
      </c>
      <c r="H7" s="77">
        <f t="shared" si="2"/>
        <v>95312.353516761286</v>
      </c>
      <c r="I7" s="77">
        <f t="shared" si="2"/>
        <v>92849.989226389735</v>
      </c>
      <c r="J7" s="77">
        <f t="shared" si="2"/>
        <v>89248.130185415765</v>
      </c>
      <c r="K7" s="77">
        <f t="shared" si="2"/>
        <v>84525.584277442729</v>
      </c>
      <c r="L7" s="77">
        <f t="shared" si="2"/>
        <v>77771.148205345569</v>
      </c>
      <c r="M7" s="77">
        <f t="shared" si="2"/>
        <v>71587.883463556544</v>
      </c>
      <c r="N7" s="77">
        <f t="shared" si="2"/>
        <v>64948.005926331462</v>
      </c>
      <c r="O7" s="77">
        <f t="shared" si="2"/>
        <v>61299.758876700907</v>
      </c>
      <c r="P7" s="77">
        <f t="shared" si="2"/>
        <v>59495.528648167536</v>
      </c>
      <c r="Q7" s="77">
        <f t="shared" si="2"/>
        <v>55052.625418458076</v>
      </c>
    </row>
    <row r="8" spans="1:17" ht="11.45" customHeight="1" x14ac:dyDescent="0.25">
      <c r="A8" s="62" t="s">
        <v>58</v>
      </c>
      <c r="B8" s="77">
        <f t="shared" ref="B8" si="3">IF(B35=0,0,B35*B145)</f>
        <v>9587.8906025151809</v>
      </c>
      <c r="C8" s="77">
        <f t="shared" ref="C8:Q8" si="4">IF(C35=0,0,C35*C145)</f>
        <v>9196.2934657537262</v>
      </c>
      <c r="D8" s="77">
        <f t="shared" si="4"/>
        <v>9519.3802812060312</v>
      </c>
      <c r="E8" s="77">
        <f t="shared" si="4"/>
        <v>9865.3512141478132</v>
      </c>
      <c r="F8" s="77">
        <f t="shared" si="4"/>
        <v>10277.979565423622</v>
      </c>
      <c r="G8" s="77">
        <f t="shared" si="4"/>
        <v>10804.928720166761</v>
      </c>
      <c r="H8" s="77">
        <f t="shared" si="4"/>
        <v>12691.036365353459</v>
      </c>
      <c r="I8" s="77">
        <f t="shared" si="4"/>
        <v>17235.288434191054</v>
      </c>
      <c r="J8" s="77">
        <f t="shared" si="4"/>
        <v>20046.423775315256</v>
      </c>
      <c r="K8" s="77">
        <f t="shared" si="4"/>
        <v>24180.404256893162</v>
      </c>
      <c r="L8" s="77">
        <f t="shared" si="4"/>
        <v>29827.484440173037</v>
      </c>
      <c r="M8" s="77">
        <f t="shared" si="4"/>
        <v>36843.917957035403</v>
      </c>
      <c r="N8" s="77">
        <f t="shared" si="4"/>
        <v>42688.836069765326</v>
      </c>
      <c r="O8" s="77">
        <f t="shared" si="4"/>
        <v>46111.836751817405</v>
      </c>
      <c r="P8" s="77">
        <f t="shared" si="4"/>
        <v>49908.421232126282</v>
      </c>
      <c r="Q8" s="77">
        <f t="shared" si="4"/>
        <v>55673.619527210765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0</v>
      </c>
      <c r="I9" s="77">
        <f t="shared" si="6"/>
        <v>0</v>
      </c>
      <c r="J9" s="77">
        <f t="shared" si="6"/>
        <v>0</v>
      </c>
      <c r="K9" s="77">
        <f t="shared" si="6"/>
        <v>0</v>
      </c>
      <c r="L9" s="77">
        <f t="shared" si="6"/>
        <v>0</v>
      </c>
      <c r="M9" s="77">
        <f t="shared" si="6"/>
        <v>0</v>
      </c>
      <c r="N9" s="77">
        <f t="shared" si="6"/>
        <v>0</v>
      </c>
      <c r="O9" s="77">
        <f t="shared" si="6"/>
        <v>0</v>
      </c>
      <c r="P9" s="77">
        <f t="shared" si="6"/>
        <v>0</v>
      </c>
      <c r="Q9" s="77">
        <f t="shared" si="6"/>
        <v>0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29.982260677881651</v>
      </c>
      <c r="E10" s="77">
        <f t="shared" si="8"/>
        <v>59.601403892612218</v>
      </c>
      <c r="F10" s="77">
        <f t="shared" si="8"/>
        <v>92.499355469167995</v>
      </c>
      <c r="G10" s="77">
        <f t="shared" si="8"/>
        <v>132.94184220734178</v>
      </c>
      <c r="H10" s="77">
        <f t="shared" si="8"/>
        <v>133.64226361890456</v>
      </c>
      <c r="I10" s="77">
        <f t="shared" si="8"/>
        <v>153.2882394916472</v>
      </c>
      <c r="J10" s="77">
        <f t="shared" si="8"/>
        <v>170.92176207714323</v>
      </c>
      <c r="K10" s="77">
        <f t="shared" si="8"/>
        <v>187.40208548866983</v>
      </c>
      <c r="L10" s="77">
        <f t="shared" si="8"/>
        <v>408.78809719254895</v>
      </c>
      <c r="M10" s="77">
        <f t="shared" si="8"/>
        <v>583.54613873718779</v>
      </c>
      <c r="N10" s="77">
        <f t="shared" si="8"/>
        <v>702.10087178008564</v>
      </c>
      <c r="O10" s="77">
        <f t="shared" si="8"/>
        <v>738.38720462245692</v>
      </c>
      <c r="P10" s="77">
        <f t="shared" si="8"/>
        <v>804.75049029214813</v>
      </c>
      <c r="Q10" s="77">
        <f t="shared" si="8"/>
        <v>909.56175176642546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2.9764541321934739</v>
      </c>
      <c r="K11" s="77">
        <f t="shared" si="10"/>
        <v>3.6473907158266345</v>
      </c>
      <c r="L11" s="77">
        <f t="shared" si="10"/>
        <v>4.2520748891240006</v>
      </c>
      <c r="M11" s="77">
        <f t="shared" si="10"/>
        <v>8.1305349001470812</v>
      </c>
      <c r="N11" s="77">
        <f t="shared" si="10"/>
        <v>20.939096678345734</v>
      </c>
      <c r="O11" s="77">
        <f t="shared" si="10"/>
        <v>28.90686430930425</v>
      </c>
      <c r="P11" s="77">
        <f t="shared" si="10"/>
        <v>76.898943738784396</v>
      </c>
      <c r="Q11" s="77">
        <f t="shared" si="10"/>
        <v>170.35579998452238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1.1557940132594997</v>
      </c>
      <c r="M12" s="77">
        <f t="shared" si="12"/>
        <v>5.5069617279235192</v>
      </c>
      <c r="N12" s="77">
        <f t="shared" si="12"/>
        <v>12.457054790746685</v>
      </c>
      <c r="O12" s="77">
        <f t="shared" si="12"/>
        <v>26.898526050432494</v>
      </c>
      <c r="P12" s="77">
        <f t="shared" si="12"/>
        <v>54.878229826825617</v>
      </c>
      <c r="Q12" s="77">
        <f t="shared" si="12"/>
        <v>120.56833138443314</v>
      </c>
    </row>
    <row r="13" spans="1:17" ht="11.45" customHeight="1" x14ac:dyDescent="0.25">
      <c r="A13" s="19" t="s">
        <v>28</v>
      </c>
      <c r="B13" s="76">
        <v>9224</v>
      </c>
      <c r="C13" s="76">
        <v>9220</v>
      </c>
      <c r="D13" s="76">
        <v>9306</v>
      </c>
      <c r="E13" s="76">
        <v>9327</v>
      </c>
      <c r="F13" s="76">
        <v>9255.0000000000018</v>
      </c>
      <c r="G13" s="76">
        <v>9253.9999999999982</v>
      </c>
      <c r="H13" s="76">
        <v>9331.9999999999982</v>
      </c>
      <c r="I13" s="76">
        <v>9418</v>
      </c>
      <c r="J13" s="76">
        <v>9166.9999999999982</v>
      </c>
      <c r="K13" s="76">
        <v>9239</v>
      </c>
      <c r="L13" s="76">
        <v>9374</v>
      </c>
      <c r="M13" s="76">
        <v>9647</v>
      </c>
      <c r="N13" s="76">
        <v>9523</v>
      </c>
      <c r="O13" s="76">
        <v>9704.0000000000018</v>
      </c>
      <c r="P13" s="76">
        <v>9693</v>
      </c>
      <c r="Q13" s="76">
        <v>9831</v>
      </c>
    </row>
    <row r="14" spans="1:17" ht="11.45" customHeight="1" x14ac:dyDescent="0.25">
      <c r="A14" s="62" t="s">
        <v>59</v>
      </c>
      <c r="B14" s="75">
        <f t="shared" ref="B14" si="13">IF(B41=0,0,B41*B151)</f>
        <v>188.56242707703663</v>
      </c>
      <c r="C14" s="75">
        <f t="shared" ref="C14:Q14" si="14">IF(C41=0,0,C41*C151)</f>
        <v>155.8532561456808</v>
      </c>
      <c r="D14" s="75">
        <f t="shared" si="14"/>
        <v>128.06297033775928</v>
      </c>
      <c r="E14" s="75">
        <f t="shared" si="14"/>
        <v>101.29461734238244</v>
      </c>
      <c r="F14" s="75">
        <f t="shared" si="14"/>
        <v>76.529032509604576</v>
      </c>
      <c r="G14" s="75">
        <f t="shared" si="14"/>
        <v>54.851962211047372</v>
      </c>
      <c r="H14" s="75">
        <f t="shared" si="14"/>
        <v>45.431118155610179</v>
      </c>
      <c r="I14" s="75">
        <f t="shared" si="14"/>
        <v>38.001413320158086</v>
      </c>
      <c r="J14" s="75">
        <f t="shared" si="14"/>
        <v>31.15509708581056</v>
      </c>
      <c r="K14" s="75">
        <f t="shared" si="14"/>
        <v>28.763640073995969</v>
      </c>
      <c r="L14" s="75">
        <f t="shared" si="14"/>
        <v>11.933126272592196</v>
      </c>
      <c r="M14" s="75">
        <f t="shared" si="14"/>
        <v>21.449535744008823</v>
      </c>
      <c r="N14" s="75">
        <f t="shared" si="14"/>
        <v>17.918585402420202</v>
      </c>
      <c r="O14" s="75">
        <f t="shared" si="14"/>
        <v>17.945241313171799</v>
      </c>
      <c r="P14" s="75">
        <f t="shared" si="14"/>
        <v>16.877430760656075</v>
      </c>
      <c r="Q14" s="75">
        <f t="shared" si="14"/>
        <v>15.625843233589125</v>
      </c>
    </row>
    <row r="15" spans="1:17" ht="11.45" customHeight="1" x14ac:dyDescent="0.25">
      <c r="A15" s="62" t="s">
        <v>58</v>
      </c>
      <c r="B15" s="75">
        <f t="shared" ref="B15" si="15">IF(B42=0,0,B42*B152)</f>
        <v>8815.8440020826838</v>
      </c>
      <c r="C15" s="75">
        <f t="shared" ref="C15:Q15" si="16">IF(C42=0,0,C42*C152)</f>
        <v>8835.9892077477634</v>
      </c>
      <c r="D15" s="75">
        <f t="shared" si="16"/>
        <v>8948.5830705100889</v>
      </c>
      <c r="E15" s="75">
        <f t="shared" si="16"/>
        <v>8998.3514311074541</v>
      </c>
      <c r="F15" s="75">
        <f t="shared" si="16"/>
        <v>8954.3135021278667</v>
      </c>
      <c r="G15" s="75">
        <f t="shared" si="16"/>
        <v>8985.8047393766738</v>
      </c>
      <c r="H15" s="75">
        <f t="shared" si="16"/>
        <v>8896.005667687059</v>
      </c>
      <c r="I15" s="75">
        <f t="shared" si="16"/>
        <v>8987.2010531675096</v>
      </c>
      <c r="J15" s="75">
        <f t="shared" si="16"/>
        <v>8317.4863848337118</v>
      </c>
      <c r="K15" s="75">
        <f t="shared" si="16"/>
        <v>8397.2510627059255</v>
      </c>
      <c r="L15" s="75">
        <f t="shared" si="16"/>
        <v>8537.8482001661396</v>
      </c>
      <c r="M15" s="75">
        <f t="shared" si="16"/>
        <v>7654.7780023622972</v>
      </c>
      <c r="N15" s="75">
        <f t="shared" si="16"/>
        <v>7526.1625234702333</v>
      </c>
      <c r="O15" s="75">
        <f t="shared" si="16"/>
        <v>7614.176804429062</v>
      </c>
      <c r="P15" s="75">
        <f t="shared" si="16"/>
        <v>7655.325670404317</v>
      </c>
      <c r="Q15" s="75">
        <f t="shared" si="16"/>
        <v>7847.77517953402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211.58831981870316</v>
      </c>
      <c r="C17" s="75">
        <f t="shared" ref="C17:Q17" si="20">IF(C44=0,0,C44*C154)</f>
        <v>219.97177256251948</v>
      </c>
      <c r="D17" s="75">
        <f t="shared" si="20"/>
        <v>222.55475195085336</v>
      </c>
      <c r="E17" s="75">
        <f t="shared" si="20"/>
        <v>219.45092677156259</v>
      </c>
      <c r="F17" s="75">
        <f t="shared" si="20"/>
        <v>216.07912436273483</v>
      </c>
      <c r="G17" s="75">
        <f t="shared" si="20"/>
        <v>206.69216061919749</v>
      </c>
      <c r="H17" s="75">
        <f t="shared" si="20"/>
        <v>384.32633005962094</v>
      </c>
      <c r="I17" s="75">
        <f t="shared" si="20"/>
        <v>387.46147356444931</v>
      </c>
      <c r="J17" s="75">
        <f t="shared" si="20"/>
        <v>813.6341557854123</v>
      </c>
      <c r="K17" s="75">
        <f t="shared" si="20"/>
        <v>808.76428400416694</v>
      </c>
      <c r="L17" s="75">
        <f t="shared" si="20"/>
        <v>820.66495448300816</v>
      </c>
      <c r="M17" s="75">
        <f t="shared" si="20"/>
        <v>1967.7031461753863</v>
      </c>
      <c r="N17" s="75">
        <f t="shared" si="20"/>
        <v>1975.9943280627306</v>
      </c>
      <c r="O17" s="75">
        <f t="shared" si="20"/>
        <v>2067.905197975339</v>
      </c>
      <c r="P17" s="75">
        <f t="shared" si="20"/>
        <v>2015.333662091612</v>
      </c>
      <c r="Q17" s="75">
        <f t="shared" si="20"/>
        <v>1957.6574989412211</v>
      </c>
    </row>
    <row r="18" spans="1:17" ht="11.45" customHeight="1" x14ac:dyDescent="0.25">
      <c r="A18" s="62" t="s">
        <v>55</v>
      </c>
      <c r="B18" s="75">
        <f t="shared" ref="B18" si="21">IF(B45=0,0,B45*B155)</f>
        <v>8.0052510215762958</v>
      </c>
      <c r="C18" s="75">
        <f t="shared" ref="C18:Q18" si="22">IF(C45=0,0,C45*C155)</f>
        <v>8.1857635440358063</v>
      </c>
      <c r="D18" s="75">
        <f t="shared" si="22"/>
        <v>6.7992072012982696</v>
      </c>
      <c r="E18" s="75">
        <f t="shared" si="22"/>
        <v>7.903024778601174</v>
      </c>
      <c r="F18" s="75">
        <f t="shared" si="22"/>
        <v>8.0783409997939462</v>
      </c>
      <c r="G18" s="75">
        <f t="shared" si="22"/>
        <v>6.651137793080558</v>
      </c>
      <c r="H18" s="75">
        <f t="shared" si="22"/>
        <v>6.2368840977089137</v>
      </c>
      <c r="I18" s="75">
        <f t="shared" si="22"/>
        <v>5.336059947882168</v>
      </c>
      <c r="J18" s="75">
        <f t="shared" si="22"/>
        <v>4.7243622950650819</v>
      </c>
      <c r="K18" s="75">
        <f t="shared" si="22"/>
        <v>4.2210132159120368</v>
      </c>
      <c r="L18" s="75">
        <f t="shared" si="22"/>
        <v>3.5537190782591215</v>
      </c>
      <c r="M18" s="75">
        <f t="shared" si="22"/>
        <v>3.0693157183082609</v>
      </c>
      <c r="N18" s="75">
        <f t="shared" si="22"/>
        <v>2.9245630646162137</v>
      </c>
      <c r="O18" s="75">
        <f t="shared" si="22"/>
        <v>3.972756282427881</v>
      </c>
      <c r="P18" s="75">
        <f t="shared" si="22"/>
        <v>5.4632367434149467</v>
      </c>
      <c r="Q18" s="75">
        <f t="shared" si="22"/>
        <v>9.9414782911699486</v>
      </c>
    </row>
    <row r="19" spans="1:17" ht="11.45" customHeight="1" x14ac:dyDescent="0.25">
      <c r="A19" s="25" t="s">
        <v>51</v>
      </c>
      <c r="B19" s="79">
        <f t="shared" ref="B19" si="23">B20+B26</f>
        <v>39860.850274673139</v>
      </c>
      <c r="C19" s="79">
        <f t="shared" ref="C19:Q19" si="24">C20+C26</f>
        <v>38988.351478189368</v>
      </c>
      <c r="D19" s="79">
        <f t="shared" si="24"/>
        <v>41419.519157532624</v>
      </c>
      <c r="E19" s="79">
        <f t="shared" si="24"/>
        <v>41271.789960742572</v>
      </c>
      <c r="F19" s="79">
        <f t="shared" si="24"/>
        <v>43937.496899928832</v>
      </c>
      <c r="G19" s="79">
        <f t="shared" si="24"/>
        <v>46333.73292329823</v>
      </c>
      <c r="H19" s="79">
        <f t="shared" si="24"/>
        <v>48099.948363667507</v>
      </c>
      <c r="I19" s="79">
        <f t="shared" si="24"/>
        <v>49358.636903745632</v>
      </c>
      <c r="J19" s="79">
        <f t="shared" si="24"/>
        <v>50386.658056160544</v>
      </c>
      <c r="K19" s="79">
        <f t="shared" si="24"/>
        <v>42298.304364734693</v>
      </c>
      <c r="L19" s="79">
        <f t="shared" si="24"/>
        <v>44055.660075591906</v>
      </c>
      <c r="M19" s="79">
        <f t="shared" si="24"/>
        <v>44606.297269720366</v>
      </c>
      <c r="N19" s="79">
        <f t="shared" si="24"/>
        <v>41299.276739379056</v>
      </c>
      <c r="O19" s="79">
        <f t="shared" si="24"/>
        <v>42938.81197965717</v>
      </c>
      <c r="P19" s="79">
        <f t="shared" si="24"/>
        <v>50596.471508958763</v>
      </c>
      <c r="Q19" s="79">
        <f t="shared" si="24"/>
        <v>51260.551251128905</v>
      </c>
    </row>
    <row r="20" spans="1:17" ht="11.45" customHeight="1" x14ac:dyDescent="0.25">
      <c r="A20" s="23" t="s">
        <v>27</v>
      </c>
      <c r="B20" s="78">
        <v>735.6627141822953</v>
      </c>
      <c r="C20" s="78">
        <v>857.34715386131415</v>
      </c>
      <c r="D20" s="78">
        <v>961.41817784096384</v>
      </c>
      <c r="E20" s="78">
        <v>1048.9300789721908</v>
      </c>
      <c r="F20" s="78">
        <v>1155.9948623983353</v>
      </c>
      <c r="G20" s="78">
        <v>1218.4150056864955</v>
      </c>
      <c r="H20" s="78">
        <v>1311.4739015559678</v>
      </c>
      <c r="I20" s="78">
        <v>1423.5263339487453</v>
      </c>
      <c r="J20" s="78">
        <v>1489.8051688513474</v>
      </c>
      <c r="K20" s="78">
        <v>1511.2584703388841</v>
      </c>
      <c r="L20" s="78">
        <v>1606.6503263668835</v>
      </c>
      <c r="M20" s="78">
        <v>1702.6734166848016</v>
      </c>
      <c r="N20" s="78">
        <v>1706.6881484798864</v>
      </c>
      <c r="O20" s="78">
        <v>1723.1168213100807</v>
      </c>
      <c r="P20" s="78">
        <v>1770.6635365049149</v>
      </c>
      <c r="Q20" s="78">
        <v>1860.800900866504</v>
      </c>
    </row>
    <row r="21" spans="1:17" ht="11.45" customHeight="1" x14ac:dyDescent="0.25">
      <c r="A21" s="62" t="s">
        <v>59</v>
      </c>
      <c r="B21" s="77">
        <f t="shared" ref="B21" si="25">IF(B48=0,0,B48*B158)</f>
        <v>310.58275559393724</v>
      </c>
      <c r="C21" s="77">
        <f t="shared" ref="C21:Q21" si="26">IF(C48=0,0,C48*C158)</f>
        <v>295.00884195548525</v>
      </c>
      <c r="D21" s="77">
        <f t="shared" si="26"/>
        <v>275.10763493765694</v>
      </c>
      <c r="E21" s="77">
        <f t="shared" si="26"/>
        <v>248.64322842943938</v>
      </c>
      <c r="F21" s="77">
        <f t="shared" si="26"/>
        <v>223.86712934741109</v>
      </c>
      <c r="G21" s="77">
        <f t="shared" si="26"/>
        <v>208.3997963480644</v>
      </c>
      <c r="H21" s="77">
        <f t="shared" si="26"/>
        <v>189.58306320364656</v>
      </c>
      <c r="I21" s="77">
        <f t="shared" si="26"/>
        <v>174.92303969193199</v>
      </c>
      <c r="J21" s="77">
        <f t="shared" si="26"/>
        <v>154.43883256910607</v>
      </c>
      <c r="K21" s="77">
        <f t="shared" si="26"/>
        <v>142.47126360695609</v>
      </c>
      <c r="L21" s="77">
        <f t="shared" si="26"/>
        <v>128.86613402110265</v>
      </c>
      <c r="M21" s="77">
        <f t="shared" si="26"/>
        <v>120.7589249619879</v>
      </c>
      <c r="N21" s="77">
        <f t="shared" si="26"/>
        <v>109.69706586725748</v>
      </c>
      <c r="O21" s="77">
        <f t="shared" si="26"/>
        <v>97.493869833069866</v>
      </c>
      <c r="P21" s="77">
        <f t="shared" si="26"/>
        <v>98.089391352589871</v>
      </c>
      <c r="Q21" s="77">
        <f t="shared" si="26"/>
        <v>99.534682447521305</v>
      </c>
    </row>
    <row r="22" spans="1:17" ht="11.45" customHeight="1" x14ac:dyDescent="0.25">
      <c r="A22" s="62" t="s">
        <v>58</v>
      </c>
      <c r="B22" s="77">
        <f t="shared" ref="B22" si="27">IF(B49=0,0,B49*B159)</f>
        <v>425.07995858835807</v>
      </c>
      <c r="C22" s="77">
        <f t="shared" ref="C22:Q22" si="28">IF(C49=0,0,C49*C159)</f>
        <v>562.33338650434268</v>
      </c>
      <c r="D22" s="77">
        <f t="shared" si="28"/>
        <v>686.28104981583567</v>
      </c>
      <c r="E22" s="77">
        <f t="shared" si="28"/>
        <v>800.20624434540309</v>
      </c>
      <c r="F22" s="77">
        <f t="shared" si="28"/>
        <v>931.99815191824382</v>
      </c>
      <c r="G22" s="77">
        <f t="shared" si="28"/>
        <v>1009.7344502139102</v>
      </c>
      <c r="H22" s="77">
        <f t="shared" si="28"/>
        <v>1120.8465853007476</v>
      </c>
      <c r="I22" s="77">
        <f t="shared" si="28"/>
        <v>1246.7397961916115</v>
      </c>
      <c r="J22" s="77">
        <f t="shared" si="28"/>
        <v>1332.134482616118</v>
      </c>
      <c r="K22" s="77">
        <f t="shared" si="28"/>
        <v>1364.2491002869319</v>
      </c>
      <c r="L22" s="77">
        <f t="shared" si="28"/>
        <v>1471.5538787154553</v>
      </c>
      <c r="M22" s="77">
        <f t="shared" si="28"/>
        <v>1574.2926969577916</v>
      </c>
      <c r="N22" s="77">
        <f t="shared" si="28"/>
        <v>1588.1950239134794</v>
      </c>
      <c r="O22" s="77">
        <f t="shared" si="28"/>
        <v>1615.9787429197311</v>
      </c>
      <c r="P22" s="77">
        <f t="shared" si="28"/>
        <v>1661.6541008378076</v>
      </c>
      <c r="Q22" s="77">
        <f t="shared" si="28"/>
        <v>1748.6660406988694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4.9254014861816204E-3</v>
      </c>
      <c r="D24" s="77">
        <f t="shared" si="32"/>
        <v>2.9493087471268168E-2</v>
      </c>
      <c r="E24" s="77">
        <f t="shared" si="32"/>
        <v>8.0606197348383993E-2</v>
      </c>
      <c r="F24" s="77">
        <f t="shared" si="32"/>
        <v>0.12958113268036101</v>
      </c>
      <c r="G24" s="77">
        <f t="shared" si="32"/>
        <v>0.27740627417227665</v>
      </c>
      <c r="H24" s="77">
        <f t="shared" si="32"/>
        <v>0.6968636040109728</v>
      </c>
      <c r="I24" s="77">
        <f t="shared" si="32"/>
        <v>1.5342704121815851</v>
      </c>
      <c r="J24" s="77">
        <f t="shared" si="32"/>
        <v>2.903943145215945</v>
      </c>
      <c r="K24" s="77">
        <f t="shared" si="32"/>
        <v>4.2101604606217808</v>
      </c>
      <c r="L24" s="77">
        <f t="shared" si="32"/>
        <v>5.910041537473151</v>
      </c>
      <c r="M24" s="77">
        <f t="shared" si="32"/>
        <v>7.2945835522944398</v>
      </c>
      <c r="N24" s="77">
        <f t="shared" si="32"/>
        <v>8.0319829029723984</v>
      </c>
      <c r="O24" s="77">
        <f t="shared" si="32"/>
        <v>8.555048540375406</v>
      </c>
      <c r="P24" s="77">
        <f t="shared" si="32"/>
        <v>9.3611042869219698</v>
      </c>
      <c r="Q24" s="77">
        <f t="shared" si="32"/>
        <v>10.410973222047973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3.3528503485606292E-3</v>
      </c>
      <c r="H25" s="77">
        <f t="shared" si="34"/>
        <v>0.34738944756270246</v>
      </c>
      <c r="I25" s="77">
        <f t="shared" si="34"/>
        <v>0.32922765302037299</v>
      </c>
      <c r="J25" s="77">
        <f t="shared" si="34"/>
        <v>0.32791052090727268</v>
      </c>
      <c r="K25" s="77">
        <f t="shared" si="34"/>
        <v>0.32794598437414052</v>
      </c>
      <c r="L25" s="77">
        <f t="shared" si="34"/>
        <v>0.32027209285224129</v>
      </c>
      <c r="M25" s="77">
        <f t="shared" si="34"/>
        <v>0.32721121272755388</v>
      </c>
      <c r="N25" s="77">
        <f t="shared" si="34"/>
        <v>0.76407579617714361</v>
      </c>
      <c r="O25" s="77">
        <f t="shared" si="34"/>
        <v>1.0891600169044755</v>
      </c>
      <c r="P25" s="77">
        <f t="shared" si="34"/>
        <v>1.5589400275952789</v>
      </c>
      <c r="Q25" s="77">
        <f t="shared" si="34"/>
        <v>2.1892044980652154</v>
      </c>
    </row>
    <row r="26" spans="1:17" ht="11.45" customHeight="1" x14ac:dyDescent="0.25">
      <c r="A26" s="19" t="s">
        <v>24</v>
      </c>
      <c r="B26" s="76">
        <v>39125.187560490842</v>
      </c>
      <c r="C26" s="76">
        <v>38131.004324328052</v>
      </c>
      <c r="D26" s="76">
        <v>40458.100979691662</v>
      </c>
      <c r="E26" s="76">
        <v>40222.859881770382</v>
      </c>
      <c r="F26" s="76">
        <v>42781.502037530496</v>
      </c>
      <c r="G26" s="76">
        <v>45115.317917611734</v>
      </c>
      <c r="H26" s="76">
        <v>46788.474462111539</v>
      </c>
      <c r="I26" s="76">
        <v>47935.110569796889</v>
      </c>
      <c r="J26" s="76">
        <v>48896.8528873092</v>
      </c>
      <c r="K26" s="76">
        <v>40787.045894395807</v>
      </c>
      <c r="L26" s="76">
        <v>42449.009749225021</v>
      </c>
      <c r="M26" s="76">
        <v>42903.623853035562</v>
      </c>
      <c r="N26" s="76">
        <v>39592.58859089917</v>
      </c>
      <c r="O26" s="76">
        <v>41215.695158347087</v>
      </c>
      <c r="P26" s="76">
        <v>48825.807972453847</v>
      </c>
      <c r="Q26" s="76">
        <v>49399.750350262402</v>
      </c>
    </row>
    <row r="27" spans="1:17" ht="11.45" customHeight="1" x14ac:dyDescent="0.25">
      <c r="A27" s="17" t="s">
        <v>23</v>
      </c>
      <c r="B27" s="75">
        <v>31451</v>
      </c>
      <c r="C27" s="75">
        <v>29967</v>
      </c>
      <c r="D27" s="75">
        <v>31836</v>
      </c>
      <c r="E27" s="75">
        <v>31467</v>
      </c>
      <c r="F27" s="75">
        <v>32691.000000000004</v>
      </c>
      <c r="G27" s="75">
        <v>34701</v>
      </c>
      <c r="H27" s="75">
        <v>35474</v>
      </c>
      <c r="I27" s="75">
        <v>36395</v>
      </c>
      <c r="J27" s="75">
        <v>37952</v>
      </c>
      <c r="K27" s="75">
        <v>32122.999999999996</v>
      </c>
      <c r="L27" s="75">
        <v>32732</v>
      </c>
      <c r="M27" s="75">
        <v>33402</v>
      </c>
      <c r="N27" s="75">
        <v>30370</v>
      </c>
      <c r="O27" s="75">
        <v>30715</v>
      </c>
      <c r="P27" s="75">
        <v>38816</v>
      </c>
      <c r="Q27" s="75">
        <v>38106</v>
      </c>
    </row>
    <row r="28" spans="1:17" ht="11.45" customHeight="1" x14ac:dyDescent="0.25">
      <c r="A28" s="15" t="s">
        <v>22</v>
      </c>
      <c r="B28" s="74">
        <v>7674.1875604908419</v>
      </c>
      <c r="C28" s="74">
        <v>8164.0043243280525</v>
      </c>
      <c r="D28" s="74">
        <v>8622.1009796916624</v>
      </c>
      <c r="E28" s="74">
        <v>8755.8598817703823</v>
      </c>
      <c r="F28" s="74">
        <v>10090.502037530492</v>
      </c>
      <c r="G28" s="74">
        <v>10414.317917611734</v>
      </c>
      <c r="H28" s="74">
        <v>11314.474462111539</v>
      </c>
      <c r="I28" s="74">
        <v>11540.110569796889</v>
      </c>
      <c r="J28" s="74">
        <v>10944.8528873092</v>
      </c>
      <c r="K28" s="74">
        <v>8664.045894395811</v>
      </c>
      <c r="L28" s="74">
        <v>9717.0097492250206</v>
      </c>
      <c r="M28" s="74">
        <v>9501.6238530355622</v>
      </c>
      <c r="N28" s="74">
        <v>9222.5885908991695</v>
      </c>
      <c r="O28" s="74">
        <v>10500.695158347087</v>
      </c>
      <c r="P28" s="74">
        <v>10009.807972453847</v>
      </c>
      <c r="Q28" s="74">
        <v>11293.750350262402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61404.890351811016</v>
      </c>
      <c r="C30" s="68">
        <f t="shared" si="35"/>
        <v>62485.49944468899</v>
      </c>
      <c r="D30" s="68">
        <f t="shared" si="35"/>
        <v>64523.685189068441</v>
      </c>
      <c r="E30" s="68">
        <f t="shared" si="35"/>
        <v>65315.95695478173</v>
      </c>
      <c r="F30" s="68">
        <f t="shared" si="35"/>
        <v>66494.584551388281</v>
      </c>
      <c r="G30" s="68">
        <f t="shared" si="35"/>
        <v>66953.784686971339</v>
      </c>
      <c r="H30" s="68">
        <f t="shared" si="35"/>
        <v>67565.25056230725</v>
      </c>
      <c r="I30" s="68">
        <f t="shared" si="35"/>
        <v>69335.917163279024</v>
      </c>
      <c r="J30" s="68">
        <f t="shared" si="35"/>
        <v>69169.643802654318</v>
      </c>
      <c r="K30" s="68">
        <f t="shared" si="35"/>
        <v>68633.038529602854</v>
      </c>
      <c r="L30" s="68">
        <f t="shared" si="35"/>
        <v>69092.813186084619</v>
      </c>
      <c r="M30" s="68">
        <f t="shared" si="35"/>
        <v>70741.946892295629</v>
      </c>
      <c r="N30" s="68">
        <f t="shared" si="35"/>
        <v>71243.997191110655</v>
      </c>
      <c r="O30" s="68">
        <f t="shared" si="35"/>
        <v>74589.128056393296</v>
      </c>
      <c r="P30" s="68">
        <f t="shared" si="35"/>
        <v>80191.611037949217</v>
      </c>
      <c r="Q30" s="68">
        <f t="shared" si="35"/>
        <v>81716.88845759003</v>
      </c>
    </row>
    <row r="31" spans="1:17" ht="11.45" customHeight="1" x14ac:dyDescent="0.25">
      <c r="A31" s="25" t="s">
        <v>39</v>
      </c>
      <c r="B31" s="79">
        <f t="shared" ref="B31:Q31" si="36">B32+B33+B40</f>
        <v>55294.843920735591</v>
      </c>
      <c r="C31" s="79">
        <f t="shared" si="36"/>
        <v>55885.009340423283</v>
      </c>
      <c r="D31" s="79">
        <f t="shared" si="36"/>
        <v>57437.981550996628</v>
      </c>
      <c r="E31" s="79">
        <f t="shared" si="36"/>
        <v>57946.194921114446</v>
      </c>
      <c r="F31" s="79">
        <f t="shared" si="36"/>
        <v>58563.248556164406</v>
      </c>
      <c r="G31" s="79">
        <f t="shared" si="36"/>
        <v>58628.070123725076</v>
      </c>
      <c r="H31" s="79">
        <f t="shared" si="36"/>
        <v>58825.118796933973</v>
      </c>
      <c r="I31" s="79">
        <f t="shared" si="36"/>
        <v>60011.485654239135</v>
      </c>
      <c r="J31" s="79">
        <f t="shared" si="36"/>
        <v>59528.132486591239</v>
      </c>
      <c r="K31" s="79">
        <f t="shared" si="36"/>
        <v>59268.070286112554</v>
      </c>
      <c r="L31" s="79">
        <f t="shared" si="36"/>
        <v>59172.795734711188</v>
      </c>
      <c r="M31" s="79">
        <f t="shared" si="36"/>
        <v>60557.438874491454</v>
      </c>
      <c r="N31" s="79">
        <f t="shared" si="36"/>
        <v>61265.990606758169</v>
      </c>
      <c r="O31" s="79">
        <f t="shared" si="36"/>
        <v>64531.975183756796</v>
      </c>
      <c r="P31" s="79">
        <f t="shared" si="36"/>
        <v>69411.75084006245</v>
      </c>
      <c r="Q31" s="79">
        <f t="shared" si="36"/>
        <v>70462.816576876663</v>
      </c>
    </row>
    <row r="32" spans="1:17" ht="11.45" customHeight="1" x14ac:dyDescent="0.25">
      <c r="A32" s="23" t="s">
        <v>30</v>
      </c>
      <c r="B32" s="78">
        <v>435.24</v>
      </c>
      <c r="C32" s="78">
        <v>475.23</v>
      </c>
      <c r="D32" s="78">
        <v>537.54000000000008</v>
      </c>
      <c r="E32" s="78">
        <v>581.25</v>
      </c>
      <c r="F32" s="78">
        <v>626.82000000000005</v>
      </c>
      <c r="G32" s="78">
        <v>646</v>
      </c>
      <c r="H32" s="78">
        <v>708</v>
      </c>
      <c r="I32" s="78">
        <v>786.24</v>
      </c>
      <c r="J32" s="78">
        <v>762.30000000000007</v>
      </c>
      <c r="K32" s="78">
        <v>770.4</v>
      </c>
      <c r="L32" s="78">
        <v>734.4</v>
      </c>
      <c r="M32" s="78">
        <v>710.6</v>
      </c>
      <c r="N32" s="78">
        <v>620.25</v>
      </c>
      <c r="O32" s="78">
        <v>692</v>
      </c>
      <c r="P32" s="78">
        <v>694</v>
      </c>
      <c r="Q32" s="78">
        <v>697.2</v>
      </c>
    </row>
    <row r="33" spans="1:17" ht="11.45" customHeight="1" x14ac:dyDescent="0.25">
      <c r="A33" s="19" t="s">
        <v>29</v>
      </c>
      <c r="B33" s="76">
        <v>53914.603920735593</v>
      </c>
      <c r="C33" s="76">
        <v>54485.452171044322</v>
      </c>
      <c r="D33" s="76">
        <v>55973.441550996627</v>
      </c>
      <c r="E33" s="76">
        <v>56451.944921114446</v>
      </c>
      <c r="F33" s="76">
        <v>57050.842938102498</v>
      </c>
      <c r="G33" s="76">
        <v>57106.070123725076</v>
      </c>
      <c r="H33" s="76">
        <v>57245.118796933973</v>
      </c>
      <c r="I33" s="76">
        <v>58366.970331755911</v>
      </c>
      <c r="J33" s="76">
        <v>57913.832486591236</v>
      </c>
      <c r="K33" s="76">
        <v>57641.837373964394</v>
      </c>
      <c r="L33" s="76">
        <v>57533.1857441959</v>
      </c>
      <c r="M33" s="76">
        <v>58917.979282034816</v>
      </c>
      <c r="N33" s="76">
        <v>59679.714031610012</v>
      </c>
      <c r="O33" s="76">
        <v>62869.975183756796</v>
      </c>
      <c r="P33" s="76">
        <v>67748.75084006245</v>
      </c>
      <c r="Q33" s="76">
        <v>68782.616576876666</v>
      </c>
    </row>
    <row r="34" spans="1:17" ht="11.45" customHeight="1" x14ac:dyDescent="0.25">
      <c r="A34" s="62" t="s">
        <v>59</v>
      </c>
      <c r="B34" s="77">
        <v>49113.281249423395</v>
      </c>
      <c r="C34" s="77">
        <v>49884.73067346654</v>
      </c>
      <c r="D34" s="77">
        <v>51146.583798456879</v>
      </c>
      <c r="E34" s="77">
        <v>51423.807898969593</v>
      </c>
      <c r="F34" s="77">
        <v>51790.437963259435</v>
      </c>
      <c r="G34" s="77">
        <v>51530.714597592741</v>
      </c>
      <c r="H34" s="77">
        <v>50697.608660260375</v>
      </c>
      <c r="I34" s="77">
        <v>49474.891537289317</v>
      </c>
      <c r="J34" s="77">
        <v>47570.662171378295</v>
      </c>
      <c r="K34" s="77">
        <v>45149.497046241704</v>
      </c>
      <c r="L34" s="77">
        <v>41894.634092941233</v>
      </c>
      <c r="M34" s="77">
        <v>39223.248237469707</v>
      </c>
      <c r="N34" s="77">
        <v>36347.628270614638</v>
      </c>
      <c r="O34" s="77">
        <v>36243.633435927462</v>
      </c>
      <c r="P34" s="77">
        <v>37212.815732121213</v>
      </c>
      <c r="Q34" s="77">
        <v>34526.905323399726</v>
      </c>
    </row>
    <row r="35" spans="1:17" ht="11.45" customHeight="1" x14ac:dyDescent="0.25">
      <c r="A35" s="62" t="s">
        <v>58</v>
      </c>
      <c r="B35" s="77">
        <v>4801.3226713121967</v>
      </c>
      <c r="C35" s="77">
        <v>4600.7214975777833</v>
      </c>
      <c r="D35" s="77">
        <v>4810.6312202692961</v>
      </c>
      <c r="E35" s="77">
        <v>4995.816784190798</v>
      </c>
      <c r="F35" s="77">
        <v>5210.1983950868234</v>
      </c>
      <c r="G35" s="77">
        <v>5502.8758277275892</v>
      </c>
      <c r="H35" s="77">
        <v>6474.5751171223019</v>
      </c>
      <c r="I35" s="77">
        <v>8808.4086154544311</v>
      </c>
      <c r="J35" s="77">
        <v>10248.324817240118</v>
      </c>
      <c r="K35" s="77">
        <v>12388.085574234694</v>
      </c>
      <c r="L35" s="77">
        <v>15411.056858264314</v>
      </c>
      <c r="M35" s="77">
        <v>19361.800672342008</v>
      </c>
      <c r="N35" s="77">
        <v>22913.97706697126</v>
      </c>
      <c r="O35" s="77">
        <v>26149.373537806339</v>
      </c>
      <c r="P35" s="77">
        <v>29940.423615315169</v>
      </c>
      <c r="Q35" s="77">
        <v>33489.215971909682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16.226532270452523</v>
      </c>
      <c r="E37" s="77">
        <v>32.320237954049823</v>
      </c>
      <c r="F37" s="77">
        <v>50.206579756240984</v>
      </c>
      <c r="G37" s="77">
        <v>72.479698404745363</v>
      </c>
      <c r="H37" s="77">
        <v>72.935019551297884</v>
      </c>
      <c r="I37" s="77">
        <v>83.670179012162748</v>
      </c>
      <c r="J37" s="77">
        <v>93.222115740874045</v>
      </c>
      <c r="K37" s="77">
        <v>102.26439042860494</v>
      </c>
      <c r="L37" s="77">
        <v>224.4758324162157</v>
      </c>
      <c r="M37" s="77">
        <v>325.09428849304845</v>
      </c>
      <c r="N37" s="77">
        <v>398.59887126503958</v>
      </c>
      <c r="O37" s="77">
        <v>442.28806877574499</v>
      </c>
      <c r="P37" s="77">
        <v>509.39649045112139</v>
      </c>
      <c r="Q37" s="77">
        <v>576.2425572061793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1.6233822319448701</v>
      </c>
      <c r="K38" s="77">
        <v>1.9903630593882318</v>
      </c>
      <c r="L38" s="77">
        <v>2.3349213364757326</v>
      </c>
      <c r="M38" s="77">
        <v>4.5295312280724902</v>
      </c>
      <c r="N38" s="77">
        <v>11.887608514339524</v>
      </c>
      <c r="O38" s="77">
        <v>17.314982044226834</v>
      </c>
      <c r="P38" s="77">
        <v>48.676021366217995</v>
      </c>
      <c r="Q38" s="77">
        <v>107.92698970393224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0.68403923765998864</v>
      </c>
      <c r="M39" s="77">
        <v>3.3065525019815571</v>
      </c>
      <c r="N39" s="77">
        <v>7.6222142447370622</v>
      </c>
      <c r="O39" s="77">
        <v>17.365159203019061</v>
      </c>
      <c r="P39" s="77">
        <v>37.438980808728559</v>
      </c>
      <c r="Q39" s="77">
        <v>82.325734657153191</v>
      </c>
    </row>
    <row r="40" spans="1:17" ht="11.45" customHeight="1" x14ac:dyDescent="0.25">
      <c r="A40" s="19" t="s">
        <v>28</v>
      </c>
      <c r="B40" s="76">
        <v>945.00000000000011</v>
      </c>
      <c r="C40" s="76">
        <v>924.32716937896089</v>
      </c>
      <c r="D40" s="76">
        <v>927</v>
      </c>
      <c r="E40" s="76">
        <v>913</v>
      </c>
      <c r="F40" s="76">
        <v>885.58561806190869</v>
      </c>
      <c r="G40" s="76">
        <v>876</v>
      </c>
      <c r="H40" s="76">
        <v>872.00000000000011</v>
      </c>
      <c r="I40" s="76">
        <v>858.27532248322859</v>
      </c>
      <c r="J40" s="76">
        <v>852</v>
      </c>
      <c r="K40" s="76">
        <v>855.83291214815847</v>
      </c>
      <c r="L40" s="76">
        <v>905.20999051528531</v>
      </c>
      <c r="M40" s="76">
        <v>928.85959245663901</v>
      </c>
      <c r="N40" s="76">
        <v>966.02657514815314</v>
      </c>
      <c r="O40" s="76">
        <v>970</v>
      </c>
      <c r="P40" s="76">
        <v>969</v>
      </c>
      <c r="Q40" s="76">
        <v>983.00000000000011</v>
      </c>
    </row>
    <row r="41" spans="1:17" ht="11.45" customHeight="1" x14ac:dyDescent="0.25">
      <c r="A41" s="62" t="s">
        <v>59</v>
      </c>
      <c r="B41" s="75">
        <v>29.576484469770882</v>
      </c>
      <c r="C41" s="75">
        <v>24.414453855900494</v>
      </c>
      <c r="D41" s="75">
        <v>20.053364200942543</v>
      </c>
      <c r="E41" s="75">
        <v>15.84482637457398</v>
      </c>
      <c r="F41" s="75">
        <v>11.954018247554139</v>
      </c>
      <c r="G41" s="75">
        <v>8.5621841636544094</v>
      </c>
      <c r="H41" s="75">
        <v>7.085759272061817</v>
      </c>
      <c r="I41" s="75">
        <v>5.9173384164611669</v>
      </c>
      <c r="J41" s="75">
        <v>4.8574927374550461</v>
      </c>
      <c r="K41" s="75">
        <v>4.4836665101685345</v>
      </c>
      <c r="L41" s="75">
        <v>1.8650485333528501</v>
      </c>
      <c r="M41" s="75">
        <v>3.3517749036207696</v>
      </c>
      <c r="N41" s="75">
        <v>2.8089298200432973</v>
      </c>
      <c r="O41" s="75">
        <v>2.8106306259824172</v>
      </c>
      <c r="P41" s="75">
        <v>2.6434037100279699</v>
      </c>
      <c r="Q41" s="75">
        <v>2.4474062309737823</v>
      </c>
    </row>
    <row r="42" spans="1:17" ht="11.45" customHeight="1" x14ac:dyDescent="0.25">
      <c r="A42" s="62" t="s">
        <v>58</v>
      </c>
      <c r="B42" s="75">
        <v>893.17543767190193</v>
      </c>
      <c r="C42" s="75">
        <v>877.26062551536995</v>
      </c>
      <c r="D42" s="75">
        <v>884.2823049164241</v>
      </c>
      <c r="E42" s="75">
        <v>875.04610278290397</v>
      </c>
      <c r="F42" s="75">
        <v>852.2956882263984</v>
      </c>
      <c r="G42" s="75">
        <v>847.32051322985899</v>
      </c>
      <c r="H42" s="75">
        <v>828.53873001702652</v>
      </c>
      <c r="I42" s="75">
        <v>816.66457636344319</v>
      </c>
      <c r="J42" s="75">
        <v>771.25830670817527</v>
      </c>
      <c r="K42" s="75">
        <v>776.20085720850432</v>
      </c>
      <c r="L42" s="75">
        <v>823.81616058238319</v>
      </c>
      <c r="M42" s="75">
        <v>736.01576441028851</v>
      </c>
      <c r="N42" s="75">
        <v>762.67968973736356</v>
      </c>
      <c r="O42" s="75">
        <v>760.30448363647565</v>
      </c>
      <c r="P42" s="75">
        <v>764.53914317506576</v>
      </c>
      <c r="Q42" s="75">
        <v>783.99011435580076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21.437027483209324</v>
      </c>
      <c r="C44" s="75">
        <v>21.83938552400156</v>
      </c>
      <c r="D44" s="75">
        <v>21.992445896128395</v>
      </c>
      <c r="E44" s="75">
        <v>21.340539952652044</v>
      </c>
      <c r="F44" s="75">
        <v>20.566993322975655</v>
      </c>
      <c r="G44" s="75">
        <v>19.490130566602492</v>
      </c>
      <c r="H44" s="75">
        <v>35.794632030904907</v>
      </c>
      <c r="I44" s="75">
        <v>35.208521350943087</v>
      </c>
      <c r="J44" s="75">
        <v>75.446123051698692</v>
      </c>
      <c r="K44" s="75">
        <v>74.758218592712467</v>
      </c>
      <c r="L44" s="75">
        <v>79.185883383772506</v>
      </c>
      <c r="M44" s="75">
        <v>189.19693488405116</v>
      </c>
      <c r="N44" s="75">
        <v>200.24158877116415</v>
      </c>
      <c r="O44" s="75">
        <v>206.48819092843692</v>
      </c>
      <c r="P44" s="75">
        <v>201.27183839926838</v>
      </c>
      <c r="Q44" s="75">
        <v>195.56932905862757</v>
      </c>
    </row>
    <row r="45" spans="1:17" ht="11.45" customHeight="1" x14ac:dyDescent="0.25">
      <c r="A45" s="62" t="s">
        <v>55</v>
      </c>
      <c r="B45" s="75">
        <v>0.81105037511787714</v>
      </c>
      <c r="C45" s="75">
        <v>0.81270448368872161</v>
      </c>
      <c r="D45" s="75">
        <v>0.67188498650498218</v>
      </c>
      <c r="E45" s="75">
        <v>0.76853088986996454</v>
      </c>
      <c r="F45" s="75">
        <v>0.76891826498042048</v>
      </c>
      <c r="G45" s="75">
        <v>0.62717203988414982</v>
      </c>
      <c r="H45" s="75">
        <v>0.58087868000680665</v>
      </c>
      <c r="I45" s="75">
        <v>0.48488635238122835</v>
      </c>
      <c r="J45" s="75">
        <v>0.43807750267098161</v>
      </c>
      <c r="K45" s="75">
        <v>0.3901698367731759</v>
      </c>
      <c r="L45" s="75">
        <v>0.34289801577671825</v>
      </c>
      <c r="M45" s="75">
        <v>0.29511825867843738</v>
      </c>
      <c r="N45" s="75">
        <v>0.2963668195820976</v>
      </c>
      <c r="O45" s="75">
        <v>0.3966948091050248</v>
      </c>
      <c r="P45" s="75">
        <v>0.54561471563787811</v>
      </c>
      <c r="Q45" s="75">
        <v>0.99315035459805656</v>
      </c>
    </row>
    <row r="46" spans="1:17" ht="11.45" customHeight="1" x14ac:dyDescent="0.25">
      <c r="A46" s="25" t="s">
        <v>18</v>
      </c>
      <c r="B46" s="79">
        <f t="shared" ref="B46" si="37">B47+B53</f>
        <v>6110.0464310754287</v>
      </c>
      <c r="C46" s="79">
        <f t="shared" ref="C46:Q46" si="38">C47+C53</f>
        <v>6600.4901042657111</v>
      </c>
      <c r="D46" s="79">
        <f t="shared" si="38"/>
        <v>7085.7036380718146</v>
      </c>
      <c r="E46" s="79">
        <f t="shared" si="38"/>
        <v>7369.7620336672844</v>
      </c>
      <c r="F46" s="79">
        <f t="shared" si="38"/>
        <v>7931.3359952238707</v>
      </c>
      <c r="G46" s="79">
        <f t="shared" si="38"/>
        <v>8325.7145632462598</v>
      </c>
      <c r="H46" s="79">
        <f t="shared" si="38"/>
        <v>8740.1317653732694</v>
      </c>
      <c r="I46" s="79">
        <f t="shared" si="38"/>
        <v>9324.4315090398832</v>
      </c>
      <c r="J46" s="79">
        <f t="shared" si="38"/>
        <v>9641.5113160630717</v>
      </c>
      <c r="K46" s="79">
        <f t="shared" si="38"/>
        <v>9364.9682434903061</v>
      </c>
      <c r="L46" s="79">
        <f t="shared" si="38"/>
        <v>9920.0174513734328</v>
      </c>
      <c r="M46" s="79">
        <f t="shared" si="38"/>
        <v>10184.508017804177</v>
      </c>
      <c r="N46" s="79">
        <f t="shared" si="38"/>
        <v>9978.0065843524862</v>
      </c>
      <c r="O46" s="79">
        <f t="shared" si="38"/>
        <v>10057.152872636503</v>
      </c>
      <c r="P46" s="79">
        <f t="shared" si="38"/>
        <v>10779.860197886759</v>
      </c>
      <c r="Q46" s="79">
        <f t="shared" si="38"/>
        <v>11254.071880713363</v>
      </c>
    </row>
    <row r="47" spans="1:17" ht="11.45" customHeight="1" x14ac:dyDescent="0.25">
      <c r="A47" s="23" t="s">
        <v>27</v>
      </c>
      <c r="B47" s="78">
        <v>3288.489939204565</v>
      </c>
      <c r="C47" s="78">
        <v>3782.9565383810436</v>
      </c>
      <c r="D47" s="78">
        <v>4211.9141619827615</v>
      </c>
      <c r="E47" s="78">
        <v>4550.0731258710966</v>
      </c>
      <c r="F47" s="78">
        <v>4971.9341977653366</v>
      </c>
      <c r="G47" s="78">
        <v>5167.3376508313186</v>
      </c>
      <c r="H47" s="78">
        <v>5532.4425717240047</v>
      </c>
      <c r="I47" s="78">
        <v>5975.9719127853878</v>
      </c>
      <c r="J47" s="78">
        <v>6242.6682188529012</v>
      </c>
      <c r="K47" s="78">
        <v>6302.8282863299173</v>
      </c>
      <c r="L47" s="78">
        <v>6744.043496067402</v>
      </c>
      <c r="M47" s="78">
        <v>7087.4867713748172</v>
      </c>
      <c r="N47" s="78">
        <v>7076.7432493452361</v>
      </c>
      <c r="O47" s="78">
        <v>7074.5499813666947</v>
      </c>
      <c r="P47" s="78">
        <v>7247.7539373735326</v>
      </c>
      <c r="Q47" s="78">
        <v>7642.0484902540657</v>
      </c>
    </row>
    <row r="48" spans="1:17" ht="11.45" customHeight="1" x14ac:dyDescent="0.25">
      <c r="A48" s="62" t="s">
        <v>59</v>
      </c>
      <c r="B48" s="77">
        <v>1604.2764860431694</v>
      </c>
      <c r="C48" s="77">
        <v>1516.6899286414707</v>
      </c>
      <c r="D48" s="77">
        <v>1406.0521878083482</v>
      </c>
      <c r="E48" s="77">
        <v>1256.3489098060406</v>
      </c>
      <c r="F48" s="77">
        <v>1118.549005307445</v>
      </c>
      <c r="G48" s="77">
        <v>1038.5899168111512</v>
      </c>
      <c r="H48" s="77">
        <v>940.51842927768712</v>
      </c>
      <c r="I48" s="77">
        <v>866.33173964093476</v>
      </c>
      <c r="J48" s="77">
        <v>758.88483109755271</v>
      </c>
      <c r="K48" s="77">
        <v>698.29571747946</v>
      </c>
      <c r="L48" s="77">
        <v>628.64074874458231</v>
      </c>
      <c r="M48" s="77">
        <v>591.45704095297128</v>
      </c>
      <c r="N48" s="77">
        <v>541.06261101618566</v>
      </c>
      <c r="O48" s="77">
        <v>481.70585570894582</v>
      </c>
      <c r="P48" s="77">
        <v>494.20329139796496</v>
      </c>
      <c r="Q48" s="77">
        <v>514.57777187506531</v>
      </c>
    </row>
    <row r="49" spans="1:17" ht="11.45" customHeight="1" x14ac:dyDescent="0.25">
      <c r="A49" s="62" t="s">
        <v>58</v>
      </c>
      <c r="B49" s="77">
        <v>1684.2134531613956</v>
      </c>
      <c r="C49" s="77">
        <v>2266.2424228519221</v>
      </c>
      <c r="D49" s="77">
        <v>2805.7151335161057</v>
      </c>
      <c r="E49" s="77">
        <v>3293.3196721547365</v>
      </c>
      <c r="F49" s="77">
        <v>3852.7294837376171</v>
      </c>
      <c r="G49" s="77">
        <v>4127.3316781496878</v>
      </c>
      <c r="H49" s="77">
        <v>4586.5970706415446</v>
      </c>
      <c r="I49" s="77">
        <v>5100.1203001503327</v>
      </c>
      <c r="J49" s="77">
        <v>5467.1979509636558</v>
      </c>
      <c r="K49" s="77">
        <v>5581.2610038606545</v>
      </c>
      <c r="L49" s="77">
        <v>6083.0722650579792</v>
      </c>
      <c r="M49" s="77">
        <v>6456.6016343115698</v>
      </c>
      <c r="N49" s="77">
        <v>6490.1866655867834</v>
      </c>
      <c r="O49" s="77">
        <v>6543.2391025040333</v>
      </c>
      <c r="P49" s="77">
        <v>6697.4320777115427</v>
      </c>
      <c r="Q49" s="77">
        <v>7062.3298929198527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2.4186887650518317E-2</v>
      </c>
      <c r="D51" s="77">
        <v>0.14684065830670431</v>
      </c>
      <c r="E51" s="77">
        <v>0.40454391031895481</v>
      </c>
      <c r="F51" s="77">
        <v>0.65570872027454774</v>
      </c>
      <c r="G51" s="77">
        <v>1.3987583975720879</v>
      </c>
      <c r="H51" s="77">
        <v>3.5344006221248323</v>
      </c>
      <c r="I51" s="77">
        <v>7.8205387437870684</v>
      </c>
      <c r="J51" s="77">
        <v>14.892432799911981</v>
      </c>
      <c r="K51" s="77">
        <v>21.578332122311391</v>
      </c>
      <c r="L51" s="77">
        <v>30.675920751542577</v>
      </c>
      <c r="M51" s="77">
        <v>37.737432381750303</v>
      </c>
      <c r="N51" s="77">
        <v>41.546051785487265</v>
      </c>
      <c r="O51" s="77">
        <v>43.97581730918192</v>
      </c>
      <c r="P51" s="77">
        <v>48.060911175776639</v>
      </c>
      <c r="Q51" s="77">
        <v>53.823001911690191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1.7297472907276935E-2</v>
      </c>
      <c r="H52" s="77">
        <v>1.7926711826486885</v>
      </c>
      <c r="I52" s="77">
        <v>1.6993342503326816</v>
      </c>
      <c r="J52" s="77">
        <v>1.6930039917810955</v>
      </c>
      <c r="K52" s="77">
        <v>1.6932328674910115</v>
      </c>
      <c r="L52" s="77">
        <v>1.6545615132984421</v>
      </c>
      <c r="M52" s="77">
        <v>1.6906637285253838</v>
      </c>
      <c r="N52" s="77">
        <v>3.9479209567802114</v>
      </c>
      <c r="O52" s="77">
        <v>5.6292058445329225</v>
      </c>
      <c r="P52" s="77">
        <v>8.0576570882487371</v>
      </c>
      <c r="Q52" s="77">
        <v>11.31782354745758</v>
      </c>
    </row>
    <row r="53" spans="1:17" ht="11.45" customHeight="1" x14ac:dyDescent="0.25">
      <c r="A53" s="19" t="s">
        <v>24</v>
      </c>
      <c r="B53" s="76">
        <v>2821.5564918708633</v>
      </c>
      <c r="C53" s="76">
        <v>2817.533565884668</v>
      </c>
      <c r="D53" s="76">
        <v>2873.7894760890531</v>
      </c>
      <c r="E53" s="76">
        <v>2819.6889077961873</v>
      </c>
      <c r="F53" s="76">
        <v>2959.401797458534</v>
      </c>
      <c r="G53" s="76">
        <v>3158.3769124149412</v>
      </c>
      <c r="H53" s="76">
        <v>3207.6891936492657</v>
      </c>
      <c r="I53" s="76">
        <v>3348.4595962544954</v>
      </c>
      <c r="J53" s="76">
        <v>3398.843097210171</v>
      </c>
      <c r="K53" s="76">
        <v>3062.1399571603888</v>
      </c>
      <c r="L53" s="76">
        <v>3175.9739553060303</v>
      </c>
      <c r="M53" s="76">
        <v>3097.0212464293595</v>
      </c>
      <c r="N53" s="76">
        <v>2901.263335007251</v>
      </c>
      <c r="O53" s="76">
        <v>2982.6028912698075</v>
      </c>
      <c r="P53" s="76">
        <v>3532.1062605132265</v>
      </c>
      <c r="Q53" s="76">
        <v>3612.0233904592978</v>
      </c>
    </row>
    <row r="54" spans="1:17" ht="11.45" customHeight="1" x14ac:dyDescent="0.25">
      <c r="A54" s="17" t="s">
        <v>23</v>
      </c>
      <c r="B54" s="75">
        <v>2270</v>
      </c>
      <c r="C54" s="75">
        <v>2231</v>
      </c>
      <c r="D54" s="75">
        <v>2259</v>
      </c>
      <c r="E54" s="75">
        <v>2193</v>
      </c>
      <c r="F54" s="75">
        <v>2229</v>
      </c>
      <c r="G54" s="75">
        <v>2405</v>
      </c>
      <c r="H54" s="75">
        <v>2396</v>
      </c>
      <c r="I54" s="75">
        <v>2522</v>
      </c>
      <c r="J54" s="75">
        <v>2605</v>
      </c>
      <c r="K54" s="75">
        <v>2426</v>
      </c>
      <c r="L54" s="75">
        <v>2485</v>
      </c>
      <c r="M54" s="75">
        <v>2419</v>
      </c>
      <c r="N54" s="75">
        <v>2241</v>
      </c>
      <c r="O54" s="75">
        <v>2232</v>
      </c>
      <c r="P54" s="75">
        <v>2818</v>
      </c>
      <c r="Q54" s="75">
        <v>2800</v>
      </c>
    </row>
    <row r="55" spans="1:17" ht="11.45" customHeight="1" x14ac:dyDescent="0.25">
      <c r="A55" s="15" t="s">
        <v>22</v>
      </c>
      <c r="B55" s="74">
        <v>551.55649187086328</v>
      </c>
      <c r="C55" s="74">
        <v>586.53356588466784</v>
      </c>
      <c r="D55" s="74">
        <v>614.78947608905298</v>
      </c>
      <c r="E55" s="74">
        <v>626.68890779618732</v>
      </c>
      <c r="F55" s="74">
        <v>730.40179745853413</v>
      </c>
      <c r="G55" s="74">
        <v>753.37691241494099</v>
      </c>
      <c r="H55" s="74">
        <v>811.68919364926558</v>
      </c>
      <c r="I55" s="74">
        <v>826.4595962544953</v>
      </c>
      <c r="J55" s="74">
        <v>793.84309721017098</v>
      </c>
      <c r="K55" s="74">
        <v>636.13995716038858</v>
      </c>
      <c r="L55" s="74">
        <v>690.97395530603046</v>
      </c>
      <c r="M55" s="74">
        <v>678.02124642935939</v>
      </c>
      <c r="N55" s="74">
        <v>660.26333500725127</v>
      </c>
      <c r="O55" s="74">
        <v>750.60289126980751</v>
      </c>
      <c r="P55" s="74">
        <v>714.10626051322674</v>
      </c>
      <c r="Q55" s="74">
        <v>812.02339045929807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4699484.8999043629</v>
      </c>
      <c r="C57" s="41">
        <f t="shared" ref="C57:Q57" si="40">C58+C73</f>
        <v>4769064.3948927606</v>
      </c>
      <c r="D57" s="41">
        <f t="shared" si="40"/>
        <v>4842078.8173657535</v>
      </c>
      <c r="E57" s="41">
        <f t="shared" si="40"/>
        <v>4910643.8106799554</v>
      </c>
      <c r="F57" s="41">
        <f t="shared" si="40"/>
        <v>4976305.9623230416</v>
      </c>
      <c r="G57" s="41">
        <f t="shared" si="40"/>
        <v>5087859.2577931173</v>
      </c>
      <c r="H57" s="41">
        <f t="shared" si="40"/>
        <v>5200535.2846311675</v>
      </c>
      <c r="I57" s="41">
        <f t="shared" si="40"/>
        <v>5310692.0540735824</v>
      </c>
      <c r="J57" s="41">
        <f t="shared" si="40"/>
        <v>5362823.3305554138</v>
      </c>
      <c r="K57" s="41">
        <f t="shared" si="40"/>
        <v>5404911.9994960045</v>
      </c>
      <c r="L57" s="41">
        <f t="shared" si="40"/>
        <v>5443374.1053565415</v>
      </c>
      <c r="M57" s="41">
        <f t="shared" si="40"/>
        <v>5550522.7205462279</v>
      </c>
      <c r="N57" s="41">
        <f t="shared" si="40"/>
        <v>5612177.803941262</v>
      </c>
      <c r="O57" s="41">
        <f t="shared" si="40"/>
        <v>5680494.6222502328</v>
      </c>
      <c r="P57" s="41">
        <f t="shared" si="40"/>
        <v>5798736.2501236852</v>
      </c>
      <c r="Q57" s="41">
        <f t="shared" si="40"/>
        <v>5912187.216358345</v>
      </c>
    </row>
    <row r="58" spans="1:17" ht="11.45" customHeight="1" x14ac:dyDescent="0.25">
      <c r="A58" s="25" t="s">
        <v>39</v>
      </c>
      <c r="B58" s="40">
        <f t="shared" ref="B58" si="41">B59+B60+B67</f>
        <v>4322596</v>
      </c>
      <c r="C58" s="40">
        <f t="shared" ref="C58:Q58" si="42">C59+C60+C67</f>
        <v>4369937</v>
      </c>
      <c r="D58" s="40">
        <f t="shared" si="42"/>
        <v>4429612</v>
      </c>
      <c r="E58" s="40">
        <f t="shared" si="42"/>
        <v>4485443</v>
      </c>
      <c r="F58" s="40">
        <f t="shared" si="42"/>
        <v>4530760</v>
      </c>
      <c r="G58" s="40">
        <f t="shared" si="42"/>
        <v>4620559</v>
      </c>
      <c r="H58" s="40">
        <f t="shared" si="42"/>
        <v>4714317</v>
      </c>
      <c r="I58" s="40">
        <f t="shared" si="42"/>
        <v>4800040</v>
      </c>
      <c r="J58" s="40">
        <f t="shared" si="42"/>
        <v>4846773</v>
      </c>
      <c r="K58" s="40">
        <f t="shared" si="42"/>
        <v>4885242</v>
      </c>
      <c r="L58" s="40">
        <f t="shared" si="42"/>
        <v>4918498</v>
      </c>
      <c r="M58" s="40">
        <f t="shared" si="42"/>
        <v>4992987</v>
      </c>
      <c r="N58" s="40">
        <f t="shared" si="42"/>
        <v>5054355</v>
      </c>
      <c r="O58" s="40">
        <f t="shared" si="42"/>
        <v>5114232</v>
      </c>
      <c r="P58" s="40">
        <f t="shared" si="42"/>
        <v>5217251</v>
      </c>
      <c r="Q58" s="40">
        <f t="shared" si="42"/>
        <v>5314989</v>
      </c>
    </row>
    <row r="59" spans="1:17" ht="11.45" customHeight="1" x14ac:dyDescent="0.25">
      <c r="A59" s="23" t="s">
        <v>30</v>
      </c>
      <c r="B59" s="39">
        <v>310069</v>
      </c>
      <c r="C59" s="39">
        <v>336341</v>
      </c>
      <c r="D59" s="39">
        <v>372369</v>
      </c>
      <c r="E59" s="39">
        <v>395601</v>
      </c>
      <c r="F59" s="39">
        <v>403317</v>
      </c>
      <c r="G59" s="39">
        <v>453082</v>
      </c>
      <c r="H59" s="39">
        <v>497744</v>
      </c>
      <c r="I59" s="39">
        <v>528125</v>
      </c>
      <c r="J59" s="39">
        <v>553929</v>
      </c>
      <c r="K59" s="39">
        <v>571890</v>
      </c>
      <c r="L59" s="39">
        <v>570240</v>
      </c>
      <c r="M59" s="39">
        <v>578495</v>
      </c>
      <c r="N59" s="39">
        <v>593809</v>
      </c>
      <c r="O59" s="39">
        <v>605590</v>
      </c>
      <c r="P59" s="39">
        <v>618553</v>
      </c>
      <c r="Q59" s="39">
        <v>632618</v>
      </c>
    </row>
    <row r="60" spans="1:17" ht="11.45" customHeight="1" x14ac:dyDescent="0.25">
      <c r="A60" s="19" t="s">
        <v>29</v>
      </c>
      <c r="B60" s="38">
        <f>SUM(B61:B66)</f>
        <v>3998110</v>
      </c>
      <c r="C60" s="38">
        <f t="shared" ref="C60:Q60" si="43">SUM(C61:C66)</f>
        <v>4019350</v>
      </c>
      <c r="D60" s="38">
        <f t="shared" si="43"/>
        <v>4043230</v>
      </c>
      <c r="E60" s="38">
        <f t="shared" si="43"/>
        <v>4076100</v>
      </c>
      <c r="F60" s="38">
        <f t="shared" si="43"/>
        <v>4114080</v>
      </c>
      <c r="G60" s="38">
        <f t="shared" si="43"/>
        <v>4154000</v>
      </c>
      <c r="H60" s="38">
        <f t="shared" si="43"/>
        <v>4202930</v>
      </c>
      <c r="I60" s="38">
        <f t="shared" si="43"/>
        <v>4258600</v>
      </c>
      <c r="J60" s="38">
        <f t="shared" si="43"/>
        <v>4279370</v>
      </c>
      <c r="K60" s="38">
        <f t="shared" si="43"/>
        <v>4299950</v>
      </c>
      <c r="L60" s="38">
        <f t="shared" si="43"/>
        <v>4334390</v>
      </c>
      <c r="M60" s="38">
        <f t="shared" si="43"/>
        <v>4400550</v>
      </c>
      <c r="N60" s="38">
        <f t="shared" si="43"/>
        <v>4446349</v>
      </c>
      <c r="O60" s="38">
        <f t="shared" si="43"/>
        <v>4494661</v>
      </c>
      <c r="P60" s="38">
        <f t="shared" si="43"/>
        <v>4584711</v>
      </c>
      <c r="Q60" s="38">
        <f t="shared" si="43"/>
        <v>4668262</v>
      </c>
    </row>
    <row r="61" spans="1:17" ht="11.45" customHeight="1" x14ac:dyDescent="0.25">
      <c r="A61" s="62" t="s">
        <v>59</v>
      </c>
      <c r="B61" s="42">
        <v>3804105</v>
      </c>
      <c r="C61" s="42">
        <v>3834345</v>
      </c>
      <c r="D61" s="42">
        <v>3853307</v>
      </c>
      <c r="E61" s="42">
        <v>3878269</v>
      </c>
      <c r="F61" s="42">
        <v>3906270</v>
      </c>
      <c r="G61" s="42">
        <v>3931969</v>
      </c>
      <c r="H61" s="42">
        <v>3938263</v>
      </c>
      <c r="I61" s="42">
        <v>3902808</v>
      </c>
      <c r="J61" s="42">
        <v>3858380</v>
      </c>
      <c r="K61" s="42">
        <v>3789716</v>
      </c>
      <c r="L61" s="42">
        <v>3686071</v>
      </c>
      <c r="M61" s="42">
        <v>3580063</v>
      </c>
      <c r="N61" s="42">
        <v>3454813</v>
      </c>
      <c r="O61" s="42">
        <v>3341919</v>
      </c>
      <c r="P61" s="42">
        <v>3260774</v>
      </c>
      <c r="Q61" s="42">
        <v>3169247</v>
      </c>
    </row>
    <row r="62" spans="1:17" ht="11.45" customHeight="1" x14ac:dyDescent="0.25">
      <c r="A62" s="62" t="s">
        <v>58</v>
      </c>
      <c r="B62" s="42">
        <v>194005</v>
      </c>
      <c r="C62" s="42">
        <v>185005</v>
      </c>
      <c r="D62" s="42">
        <v>189003</v>
      </c>
      <c r="E62" s="42">
        <v>196001</v>
      </c>
      <c r="F62" s="42">
        <v>204960</v>
      </c>
      <c r="G62" s="42">
        <v>217891</v>
      </c>
      <c r="H62" s="42">
        <v>260438</v>
      </c>
      <c r="I62" s="42">
        <v>350984</v>
      </c>
      <c r="J62" s="42">
        <v>415415</v>
      </c>
      <c r="K62" s="42">
        <v>504079</v>
      </c>
      <c r="L62" s="42">
        <v>634776</v>
      </c>
      <c r="M62" s="42">
        <v>800573</v>
      </c>
      <c r="N62" s="42">
        <v>965935</v>
      </c>
      <c r="O62" s="42">
        <v>1122969</v>
      </c>
      <c r="P62" s="42">
        <v>1286189</v>
      </c>
      <c r="Q62" s="42">
        <v>1449620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920</v>
      </c>
      <c r="E64" s="42">
        <v>1830</v>
      </c>
      <c r="F64" s="42">
        <v>2850</v>
      </c>
      <c r="G64" s="42">
        <v>4140</v>
      </c>
      <c r="H64" s="42">
        <v>4229</v>
      </c>
      <c r="I64" s="42">
        <v>4808</v>
      </c>
      <c r="J64" s="42">
        <v>5445</v>
      </c>
      <c r="K64" s="42">
        <v>5995</v>
      </c>
      <c r="L64" s="42">
        <v>13313</v>
      </c>
      <c r="M64" s="42">
        <v>19351</v>
      </c>
      <c r="N64" s="42">
        <v>24167</v>
      </c>
      <c r="O64" s="42">
        <v>27294</v>
      </c>
      <c r="P64" s="42">
        <v>31445</v>
      </c>
      <c r="Q64" s="42">
        <v>35492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130</v>
      </c>
      <c r="K65" s="42">
        <v>160</v>
      </c>
      <c r="L65" s="42">
        <v>190</v>
      </c>
      <c r="M65" s="42">
        <v>370</v>
      </c>
      <c r="N65" s="42">
        <v>990</v>
      </c>
      <c r="O65" s="42">
        <v>1469</v>
      </c>
      <c r="P65" s="42">
        <v>4131</v>
      </c>
      <c r="Q65" s="42">
        <v>9138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40</v>
      </c>
      <c r="M66" s="42">
        <v>193</v>
      </c>
      <c r="N66" s="42">
        <v>444</v>
      </c>
      <c r="O66" s="42">
        <v>1010</v>
      </c>
      <c r="P66" s="42">
        <v>2172</v>
      </c>
      <c r="Q66" s="42">
        <v>4765</v>
      </c>
    </row>
    <row r="67" spans="1:17" ht="11.45" customHeight="1" x14ac:dyDescent="0.25">
      <c r="A67" s="19" t="s">
        <v>28</v>
      </c>
      <c r="B67" s="38">
        <f>SUM(B68:B72)</f>
        <v>14417</v>
      </c>
      <c r="C67" s="38">
        <f t="shared" ref="C67:Q67" si="44">SUM(C68:C72)</f>
        <v>14246</v>
      </c>
      <c r="D67" s="38">
        <f t="shared" si="44"/>
        <v>14013</v>
      </c>
      <c r="E67" s="38">
        <f t="shared" si="44"/>
        <v>13742</v>
      </c>
      <c r="F67" s="38">
        <f t="shared" si="44"/>
        <v>13363</v>
      </c>
      <c r="G67" s="38">
        <f t="shared" si="44"/>
        <v>13477</v>
      </c>
      <c r="H67" s="38">
        <f t="shared" si="44"/>
        <v>13643</v>
      </c>
      <c r="I67" s="38">
        <f t="shared" si="44"/>
        <v>13315</v>
      </c>
      <c r="J67" s="38">
        <f t="shared" si="44"/>
        <v>13474</v>
      </c>
      <c r="K67" s="38">
        <f t="shared" si="44"/>
        <v>13402</v>
      </c>
      <c r="L67" s="38">
        <f t="shared" si="44"/>
        <v>13868</v>
      </c>
      <c r="M67" s="38">
        <f t="shared" si="44"/>
        <v>13942</v>
      </c>
      <c r="N67" s="38">
        <f t="shared" si="44"/>
        <v>14197</v>
      </c>
      <c r="O67" s="38">
        <f t="shared" si="44"/>
        <v>13981</v>
      </c>
      <c r="P67" s="38">
        <f t="shared" si="44"/>
        <v>13987</v>
      </c>
      <c r="Q67" s="38">
        <f t="shared" si="44"/>
        <v>14109</v>
      </c>
    </row>
    <row r="68" spans="1:17" ht="11.45" customHeight="1" x14ac:dyDescent="0.25">
      <c r="A68" s="62" t="s">
        <v>59</v>
      </c>
      <c r="B68" s="37">
        <v>521</v>
      </c>
      <c r="C68" s="37">
        <v>426</v>
      </c>
      <c r="D68" s="37">
        <v>336</v>
      </c>
      <c r="E68" s="37">
        <v>259</v>
      </c>
      <c r="F68" s="37">
        <v>192</v>
      </c>
      <c r="G68" s="37">
        <v>142</v>
      </c>
      <c r="H68" s="37">
        <v>122</v>
      </c>
      <c r="I68" s="37">
        <v>103</v>
      </c>
      <c r="J68" s="37">
        <v>88</v>
      </c>
      <c r="K68" s="37">
        <v>82</v>
      </c>
      <c r="L68" s="37">
        <v>34</v>
      </c>
      <c r="M68" s="37">
        <v>61</v>
      </c>
      <c r="N68" s="37">
        <v>51</v>
      </c>
      <c r="O68" s="37">
        <v>51</v>
      </c>
      <c r="P68" s="37">
        <v>49</v>
      </c>
      <c r="Q68" s="37">
        <v>46</v>
      </c>
    </row>
    <row r="69" spans="1:17" ht="11.45" customHeight="1" x14ac:dyDescent="0.25">
      <c r="A69" s="62" t="s">
        <v>58</v>
      </c>
      <c r="B69" s="37">
        <v>13625</v>
      </c>
      <c r="C69" s="37">
        <v>13549</v>
      </c>
      <c r="D69" s="37">
        <v>13409</v>
      </c>
      <c r="E69" s="37">
        <v>13213</v>
      </c>
      <c r="F69" s="37">
        <v>12901</v>
      </c>
      <c r="G69" s="37">
        <v>13068</v>
      </c>
      <c r="H69" s="37">
        <v>13018</v>
      </c>
      <c r="I69" s="37">
        <v>12711</v>
      </c>
      <c r="J69" s="37">
        <v>12342</v>
      </c>
      <c r="K69" s="37">
        <v>12277</v>
      </c>
      <c r="L69" s="37">
        <v>12792</v>
      </c>
      <c r="M69" s="37">
        <v>11537</v>
      </c>
      <c r="N69" s="37">
        <v>11802</v>
      </c>
      <c r="O69" s="37">
        <v>11584</v>
      </c>
      <c r="P69" s="37">
        <v>11589</v>
      </c>
      <c r="Q69" s="37">
        <v>11705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254</v>
      </c>
      <c r="C71" s="37">
        <v>254</v>
      </c>
      <c r="D71" s="37">
        <v>254</v>
      </c>
      <c r="E71" s="37">
        <v>254</v>
      </c>
      <c r="F71" s="37">
        <v>254</v>
      </c>
      <c r="G71" s="37">
        <v>254</v>
      </c>
      <c r="H71" s="37">
        <v>491</v>
      </c>
      <c r="I71" s="37">
        <v>491</v>
      </c>
      <c r="J71" s="37">
        <v>1035</v>
      </c>
      <c r="K71" s="37">
        <v>1035</v>
      </c>
      <c r="L71" s="37">
        <v>1035</v>
      </c>
      <c r="M71" s="37">
        <v>2338</v>
      </c>
      <c r="N71" s="37">
        <v>2338</v>
      </c>
      <c r="O71" s="37">
        <v>2338</v>
      </c>
      <c r="P71" s="37">
        <v>2338</v>
      </c>
      <c r="Q71" s="37">
        <v>2338</v>
      </c>
    </row>
    <row r="72" spans="1:17" ht="11.45" customHeight="1" x14ac:dyDescent="0.25">
      <c r="A72" s="62" t="s">
        <v>55</v>
      </c>
      <c r="B72" s="37">
        <v>17</v>
      </c>
      <c r="C72" s="37">
        <v>17</v>
      </c>
      <c r="D72" s="37">
        <v>14</v>
      </c>
      <c r="E72" s="37">
        <v>16</v>
      </c>
      <c r="F72" s="37">
        <v>16</v>
      </c>
      <c r="G72" s="37">
        <v>13</v>
      </c>
      <c r="H72" s="37">
        <v>12</v>
      </c>
      <c r="I72" s="37">
        <v>10</v>
      </c>
      <c r="J72" s="37">
        <v>9</v>
      </c>
      <c r="K72" s="37">
        <v>8</v>
      </c>
      <c r="L72" s="37">
        <v>7</v>
      </c>
      <c r="M72" s="37">
        <v>6</v>
      </c>
      <c r="N72" s="37">
        <v>6</v>
      </c>
      <c r="O72" s="37">
        <v>8</v>
      </c>
      <c r="P72" s="37">
        <v>11</v>
      </c>
      <c r="Q72" s="37">
        <v>20</v>
      </c>
    </row>
    <row r="73" spans="1:17" ht="11.45" customHeight="1" x14ac:dyDescent="0.25">
      <c r="A73" s="25" t="s">
        <v>18</v>
      </c>
      <c r="B73" s="40">
        <f t="shared" ref="B73" si="45">B74+B80</f>
        <v>376888.89990436309</v>
      </c>
      <c r="C73" s="40">
        <f t="shared" ref="C73:Q73" si="46">C74+C80</f>
        <v>399127.39489276079</v>
      </c>
      <c r="D73" s="40">
        <f t="shared" si="46"/>
        <v>412466.81736575358</v>
      </c>
      <c r="E73" s="40">
        <f t="shared" si="46"/>
        <v>425200.81067995518</v>
      </c>
      <c r="F73" s="40">
        <f t="shared" si="46"/>
        <v>445545.96232304157</v>
      </c>
      <c r="G73" s="40">
        <f t="shared" si="46"/>
        <v>467300.25779311697</v>
      </c>
      <c r="H73" s="40">
        <f t="shared" si="46"/>
        <v>486218.28463116783</v>
      </c>
      <c r="I73" s="40">
        <f t="shared" si="46"/>
        <v>510652.05407358229</v>
      </c>
      <c r="J73" s="40">
        <f t="shared" si="46"/>
        <v>516050.33055541379</v>
      </c>
      <c r="K73" s="40">
        <f t="shared" si="46"/>
        <v>519669.99949600454</v>
      </c>
      <c r="L73" s="40">
        <f t="shared" si="46"/>
        <v>524876.10535654158</v>
      </c>
      <c r="M73" s="40">
        <f t="shared" si="46"/>
        <v>557535.72054622776</v>
      </c>
      <c r="N73" s="40">
        <f t="shared" si="46"/>
        <v>557822.80394126172</v>
      </c>
      <c r="O73" s="40">
        <f t="shared" si="46"/>
        <v>566262.62225023308</v>
      </c>
      <c r="P73" s="40">
        <f t="shared" si="46"/>
        <v>581485.25012368499</v>
      </c>
      <c r="Q73" s="40">
        <f t="shared" si="46"/>
        <v>597198.21635834465</v>
      </c>
    </row>
    <row r="74" spans="1:17" ht="11.45" customHeight="1" x14ac:dyDescent="0.25">
      <c r="A74" s="23" t="s">
        <v>27</v>
      </c>
      <c r="B74" s="39">
        <f>SUM(B75:B79)</f>
        <v>296574</v>
      </c>
      <c r="C74" s="39">
        <f t="shared" ref="C74:Q74" si="47">SUM(C75:C79)</f>
        <v>318776</v>
      </c>
      <c r="D74" s="39">
        <f t="shared" si="47"/>
        <v>333289</v>
      </c>
      <c r="E74" s="39">
        <f t="shared" si="47"/>
        <v>347263</v>
      </c>
      <c r="F74" s="39">
        <f t="shared" si="47"/>
        <v>365812</v>
      </c>
      <c r="G74" s="39">
        <f t="shared" si="47"/>
        <v>386377</v>
      </c>
      <c r="H74" s="39">
        <f t="shared" si="47"/>
        <v>402748</v>
      </c>
      <c r="I74" s="39">
        <f t="shared" si="47"/>
        <v>425286</v>
      </c>
      <c r="J74" s="39">
        <f t="shared" si="47"/>
        <v>432123</v>
      </c>
      <c r="K74" s="39">
        <f t="shared" si="47"/>
        <v>437420</v>
      </c>
      <c r="L74" s="39">
        <f t="shared" si="47"/>
        <v>441872</v>
      </c>
      <c r="M74" s="39">
        <f t="shared" si="47"/>
        <v>471383</v>
      </c>
      <c r="N74" s="39">
        <f t="shared" si="47"/>
        <v>470968</v>
      </c>
      <c r="O74" s="39">
        <f t="shared" si="47"/>
        <v>484387</v>
      </c>
      <c r="P74" s="39">
        <f t="shared" si="47"/>
        <v>499962</v>
      </c>
      <c r="Q74" s="39">
        <f t="shared" si="47"/>
        <v>514443</v>
      </c>
    </row>
    <row r="75" spans="1:17" ht="11.45" customHeight="1" x14ac:dyDescent="0.25">
      <c r="A75" s="62" t="s">
        <v>59</v>
      </c>
      <c r="B75" s="42">
        <v>178196</v>
      </c>
      <c r="C75" s="42">
        <v>172471</v>
      </c>
      <c r="D75" s="42">
        <v>164678</v>
      </c>
      <c r="E75" s="42">
        <v>155801</v>
      </c>
      <c r="F75" s="42">
        <v>146710</v>
      </c>
      <c r="G75" s="42">
        <v>137987</v>
      </c>
      <c r="H75" s="42">
        <v>127837</v>
      </c>
      <c r="I75" s="42">
        <v>118748</v>
      </c>
      <c r="J75" s="42">
        <v>108195</v>
      </c>
      <c r="K75" s="42">
        <v>100834</v>
      </c>
      <c r="L75" s="42">
        <v>92942</v>
      </c>
      <c r="M75" s="42">
        <v>85710</v>
      </c>
      <c r="N75" s="42">
        <v>75703</v>
      </c>
      <c r="O75" s="42">
        <v>66817</v>
      </c>
      <c r="P75" s="42">
        <v>62175</v>
      </c>
      <c r="Q75" s="42">
        <v>56911</v>
      </c>
    </row>
    <row r="76" spans="1:17" ht="11.45" customHeight="1" x14ac:dyDescent="0.25">
      <c r="A76" s="62" t="s">
        <v>58</v>
      </c>
      <c r="B76" s="42">
        <v>118378</v>
      </c>
      <c r="C76" s="42">
        <v>146302</v>
      </c>
      <c r="D76" s="42">
        <v>168594</v>
      </c>
      <c r="E76" s="42">
        <v>191417</v>
      </c>
      <c r="F76" s="42">
        <v>219032</v>
      </c>
      <c r="G76" s="42">
        <v>248236</v>
      </c>
      <c r="H76" s="42">
        <v>274331</v>
      </c>
      <c r="I76" s="42">
        <v>305537</v>
      </c>
      <c r="J76" s="42">
        <v>322246</v>
      </c>
      <c r="K76" s="42">
        <v>334230</v>
      </c>
      <c r="L76" s="42">
        <v>345856</v>
      </c>
      <c r="M76" s="42">
        <v>381872</v>
      </c>
      <c r="N76" s="42">
        <v>390838</v>
      </c>
      <c r="O76" s="42">
        <v>412585</v>
      </c>
      <c r="P76" s="42">
        <v>432092</v>
      </c>
      <c r="Q76" s="42">
        <v>451075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3</v>
      </c>
      <c r="D78" s="42">
        <v>17</v>
      </c>
      <c r="E78" s="42">
        <v>45</v>
      </c>
      <c r="F78" s="42">
        <v>70</v>
      </c>
      <c r="G78" s="42">
        <v>152</v>
      </c>
      <c r="H78" s="42">
        <v>373</v>
      </c>
      <c r="I78" s="42">
        <v>805</v>
      </c>
      <c r="J78" s="42">
        <v>1487</v>
      </c>
      <c r="K78" s="42">
        <v>2161</v>
      </c>
      <c r="L78" s="42">
        <v>2884</v>
      </c>
      <c r="M78" s="42">
        <v>3607</v>
      </c>
      <c r="N78" s="42">
        <v>3974</v>
      </c>
      <c r="O78" s="42">
        <v>4340</v>
      </c>
      <c r="P78" s="42">
        <v>4772</v>
      </c>
      <c r="Q78" s="42">
        <v>5162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2</v>
      </c>
      <c r="H79" s="42">
        <v>207</v>
      </c>
      <c r="I79" s="42">
        <v>196</v>
      </c>
      <c r="J79" s="42">
        <v>195</v>
      </c>
      <c r="K79" s="42">
        <v>195</v>
      </c>
      <c r="L79" s="42">
        <v>190</v>
      </c>
      <c r="M79" s="42">
        <v>194</v>
      </c>
      <c r="N79" s="42">
        <v>453</v>
      </c>
      <c r="O79" s="42">
        <v>645</v>
      </c>
      <c r="P79" s="42">
        <v>923</v>
      </c>
      <c r="Q79" s="42">
        <v>1295</v>
      </c>
    </row>
    <row r="80" spans="1:17" ht="11.45" customHeight="1" x14ac:dyDescent="0.25">
      <c r="A80" s="19" t="s">
        <v>24</v>
      </c>
      <c r="B80" s="38">
        <f>SUM(B81:B82)</f>
        <v>80314.89990436309</v>
      </c>
      <c r="C80" s="38">
        <f t="shared" ref="C80:Q80" si="48">SUM(C81:C82)</f>
        <v>80351.3948927608</v>
      </c>
      <c r="D80" s="38">
        <f t="shared" si="48"/>
        <v>79177.817365753566</v>
      </c>
      <c r="E80" s="38">
        <f t="shared" si="48"/>
        <v>77937.810679955146</v>
      </c>
      <c r="F80" s="38">
        <f t="shared" si="48"/>
        <v>79733.962323041575</v>
      </c>
      <c r="G80" s="38">
        <f t="shared" si="48"/>
        <v>80923.257793116951</v>
      </c>
      <c r="H80" s="38">
        <f t="shared" si="48"/>
        <v>83470.28463116783</v>
      </c>
      <c r="I80" s="38">
        <f t="shared" si="48"/>
        <v>85366.054073582301</v>
      </c>
      <c r="J80" s="38">
        <f t="shared" si="48"/>
        <v>83927.330555413777</v>
      </c>
      <c r="K80" s="38">
        <f t="shared" si="48"/>
        <v>82249.999496004573</v>
      </c>
      <c r="L80" s="38">
        <f t="shared" si="48"/>
        <v>83004.105356541535</v>
      </c>
      <c r="M80" s="38">
        <f t="shared" si="48"/>
        <v>86152.720546227763</v>
      </c>
      <c r="N80" s="38">
        <f t="shared" si="48"/>
        <v>86854.80394126178</v>
      </c>
      <c r="O80" s="38">
        <f t="shared" si="48"/>
        <v>81875.622250233035</v>
      </c>
      <c r="P80" s="38">
        <f t="shared" si="48"/>
        <v>81523.250123685022</v>
      </c>
      <c r="Q80" s="38">
        <f t="shared" si="48"/>
        <v>82755.216358344682</v>
      </c>
    </row>
    <row r="81" spans="1:17" ht="11.45" customHeight="1" x14ac:dyDescent="0.25">
      <c r="A81" s="17" t="s">
        <v>23</v>
      </c>
      <c r="B81" s="37">
        <v>73826</v>
      </c>
      <c r="C81" s="37">
        <v>73451</v>
      </c>
      <c r="D81" s="37">
        <v>71945</v>
      </c>
      <c r="E81" s="37">
        <v>70565</v>
      </c>
      <c r="F81" s="37">
        <v>71141</v>
      </c>
      <c r="G81" s="37">
        <v>72060</v>
      </c>
      <c r="H81" s="37">
        <v>73921</v>
      </c>
      <c r="I81" s="37">
        <v>75643</v>
      </c>
      <c r="J81" s="37">
        <v>74588</v>
      </c>
      <c r="K81" s="37">
        <v>74766</v>
      </c>
      <c r="L81" s="37">
        <v>74875</v>
      </c>
      <c r="M81" s="37">
        <v>78176</v>
      </c>
      <c r="N81" s="37">
        <v>79087</v>
      </c>
      <c r="O81" s="37">
        <v>73045</v>
      </c>
      <c r="P81" s="37">
        <v>73122</v>
      </c>
      <c r="Q81" s="37">
        <v>73202</v>
      </c>
    </row>
    <row r="82" spans="1:17" ht="11.45" customHeight="1" x14ac:dyDescent="0.25">
      <c r="A82" s="15" t="s">
        <v>22</v>
      </c>
      <c r="B82" s="36">
        <v>6488.8999043630974</v>
      </c>
      <c r="C82" s="36">
        <v>6900.3948927607989</v>
      </c>
      <c r="D82" s="36">
        <v>7232.8173657535654</v>
      </c>
      <c r="E82" s="36">
        <v>7372.8106799551442</v>
      </c>
      <c r="F82" s="36">
        <v>8592.9623230415782</v>
      </c>
      <c r="G82" s="36">
        <v>8863.2577931169526</v>
      </c>
      <c r="H82" s="36">
        <v>9549.2846311678295</v>
      </c>
      <c r="I82" s="36">
        <v>9723.0540735822979</v>
      </c>
      <c r="J82" s="36">
        <v>9339.3305554137769</v>
      </c>
      <c r="K82" s="36">
        <v>7483.9994960045715</v>
      </c>
      <c r="L82" s="36">
        <v>8129.105356541535</v>
      </c>
      <c r="M82" s="36">
        <v>7976.7205462277579</v>
      </c>
      <c r="N82" s="36">
        <v>7767.80394126178</v>
      </c>
      <c r="O82" s="36">
        <v>8830.6222502330293</v>
      </c>
      <c r="P82" s="36">
        <v>8401.2501236850203</v>
      </c>
      <c r="Q82" s="36">
        <v>9553.2163583446818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4699484.8999043629</v>
      </c>
      <c r="C84" s="41">
        <f t="shared" si="49"/>
        <v>4769064.3948927606</v>
      </c>
      <c r="D84" s="41">
        <f t="shared" si="49"/>
        <v>4842078.8173657535</v>
      </c>
      <c r="E84" s="41">
        <f t="shared" si="49"/>
        <v>4910643.8106799554</v>
      </c>
      <c r="F84" s="41">
        <f t="shared" si="49"/>
        <v>4976305.9623230416</v>
      </c>
      <c r="G84" s="41">
        <f t="shared" si="49"/>
        <v>5087859.2577931173</v>
      </c>
      <c r="H84" s="41">
        <f t="shared" si="49"/>
        <v>5200535.2846311675</v>
      </c>
      <c r="I84" s="41">
        <f t="shared" si="49"/>
        <v>5310692.0540735824</v>
      </c>
      <c r="J84" s="41">
        <f t="shared" si="49"/>
        <v>5362823.3305554138</v>
      </c>
      <c r="K84" s="41">
        <f t="shared" si="49"/>
        <v>5404911.9994960045</v>
      </c>
      <c r="L84" s="41">
        <f t="shared" si="49"/>
        <v>5443374.1053565415</v>
      </c>
      <c r="M84" s="41">
        <f t="shared" si="49"/>
        <v>5550522.7205462279</v>
      </c>
      <c r="N84" s="41">
        <f t="shared" si="49"/>
        <v>5612177.803941262</v>
      </c>
      <c r="O84" s="41">
        <f t="shared" si="49"/>
        <v>5680494.6222502328</v>
      </c>
      <c r="P84" s="41">
        <f t="shared" si="49"/>
        <v>5798736.2501236852</v>
      </c>
      <c r="Q84" s="41">
        <f t="shared" si="49"/>
        <v>5912187.216358345</v>
      </c>
    </row>
    <row r="85" spans="1:17" ht="11.45" customHeight="1" x14ac:dyDescent="0.25">
      <c r="A85" s="25" t="s">
        <v>39</v>
      </c>
      <c r="B85" s="40">
        <f t="shared" ref="B85:Q85" si="50">B86+B87+B94</f>
        <v>4322596</v>
      </c>
      <c r="C85" s="40">
        <f t="shared" si="50"/>
        <v>4369937</v>
      </c>
      <c r="D85" s="40">
        <f t="shared" si="50"/>
        <v>4429612</v>
      </c>
      <c r="E85" s="40">
        <f t="shared" si="50"/>
        <v>4485443</v>
      </c>
      <c r="F85" s="40">
        <f t="shared" si="50"/>
        <v>4530760</v>
      </c>
      <c r="G85" s="40">
        <f t="shared" si="50"/>
        <v>4620559</v>
      </c>
      <c r="H85" s="40">
        <f t="shared" si="50"/>
        <v>4714317</v>
      </c>
      <c r="I85" s="40">
        <f t="shared" si="50"/>
        <v>4800040</v>
      </c>
      <c r="J85" s="40">
        <f t="shared" si="50"/>
        <v>4846773</v>
      </c>
      <c r="K85" s="40">
        <f t="shared" si="50"/>
        <v>4885242</v>
      </c>
      <c r="L85" s="40">
        <f t="shared" si="50"/>
        <v>4918498</v>
      </c>
      <c r="M85" s="40">
        <f t="shared" si="50"/>
        <v>4992987</v>
      </c>
      <c r="N85" s="40">
        <f t="shared" si="50"/>
        <v>5054355</v>
      </c>
      <c r="O85" s="40">
        <f t="shared" si="50"/>
        <v>5114232</v>
      </c>
      <c r="P85" s="40">
        <f t="shared" si="50"/>
        <v>5217251</v>
      </c>
      <c r="Q85" s="40">
        <f t="shared" si="50"/>
        <v>5314989</v>
      </c>
    </row>
    <row r="86" spans="1:17" ht="11.45" customHeight="1" x14ac:dyDescent="0.25">
      <c r="A86" s="23" t="s">
        <v>30</v>
      </c>
      <c r="B86" s="39">
        <v>310069</v>
      </c>
      <c r="C86" s="39">
        <v>336341</v>
      </c>
      <c r="D86" s="39">
        <v>372369</v>
      </c>
      <c r="E86" s="39">
        <v>395601</v>
      </c>
      <c r="F86" s="39">
        <v>403317</v>
      </c>
      <c r="G86" s="39">
        <v>453082</v>
      </c>
      <c r="H86" s="39">
        <v>497744</v>
      </c>
      <c r="I86" s="39">
        <v>528125</v>
      </c>
      <c r="J86" s="39">
        <v>553929</v>
      </c>
      <c r="K86" s="39">
        <v>571890</v>
      </c>
      <c r="L86" s="39">
        <v>570240</v>
      </c>
      <c r="M86" s="39">
        <v>578495</v>
      </c>
      <c r="N86" s="39">
        <v>593809</v>
      </c>
      <c r="O86" s="39">
        <v>605590</v>
      </c>
      <c r="P86" s="39">
        <v>618553</v>
      </c>
      <c r="Q86" s="39">
        <v>632618</v>
      </c>
    </row>
    <row r="87" spans="1:17" ht="11.45" customHeight="1" x14ac:dyDescent="0.25">
      <c r="A87" s="19" t="s">
        <v>29</v>
      </c>
      <c r="B87" s="38">
        <f>SUM(B88:B93)</f>
        <v>3998110</v>
      </c>
      <c r="C87" s="38">
        <f t="shared" ref="C87" si="51">SUM(C88:C93)</f>
        <v>4019350</v>
      </c>
      <c r="D87" s="38">
        <f t="shared" ref="D87" si="52">SUM(D88:D93)</f>
        <v>4043230</v>
      </c>
      <c r="E87" s="38">
        <f t="shared" ref="E87" si="53">SUM(E88:E93)</f>
        <v>4076100</v>
      </c>
      <c r="F87" s="38">
        <f t="shared" ref="F87" si="54">SUM(F88:F93)</f>
        <v>4114080</v>
      </c>
      <c r="G87" s="38">
        <f t="shared" ref="G87" si="55">SUM(G88:G93)</f>
        <v>4154000</v>
      </c>
      <c r="H87" s="38">
        <f t="shared" ref="H87" si="56">SUM(H88:H93)</f>
        <v>4202930</v>
      </c>
      <c r="I87" s="38">
        <f t="shared" ref="I87" si="57">SUM(I88:I93)</f>
        <v>4258600</v>
      </c>
      <c r="J87" s="38">
        <f t="shared" ref="J87" si="58">SUM(J88:J93)</f>
        <v>4279370</v>
      </c>
      <c r="K87" s="38">
        <f t="shared" ref="K87" si="59">SUM(K88:K93)</f>
        <v>4299950</v>
      </c>
      <c r="L87" s="38">
        <f t="shared" ref="L87" si="60">SUM(L88:L93)</f>
        <v>4334390</v>
      </c>
      <c r="M87" s="38">
        <f t="shared" ref="M87" si="61">SUM(M88:M93)</f>
        <v>4400550</v>
      </c>
      <c r="N87" s="38">
        <f t="shared" ref="N87" si="62">SUM(N88:N93)</f>
        <v>4446349</v>
      </c>
      <c r="O87" s="38">
        <f t="shared" ref="O87" si="63">SUM(O88:O93)</f>
        <v>4494661</v>
      </c>
      <c r="P87" s="38">
        <f t="shared" ref="P87" si="64">SUM(P88:P93)</f>
        <v>4584711</v>
      </c>
      <c r="Q87" s="38">
        <f t="shared" ref="Q87" si="65">SUM(Q88:Q93)</f>
        <v>4668262</v>
      </c>
    </row>
    <row r="88" spans="1:17" ht="11.45" customHeight="1" x14ac:dyDescent="0.25">
      <c r="A88" s="62" t="s">
        <v>59</v>
      </c>
      <c r="B88" s="42">
        <v>3804105</v>
      </c>
      <c r="C88" s="42">
        <v>3834345</v>
      </c>
      <c r="D88" s="42">
        <v>3853307</v>
      </c>
      <c r="E88" s="42">
        <v>3878269</v>
      </c>
      <c r="F88" s="42">
        <v>3906270</v>
      </c>
      <c r="G88" s="42">
        <v>3931969</v>
      </c>
      <c r="H88" s="42">
        <v>3938263</v>
      </c>
      <c r="I88" s="42">
        <v>3902808</v>
      </c>
      <c r="J88" s="42">
        <v>3858380</v>
      </c>
      <c r="K88" s="42">
        <v>3789716</v>
      </c>
      <c r="L88" s="42">
        <v>3686071</v>
      </c>
      <c r="M88" s="42">
        <v>3580063</v>
      </c>
      <c r="N88" s="42">
        <v>3454813</v>
      </c>
      <c r="O88" s="42">
        <v>3341919</v>
      </c>
      <c r="P88" s="42">
        <v>3260774</v>
      </c>
      <c r="Q88" s="42">
        <v>3169247</v>
      </c>
    </row>
    <row r="89" spans="1:17" ht="11.45" customHeight="1" x14ac:dyDescent="0.25">
      <c r="A89" s="62" t="s">
        <v>58</v>
      </c>
      <c r="B89" s="42">
        <v>194005</v>
      </c>
      <c r="C89" s="42">
        <v>185005</v>
      </c>
      <c r="D89" s="42">
        <v>189003</v>
      </c>
      <c r="E89" s="42">
        <v>196001</v>
      </c>
      <c r="F89" s="42">
        <v>204960</v>
      </c>
      <c r="G89" s="42">
        <v>217891</v>
      </c>
      <c r="H89" s="42">
        <v>260438</v>
      </c>
      <c r="I89" s="42">
        <v>350984</v>
      </c>
      <c r="J89" s="42">
        <v>415415</v>
      </c>
      <c r="K89" s="42">
        <v>504079</v>
      </c>
      <c r="L89" s="42">
        <v>634776</v>
      </c>
      <c r="M89" s="42">
        <v>800573</v>
      </c>
      <c r="N89" s="42">
        <v>965935</v>
      </c>
      <c r="O89" s="42">
        <v>1122969</v>
      </c>
      <c r="P89" s="42">
        <v>1286189</v>
      </c>
      <c r="Q89" s="42">
        <v>1449620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920</v>
      </c>
      <c r="E91" s="42">
        <v>1830</v>
      </c>
      <c r="F91" s="42">
        <v>2850</v>
      </c>
      <c r="G91" s="42">
        <v>4140</v>
      </c>
      <c r="H91" s="42">
        <v>4229</v>
      </c>
      <c r="I91" s="42">
        <v>4808</v>
      </c>
      <c r="J91" s="42">
        <v>5445</v>
      </c>
      <c r="K91" s="42">
        <v>5995</v>
      </c>
      <c r="L91" s="42">
        <v>13313</v>
      </c>
      <c r="M91" s="42">
        <v>19351</v>
      </c>
      <c r="N91" s="42">
        <v>24167</v>
      </c>
      <c r="O91" s="42">
        <v>27294</v>
      </c>
      <c r="P91" s="42">
        <v>31445</v>
      </c>
      <c r="Q91" s="42">
        <v>35492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130</v>
      </c>
      <c r="K92" s="42">
        <v>160</v>
      </c>
      <c r="L92" s="42">
        <v>190</v>
      </c>
      <c r="M92" s="42">
        <v>370</v>
      </c>
      <c r="N92" s="42">
        <v>990</v>
      </c>
      <c r="O92" s="42">
        <v>1469</v>
      </c>
      <c r="P92" s="42">
        <v>4131</v>
      </c>
      <c r="Q92" s="42">
        <v>9138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40</v>
      </c>
      <c r="M93" s="42">
        <v>193</v>
      </c>
      <c r="N93" s="42">
        <v>444</v>
      </c>
      <c r="O93" s="42">
        <v>1010</v>
      </c>
      <c r="P93" s="42">
        <v>2172</v>
      </c>
      <c r="Q93" s="42">
        <v>4765</v>
      </c>
    </row>
    <row r="94" spans="1:17" ht="11.45" customHeight="1" x14ac:dyDescent="0.25">
      <c r="A94" s="19" t="s">
        <v>28</v>
      </c>
      <c r="B94" s="38">
        <f>SUM(B95:B99)</f>
        <v>14417</v>
      </c>
      <c r="C94" s="38">
        <f t="shared" ref="C94" si="66">SUM(C95:C99)</f>
        <v>14246</v>
      </c>
      <c r="D94" s="38">
        <f t="shared" ref="D94" si="67">SUM(D95:D99)</f>
        <v>14013</v>
      </c>
      <c r="E94" s="38">
        <f t="shared" ref="E94" si="68">SUM(E95:E99)</f>
        <v>13742</v>
      </c>
      <c r="F94" s="38">
        <f t="shared" ref="F94" si="69">SUM(F95:F99)</f>
        <v>13363</v>
      </c>
      <c r="G94" s="38">
        <f t="shared" ref="G94" si="70">SUM(G95:G99)</f>
        <v>13477</v>
      </c>
      <c r="H94" s="38">
        <f t="shared" ref="H94" si="71">SUM(H95:H99)</f>
        <v>13643</v>
      </c>
      <c r="I94" s="38">
        <f t="shared" ref="I94" si="72">SUM(I95:I99)</f>
        <v>13315</v>
      </c>
      <c r="J94" s="38">
        <f t="shared" ref="J94" si="73">SUM(J95:J99)</f>
        <v>13474</v>
      </c>
      <c r="K94" s="38">
        <f t="shared" ref="K94" si="74">SUM(K95:K99)</f>
        <v>13402</v>
      </c>
      <c r="L94" s="38">
        <f t="shared" ref="L94" si="75">SUM(L95:L99)</f>
        <v>13868</v>
      </c>
      <c r="M94" s="38">
        <f t="shared" ref="M94" si="76">SUM(M95:M99)</f>
        <v>13942</v>
      </c>
      <c r="N94" s="38">
        <f t="shared" ref="N94" si="77">SUM(N95:N99)</f>
        <v>14197</v>
      </c>
      <c r="O94" s="38">
        <f t="shared" ref="O94" si="78">SUM(O95:O99)</f>
        <v>13981</v>
      </c>
      <c r="P94" s="38">
        <f t="shared" ref="P94" si="79">SUM(P95:P99)</f>
        <v>13987</v>
      </c>
      <c r="Q94" s="38">
        <f t="shared" ref="Q94" si="80">SUM(Q95:Q99)</f>
        <v>14109</v>
      </c>
    </row>
    <row r="95" spans="1:17" ht="11.45" customHeight="1" x14ac:dyDescent="0.25">
      <c r="A95" s="62" t="s">
        <v>59</v>
      </c>
      <c r="B95" s="37">
        <v>521</v>
      </c>
      <c r="C95" s="37">
        <v>426</v>
      </c>
      <c r="D95" s="37">
        <v>336</v>
      </c>
      <c r="E95" s="37">
        <v>259</v>
      </c>
      <c r="F95" s="37">
        <v>192</v>
      </c>
      <c r="G95" s="37">
        <v>142</v>
      </c>
      <c r="H95" s="37">
        <v>122</v>
      </c>
      <c r="I95" s="37">
        <v>103</v>
      </c>
      <c r="J95" s="37">
        <v>88</v>
      </c>
      <c r="K95" s="37">
        <v>82</v>
      </c>
      <c r="L95" s="37">
        <v>34</v>
      </c>
      <c r="M95" s="37">
        <v>61</v>
      </c>
      <c r="N95" s="37">
        <v>51</v>
      </c>
      <c r="O95" s="37">
        <v>51</v>
      </c>
      <c r="P95" s="37">
        <v>49</v>
      </c>
      <c r="Q95" s="37">
        <v>46</v>
      </c>
    </row>
    <row r="96" spans="1:17" ht="11.45" customHeight="1" x14ac:dyDescent="0.25">
      <c r="A96" s="62" t="s">
        <v>58</v>
      </c>
      <c r="B96" s="37">
        <v>13625</v>
      </c>
      <c r="C96" s="37">
        <v>13549</v>
      </c>
      <c r="D96" s="37">
        <v>13409</v>
      </c>
      <c r="E96" s="37">
        <v>13213</v>
      </c>
      <c r="F96" s="37">
        <v>12901</v>
      </c>
      <c r="G96" s="37">
        <v>13068</v>
      </c>
      <c r="H96" s="37">
        <v>13018</v>
      </c>
      <c r="I96" s="37">
        <v>12711</v>
      </c>
      <c r="J96" s="37">
        <v>12342</v>
      </c>
      <c r="K96" s="37">
        <v>12277</v>
      </c>
      <c r="L96" s="37">
        <v>12792</v>
      </c>
      <c r="M96" s="37">
        <v>11537</v>
      </c>
      <c r="N96" s="37">
        <v>11802</v>
      </c>
      <c r="O96" s="37">
        <v>11584</v>
      </c>
      <c r="P96" s="37">
        <v>11589</v>
      </c>
      <c r="Q96" s="37">
        <v>11705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254</v>
      </c>
      <c r="C98" s="37">
        <v>254</v>
      </c>
      <c r="D98" s="37">
        <v>254</v>
      </c>
      <c r="E98" s="37">
        <v>254</v>
      </c>
      <c r="F98" s="37">
        <v>254</v>
      </c>
      <c r="G98" s="37">
        <v>254</v>
      </c>
      <c r="H98" s="37">
        <v>491</v>
      </c>
      <c r="I98" s="37">
        <v>491</v>
      </c>
      <c r="J98" s="37">
        <v>1035</v>
      </c>
      <c r="K98" s="37">
        <v>1035</v>
      </c>
      <c r="L98" s="37">
        <v>1035</v>
      </c>
      <c r="M98" s="37">
        <v>2338</v>
      </c>
      <c r="N98" s="37">
        <v>2338</v>
      </c>
      <c r="O98" s="37">
        <v>2338</v>
      </c>
      <c r="P98" s="37">
        <v>2338</v>
      </c>
      <c r="Q98" s="37">
        <v>2338</v>
      </c>
    </row>
    <row r="99" spans="1:17" ht="11.45" customHeight="1" x14ac:dyDescent="0.25">
      <c r="A99" s="62" t="s">
        <v>55</v>
      </c>
      <c r="B99" s="37">
        <v>17</v>
      </c>
      <c r="C99" s="37">
        <v>17</v>
      </c>
      <c r="D99" s="37">
        <v>14</v>
      </c>
      <c r="E99" s="37">
        <v>16</v>
      </c>
      <c r="F99" s="37">
        <v>16</v>
      </c>
      <c r="G99" s="37">
        <v>13</v>
      </c>
      <c r="H99" s="37">
        <v>12</v>
      </c>
      <c r="I99" s="37">
        <v>10</v>
      </c>
      <c r="J99" s="37">
        <v>9</v>
      </c>
      <c r="K99" s="37">
        <v>8</v>
      </c>
      <c r="L99" s="37">
        <v>7</v>
      </c>
      <c r="M99" s="37">
        <v>6</v>
      </c>
      <c r="N99" s="37">
        <v>6</v>
      </c>
      <c r="O99" s="37">
        <v>8</v>
      </c>
      <c r="P99" s="37">
        <v>11</v>
      </c>
      <c r="Q99" s="37">
        <v>20</v>
      </c>
    </row>
    <row r="100" spans="1:17" ht="11.45" customHeight="1" x14ac:dyDescent="0.25">
      <c r="A100" s="25" t="s">
        <v>18</v>
      </c>
      <c r="B100" s="40">
        <f t="shared" ref="B100:Q100" si="81">B101+B107</f>
        <v>376888.89990436309</v>
      </c>
      <c r="C100" s="40">
        <f t="shared" si="81"/>
        <v>399127.39489276079</v>
      </c>
      <c r="D100" s="40">
        <f t="shared" si="81"/>
        <v>412466.81736575358</v>
      </c>
      <c r="E100" s="40">
        <f t="shared" si="81"/>
        <v>425200.81067995518</v>
      </c>
      <c r="F100" s="40">
        <f t="shared" si="81"/>
        <v>445545.96232304157</v>
      </c>
      <c r="G100" s="40">
        <f t="shared" si="81"/>
        <v>467300.25779311697</v>
      </c>
      <c r="H100" s="40">
        <f t="shared" si="81"/>
        <v>486218.28463116783</v>
      </c>
      <c r="I100" s="40">
        <f t="shared" si="81"/>
        <v>510652.05407358229</v>
      </c>
      <c r="J100" s="40">
        <f t="shared" si="81"/>
        <v>516050.33055541379</v>
      </c>
      <c r="K100" s="40">
        <f t="shared" si="81"/>
        <v>519669.99949600454</v>
      </c>
      <c r="L100" s="40">
        <f t="shared" si="81"/>
        <v>524876.10535654158</v>
      </c>
      <c r="M100" s="40">
        <f t="shared" si="81"/>
        <v>557535.72054622776</v>
      </c>
      <c r="N100" s="40">
        <f t="shared" si="81"/>
        <v>557822.80394126172</v>
      </c>
      <c r="O100" s="40">
        <f t="shared" si="81"/>
        <v>566262.62225023308</v>
      </c>
      <c r="P100" s="40">
        <f t="shared" si="81"/>
        <v>581485.25012368499</v>
      </c>
      <c r="Q100" s="40">
        <f t="shared" si="81"/>
        <v>597198.21635834465</v>
      </c>
    </row>
    <row r="101" spans="1:17" ht="11.45" customHeight="1" x14ac:dyDescent="0.25">
      <c r="A101" s="23" t="s">
        <v>27</v>
      </c>
      <c r="B101" s="39">
        <f>SUM(B102:B106)</f>
        <v>296574</v>
      </c>
      <c r="C101" s="39">
        <f t="shared" ref="C101" si="82">SUM(C102:C106)</f>
        <v>318776</v>
      </c>
      <c r="D101" s="39">
        <f t="shared" ref="D101" si="83">SUM(D102:D106)</f>
        <v>333289</v>
      </c>
      <c r="E101" s="39">
        <f t="shared" ref="E101" si="84">SUM(E102:E106)</f>
        <v>347263</v>
      </c>
      <c r="F101" s="39">
        <f t="shared" ref="F101" si="85">SUM(F102:F106)</f>
        <v>365812</v>
      </c>
      <c r="G101" s="39">
        <f t="shared" ref="G101" si="86">SUM(G102:G106)</f>
        <v>386377</v>
      </c>
      <c r="H101" s="39">
        <f t="shared" ref="H101" si="87">SUM(H102:H106)</f>
        <v>402748</v>
      </c>
      <c r="I101" s="39">
        <f t="shared" ref="I101" si="88">SUM(I102:I106)</f>
        <v>425286</v>
      </c>
      <c r="J101" s="39">
        <f t="shared" ref="J101" si="89">SUM(J102:J106)</f>
        <v>432123</v>
      </c>
      <c r="K101" s="39">
        <f t="shared" ref="K101" si="90">SUM(K102:K106)</f>
        <v>437420</v>
      </c>
      <c r="L101" s="39">
        <f t="shared" ref="L101" si="91">SUM(L102:L106)</f>
        <v>441872</v>
      </c>
      <c r="M101" s="39">
        <f t="shared" ref="M101" si="92">SUM(M102:M106)</f>
        <v>471383</v>
      </c>
      <c r="N101" s="39">
        <f t="shared" ref="N101" si="93">SUM(N102:N106)</f>
        <v>470968</v>
      </c>
      <c r="O101" s="39">
        <f t="shared" ref="O101" si="94">SUM(O102:O106)</f>
        <v>484387</v>
      </c>
      <c r="P101" s="39">
        <f t="shared" ref="P101" si="95">SUM(P102:P106)</f>
        <v>499962</v>
      </c>
      <c r="Q101" s="39">
        <f t="shared" ref="Q101" si="96">SUM(Q102:Q106)</f>
        <v>514443</v>
      </c>
    </row>
    <row r="102" spans="1:17" ht="11.45" customHeight="1" x14ac:dyDescent="0.25">
      <c r="A102" s="62" t="s">
        <v>59</v>
      </c>
      <c r="B102" s="42">
        <v>178196</v>
      </c>
      <c r="C102" s="42">
        <v>172471</v>
      </c>
      <c r="D102" s="42">
        <v>164678</v>
      </c>
      <c r="E102" s="42">
        <v>155801</v>
      </c>
      <c r="F102" s="42">
        <v>146710</v>
      </c>
      <c r="G102" s="42">
        <v>137987</v>
      </c>
      <c r="H102" s="42">
        <v>127837</v>
      </c>
      <c r="I102" s="42">
        <v>118748</v>
      </c>
      <c r="J102" s="42">
        <v>108195</v>
      </c>
      <c r="K102" s="42">
        <v>100834</v>
      </c>
      <c r="L102" s="42">
        <v>92942</v>
      </c>
      <c r="M102" s="42">
        <v>85710</v>
      </c>
      <c r="N102" s="42">
        <v>75703</v>
      </c>
      <c r="O102" s="42">
        <v>66817</v>
      </c>
      <c r="P102" s="42">
        <v>62175</v>
      </c>
      <c r="Q102" s="42">
        <v>56911</v>
      </c>
    </row>
    <row r="103" spans="1:17" ht="11.45" customHeight="1" x14ac:dyDescent="0.25">
      <c r="A103" s="62" t="s">
        <v>58</v>
      </c>
      <c r="B103" s="42">
        <v>118378</v>
      </c>
      <c r="C103" s="42">
        <v>146302</v>
      </c>
      <c r="D103" s="42">
        <v>168594</v>
      </c>
      <c r="E103" s="42">
        <v>191417</v>
      </c>
      <c r="F103" s="42">
        <v>219032</v>
      </c>
      <c r="G103" s="42">
        <v>248236</v>
      </c>
      <c r="H103" s="42">
        <v>274331</v>
      </c>
      <c r="I103" s="42">
        <v>305537</v>
      </c>
      <c r="J103" s="42">
        <v>322246</v>
      </c>
      <c r="K103" s="42">
        <v>334230</v>
      </c>
      <c r="L103" s="42">
        <v>345856</v>
      </c>
      <c r="M103" s="42">
        <v>381872</v>
      </c>
      <c r="N103" s="42">
        <v>390838</v>
      </c>
      <c r="O103" s="42">
        <v>412585</v>
      </c>
      <c r="P103" s="42">
        <v>432092</v>
      </c>
      <c r="Q103" s="42">
        <v>451075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3</v>
      </c>
      <c r="D105" s="42">
        <v>17</v>
      </c>
      <c r="E105" s="42">
        <v>45</v>
      </c>
      <c r="F105" s="42">
        <v>70</v>
      </c>
      <c r="G105" s="42">
        <v>152</v>
      </c>
      <c r="H105" s="42">
        <v>373</v>
      </c>
      <c r="I105" s="42">
        <v>805</v>
      </c>
      <c r="J105" s="42">
        <v>1487</v>
      </c>
      <c r="K105" s="42">
        <v>2161</v>
      </c>
      <c r="L105" s="42">
        <v>2884</v>
      </c>
      <c r="M105" s="42">
        <v>3607</v>
      </c>
      <c r="N105" s="42">
        <v>3974</v>
      </c>
      <c r="O105" s="42">
        <v>4340</v>
      </c>
      <c r="P105" s="42">
        <v>4772</v>
      </c>
      <c r="Q105" s="42">
        <v>5162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2</v>
      </c>
      <c r="H106" s="42">
        <v>207</v>
      </c>
      <c r="I106" s="42">
        <v>196</v>
      </c>
      <c r="J106" s="42">
        <v>195</v>
      </c>
      <c r="K106" s="42">
        <v>195</v>
      </c>
      <c r="L106" s="42">
        <v>190</v>
      </c>
      <c r="M106" s="42">
        <v>194</v>
      </c>
      <c r="N106" s="42">
        <v>453</v>
      </c>
      <c r="O106" s="42">
        <v>645</v>
      </c>
      <c r="P106" s="42">
        <v>923</v>
      </c>
      <c r="Q106" s="42">
        <v>1295</v>
      </c>
    </row>
    <row r="107" spans="1:17" ht="11.45" customHeight="1" x14ac:dyDescent="0.25">
      <c r="A107" s="19" t="s">
        <v>24</v>
      </c>
      <c r="B107" s="38">
        <f>SUM(B108:B109)</f>
        <v>80314.89990436309</v>
      </c>
      <c r="C107" s="38">
        <f t="shared" ref="C107" si="97">SUM(C108:C109)</f>
        <v>80351.3948927608</v>
      </c>
      <c r="D107" s="38">
        <f t="shared" ref="D107" si="98">SUM(D108:D109)</f>
        <v>79177.817365753566</v>
      </c>
      <c r="E107" s="38">
        <f t="shared" ref="E107" si="99">SUM(E108:E109)</f>
        <v>77937.810679955146</v>
      </c>
      <c r="F107" s="38">
        <f t="shared" ref="F107" si="100">SUM(F108:F109)</f>
        <v>79733.962323041575</v>
      </c>
      <c r="G107" s="38">
        <f t="shared" ref="G107" si="101">SUM(G108:G109)</f>
        <v>80923.257793116951</v>
      </c>
      <c r="H107" s="38">
        <f t="shared" ref="H107" si="102">SUM(H108:H109)</f>
        <v>83470.28463116783</v>
      </c>
      <c r="I107" s="38">
        <f t="shared" ref="I107" si="103">SUM(I108:I109)</f>
        <v>85366.054073582301</v>
      </c>
      <c r="J107" s="38">
        <f t="shared" ref="J107" si="104">SUM(J108:J109)</f>
        <v>83927.330555413777</v>
      </c>
      <c r="K107" s="38">
        <f t="shared" ref="K107" si="105">SUM(K108:K109)</f>
        <v>82249.999496004573</v>
      </c>
      <c r="L107" s="38">
        <f t="shared" ref="L107" si="106">SUM(L108:L109)</f>
        <v>83004.105356541535</v>
      </c>
      <c r="M107" s="38">
        <f t="shared" ref="M107" si="107">SUM(M108:M109)</f>
        <v>86152.720546227763</v>
      </c>
      <c r="N107" s="38">
        <f t="shared" ref="N107" si="108">SUM(N108:N109)</f>
        <v>86854.80394126178</v>
      </c>
      <c r="O107" s="38">
        <f t="shared" ref="O107" si="109">SUM(O108:O109)</f>
        <v>81875.622250233035</v>
      </c>
      <c r="P107" s="38">
        <f t="shared" ref="P107" si="110">SUM(P108:P109)</f>
        <v>81523.250123685022</v>
      </c>
      <c r="Q107" s="38">
        <f t="shared" ref="Q107" si="111">SUM(Q108:Q109)</f>
        <v>82755.216358344682</v>
      </c>
    </row>
    <row r="108" spans="1:17" ht="11.45" customHeight="1" x14ac:dyDescent="0.25">
      <c r="A108" s="17" t="s">
        <v>23</v>
      </c>
      <c r="B108" s="37">
        <v>73826</v>
      </c>
      <c r="C108" s="37">
        <v>73451</v>
      </c>
      <c r="D108" s="37">
        <v>71945</v>
      </c>
      <c r="E108" s="37">
        <v>70565</v>
      </c>
      <c r="F108" s="37">
        <v>71141</v>
      </c>
      <c r="G108" s="37">
        <v>72060</v>
      </c>
      <c r="H108" s="37">
        <v>73921</v>
      </c>
      <c r="I108" s="37">
        <v>75643</v>
      </c>
      <c r="J108" s="37">
        <v>74588</v>
      </c>
      <c r="K108" s="37">
        <v>74766</v>
      </c>
      <c r="L108" s="37">
        <v>74875</v>
      </c>
      <c r="M108" s="37">
        <v>78176</v>
      </c>
      <c r="N108" s="37">
        <v>79087</v>
      </c>
      <c r="O108" s="37">
        <v>73045</v>
      </c>
      <c r="P108" s="37">
        <v>73122</v>
      </c>
      <c r="Q108" s="37">
        <v>73202</v>
      </c>
    </row>
    <row r="109" spans="1:17" ht="11.45" customHeight="1" x14ac:dyDescent="0.25">
      <c r="A109" s="15" t="s">
        <v>22</v>
      </c>
      <c r="B109" s="36">
        <v>6488.8999043630974</v>
      </c>
      <c r="C109" s="36">
        <v>6900.3948927607989</v>
      </c>
      <c r="D109" s="36">
        <v>7232.8173657535654</v>
      </c>
      <c r="E109" s="36">
        <v>7372.8106799551442</v>
      </c>
      <c r="F109" s="36">
        <v>8592.9623230415782</v>
      </c>
      <c r="G109" s="36">
        <v>8863.2577931169526</v>
      </c>
      <c r="H109" s="36">
        <v>9549.2846311678295</v>
      </c>
      <c r="I109" s="36">
        <v>9723.0540735822979</v>
      </c>
      <c r="J109" s="36">
        <v>9339.3305554137769</v>
      </c>
      <c r="K109" s="36">
        <v>7483.9994960045715</v>
      </c>
      <c r="L109" s="36">
        <v>8129.105356541535</v>
      </c>
      <c r="M109" s="36">
        <v>7976.7205462277579</v>
      </c>
      <c r="N109" s="36">
        <v>7767.80394126178</v>
      </c>
      <c r="O109" s="36">
        <v>8830.6222502330293</v>
      </c>
      <c r="P109" s="36">
        <v>8401.2501236850203</v>
      </c>
      <c r="Q109" s="36">
        <v>9553.2163583446818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371593</v>
      </c>
      <c r="D111" s="41">
        <f t="shared" si="112"/>
        <v>382540</v>
      </c>
      <c r="E111" s="41">
        <f t="shared" si="112"/>
        <v>376144</v>
      </c>
      <c r="F111" s="41">
        <f t="shared" si="112"/>
        <v>382007</v>
      </c>
      <c r="G111" s="41">
        <f t="shared" si="112"/>
        <v>430743</v>
      </c>
      <c r="H111" s="41">
        <f t="shared" si="112"/>
        <v>430743</v>
      </c>
      <c r="I111" s="41">
        <f t="shared" si="112"/>
        <v>437569</v>
      </c>
      <c r="J111" s="41">
        <f t="shared" si="112"/>
        <v>359600</v>
      </c>
      <c r="K111" s="41">
        <f t="shared" si="112"/>
        <v>258592</v>
      </c>
      <c r="L111" s="41">
        <f t="shared" si="112"/>
        <v>381033</v>
      </c>
      <c r="M111" s="41">
        <f t="shared" si="112"/>
        <v>420904</v>
      </c>
      <c r="N111" s="41">
        <f t="shared" si="112"/>
        <v>382329</v>
      </c>
      <c r="O111" s="41">
        <f t="shared" si="112"/>
        <v>371970</v>
      </c>
      <c r="P111" s="41">
        <f t="shared" si="112"/>
        <v>406310</v>
      </c>
      <c r="Q111" s="41">
        <f t="shared" si="112"/>
        <v>451199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326542</v>
      </c>
      <c r="D112" s="40">
        <f t="shared" si="113"/>
        <v>342239</v>
      </c>
      <c r="E112" s="40">
        <f t="shared" si="113"/>
        <v>336001</v>
      </c>
      <c r="F112" s="40">
        <f t="shared" si="113"/>
        <v>336032</v>
      </c>
      <c r="G112" s="40">
        <f t="shared" si="113"/>
        <v>381113</v>
      </c>
      <c r="H112" s="40">
        <f t="shared" si="113"/>
        <v>379301</v>
      </c>
      <c r="I112" s="40">
        <f t="shared" si="113"/>
        <v>380912</v>
      </c>
      <c r="J112" s="40">
        <f t="shared" si="113"/>
        <v>312491</v>
      </c>
      <c r="K112" s="40">
        <f t="shared" si="113"/>
        <v>225156</v>
      </c>
      <c r="L112" s="40">
        <f t="shared" si="113"/>
        <v>344218</v>
      </c>
      <c r="M112" s="40">
        <f t="shared" si="113"/>
        <v>356264</v>
      </c>
      <c r="N112" s="40">
        <f t="shared" si="113"/>
        <v>341352</v>
      </c>
      <c r="O112" s="40">
        <f t="shared" si="113"/>
        <v>323417</v>
      </c>
      <c r="P112" s="40">
        <f t="shared" si="113"/>
        <v>357136</v>
      </c>
      <c r="Q112" s="40">
        <f t="shared" si="113"/>
        <v>397790</v>
      </c>
    </row>
    <row r="113" spans="1:17" ht="11.45" customHeight="1" x14ac:dyDescent="0.25">
      <c r="A113" s="23" t="s">
        <v>30</v>
      </c>
      <c r="B113" s="39"/>
      <c r="C113" s="39">
        <v>44838</v>
      </c>
      <c r="D113" s="39">
        <v>59556</v>
      </c>
      <c r="E113" s="39">
        <v>41786</v>
      </c>
      <c r="F113" s="39">
        <v>36685</v>
      </c>
      <c r="G113" s="39">
        <v>80932</v>
      </c>
      <c r="H113" s="39">
        <v>74614</v>
      </c>
      <c r="I113" s="39">
        <v>54878</v>
      </c>
      <c r="J113" s="39">
        <v>48903</v>
      </c>
      <c r="K113" s="39">
        <v>38092</v>
      </c>
      <c r="L113" s="39">
        <v>19070</v>
      </c>
      <c r="M113" s="39">
        <v>24373</v>
      </c>
      <c r="N113" s="39">
        <v>34787</v>
      </c>
      <c r="O113" s="39">
        <v>29998</v>
      </c>
      <c r="P113" s="39">
        <v>31968</v>
      </c>
      <c r="Q113" s="39">
        <v>33847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280525</v>
      </c>
      <c r="D114" s="38">
        <f t="shared" ref="D114" si="115">SUM(D115:D120)</f>
        <v>281445</v>
      </c>
      <c r="E114" s="38">
        <f t="shared" ref="E114" si="116">SUM(E115:E120)</f>
        <v>293032</v>
      </c>
      <c r="F114" s="38">
        <f t="shared" ref="F114" si="117">SUM(F115:F120)</f>
        <v>298229</v>
      </c>
      <c r="G114" s="38">
        <f t="shared" ref="G114" si="118">SUM(G115:G120)</f>
        <v>298983</v>
      </c>
      <c r="H114" s="38">
        <f t="shared" ref="H114" si="119">SUM(H115:H120)</f>
        <v>303326</v>
      </c>
      <c r="I114" s="38">
        <f t="shared" ref="I114" si="120">SUM(I115:I120)</f>
        <v>325072</v>
      </c>
      <c r="J114" s="38">
        <f t="shared" ref="J114" si="121">SUM(J115:J120)</f>
        <v>261998</v>
      </c>
      <c r="K114" s="38">
        <f t="shared" ref="K114" si="122">SUM(K115:K120)</f>
        <v>185902</v>
      </c>
      <c r="L114" s="38">
        <f t="shared" ref="L114" si="123">SUM(L115:L120)</f>
        <v>323491</v>
      </c>
      <c r="M114" s="38">
        <f t="shared" ref="M114" si="124">SUM(M115:M120)</f>
        <v>329488</v>
      </c>
      <c r="N114" s="38">
        <f t="shared" ref="N114" si="125">SUM(N115:N120)</f>
        <v>305047</v>
      </c>
      <c r="O114" s="38">
        <f t="shared" ref="O114" si="126">SUM(O115:O120)</f>
        <v>292065</v>
      </c>
      <c r="P114" s="38">
        <f t="shared" ref="P114" si="127">SUM(P115:P120)</f>
        <v>323754</v>
      </c>
      <c r="Q114" s="38">
        <f t="shared" ref="Q114" si="128">SUM(Q115:Q120)</f>
        <v>362520</v>
      </c>
    </row>
    <row r="115" spans="1:17" ht="11.45" customHeight="1" x14ac:dyDescent="0.25">
      <c r="A115" s="62" t="s">
        <v>59</v>
      </c>
      <c r="B115" s="42"/>
      <c r="C115" s="42">
        <v>265142</v>
      </c>
      <c r="D115" s="42">
        <v>262364</v>
      </c>
      <c r="E115" s="42">
        <v>270998</v>
      </c>
      <c r="F115" s="42">
        <v>273807</v>
      </c>
      <c r="G115" s="42">
        <v>268256</v>
      </c>
      <c r="H115" s="42">
        <v>244199</v>
      </c>
      <c r="I115" s="42">
        <v>215950</v>
      </c>
      <c r="J115" s="42">
        <v>171565</v>
      </c>
      <c r="K115" s="42">
        <v>93981</v>
      </c>
      <c r="L115" s="42">
        <v>154339</v>
      </c>
      <c r="M115" s="42">
        <v>127369</v>
      </c>
      <c r="N115" s="42">
        <v>102549</v>
      </c>
      <c r="O115" s="42">
        <v>110654</v>
      </c>
      <c r="P115" s="42">
        <v>125853</v>
      </c>
      <c r="Q115" s="42">
        <v>142579</v>
      </c>
    </row>
    <row r="116" spans="1:17" ht="11.45" customHeight="1" x14ac:dyDescent="0.25">
      <c r="A116" s="62" t="s">
        <v>58</v>
      </c>
      <c r="B116" s="42"/>
      <c r="C116" s="42">
        <v>15383</v>
      </c>
      <c r="D116" s="42">
        <v>18161</v>
      </c>
      <c r="E116" s="42">
        <v>21096</v>
      </c>
      <c r="F116" s="42">
        <v>23402</v>
      </c>
      <c r="G116" s="42">
        <v>29437</v>
      </c>
      <c r="H116" s="42">
        <v>58780</v>
      </c>
      <c r="I116" s="42">
        <v>108458</v>
      </c>
      <c r="J116" s="42">
        <v>89538</v>
      </c>
      <c r="K116" s="42">
        <v>91175</v>
      </c>
      <c r="L116" s="42">
        <v>161565</v>
      </c>
      <c r="M116" s="42">
        <v>195145</v>
      </c>
      <c r="N116" s="42">
        <v>196136</v>
      </c>
      <c r="O116" s="42">
        <v>176485</v>
      </c>
      <c r="P116" s="42">
        <v>188998</v>
      </c>
      <c r="Q116" s="42">
        <v>207091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920</v>
      </c>
      <c r="E118" s="42">
        <v>938</v>
      </c>
      <c r="F118" s="42">
        <v>1020</v>
      </c>
      <c r="G118" s="42">
        <v>1290</v>
      </c>
      <c r="H118" s="42">
        <v>347</v>
      </c>
      <c r="I118" s="42">
        <v>664</v>
      </c>
      <c r="J118" s="42">
        <v>765</v>
      </c>
      <c r="K118" s="42">
        <v>716</v>
      </c>
      <c r="L118" s="42">
        <v>7517</v>
      </c>
      <c r="M118" s="42">
        <v>6634</v>
      </c>
      <c r="N118" s="42">
        <v>5461</v>
      </c>
      <c r="O118" s="42">
        <v>3841</v>
      </c>
      <c r="P118" s="42">
        <v>4935</v>
      </c>
      <c r="Q118" s="42">
        <v>5061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130</v>
      </c>
      <c r="K119" s="42">
        <v>30</v>
      </c>
      <c r="L119" s="42">
        <v>30</v>
      </c>
      <c r="M119" s="42">
        <v>185</v>
      </c>
      <c r="N119" s="42">
        <v>641</v>
      </c>
      <c r="O119" s="42">
        <v>519</v>
      </c>
      <c r="P119" s="42">
        <v>2702</v>
      </c>
      <c r="Q119" s="42">
        <v>5173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40</v>
      </c>
      <c r="M120" s="42">
        <v>155</v>
      </c>
      <c r="N120" s="42">
        <v>260</v>
      </c>
      <c r="O120" s="42">
        <v>566</v>
      </c>
      <c r="P120" s="42">
        <v>1266</v>
      </c>
      <c r="Q120" s="42">
        <v>2616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1179</v>
      </c>
      <c r="D121" s="38">
        <f t="shared" ref="D121" si="130">SUM(D122:D126)</f>
        <v>1238</v>
      </c>
      <c r="E121" s="38">
        <f t="shared" ref="E121" si="131">SUM(E122:E126)</f>
        <v>1183</v>
      </c>
      <c r="F121" s="38">
        <f t="shared" ref="F121" si="132">SUM(F122:F126)</f>
        <v>1118</v>
      </c>
      <c r="G121" s="38">
        <f t="shared" ref="G121" si="133">SUM(G122:G126)</f>
        <v>1198</v>
      </c>
      <c r="H121" s="38">
        <f t="shared" ref="H121" si="134">SUM(H122:H126)</f>
        <v>1361</v>
      </c>
      <c r="I121" s="38">
        <f t="shared" ref="I121" si="135">SUM(I122:I126)</f>
        <v>962</v>
      </c>
      <c r="J121" s="38">
        <f t="shared" ref="J121" si="136">SUM(J122:J126)</f>
        <v>1590</v>
      </c>
      <c r="K121" s="38">
        <f t="shared" ref="K121" si="137">SUM(K122:K126)</f>
        <v>1162</v>
      </c>
      <c r="L121" s="38">
        <f t="shared" ref="L121" si="138">SUM(L122:L126)</f>
        <v>1657</v>
      </c>
      <c r="M121" s="38">
        <f t="shared" ref="M121" si="139">SUM(M122:M126)</f>
        <v>2403</v>
      </c>
      <c r="N121" s="38">
        <f t="shared" ref="N121" si="140">SUM(N122:N126)</f>
        <v>1518</v>
      </c>
      <c r="O121" s="38">
        <f t="shared" ref="O121" si="141">SUM(O122:O126)</f>
        <v>1354</v>
      </c>
      <c r="P121" s="38">
        <f t="shared" ref="P121" si="142">SUM(P122:P126)</f>
        <v>1414</v>
      </c>
      <c r="Q121" s="38">
        <f t="shared" ref="Q121" si="143">SUM(Q122:Q126)</f>
        <v>1423</v>
      </c>
    </row>
    <row r="122" spans="1:17" ht="11.45" customHeight="1" x14ac:dyDescent="0.25">
      <c r="A122" s="62" t="s">
        <v>59</v>
      </c>
      <c r="B122" s="37"/>
      <c r="C122" s="37">
        <v>4</v>
      </c>
      <c r="D122" s="37">
        <v>2</v>
      </c>
      <c r="E122" s="37">
        <v>3</v>
      </c>
      <c r="F122" s="37">
        <v>0</v>
      </c>
      <c r="G122" s="37">
        <v>0</v>
      </c>
      <c r="H122" s="37">
        <v>7</v>
      </c>
      <c r="I122" s="37">
        <v>1</v>
      </c>
      <c r="J122" s="37">
        <v>3</v>
      </c>
      <c r="K122" s="37">
        <v>6</v>
      </c>
      <c r="L122" s="37">
        <v>0</v>
      </c>
      <c r="M122" s="37">
        <v>27</v>
      </c>
      <c r="N122" s="37">
        <v>0</v>
      </c>
      <c r="O122" s="37">
        <v>4</v>
      </c>
      <c r="P122" s="37">
        <v>2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1141</v>
      </c>
      <c r="D123" s="37">
        <v>1235</v>
      </c>
      <c r="E123" s="37">
        <v>1174</v>
      </c>
      <c r="F123" s="37">
        <v>1072</v>
      </c>
      <c r="G123" s="37">
        <v>1086</v>
      </c>
      <c r="H123" s="37">
        <v>1117</v>
      </c>
      <c r="I123" s="37">
        <v>869</v>
      </c>
      <c r="J123" s="37">
        <v>1043</v>
      </c>
      <c r="K123" s="37">
        <v>961</v>
      </c>
      <c r="L123" s="37">
        <v>1657</v>
      </c>
      <c r="M123" s="37">
        <v>1073</v>
      </c>
      <c r="N123" s="37">
        <v>1518</v>
      </c>
      <c r="O123" s="37">
        <v>899</v>
      </c>
      <c r="P123" s="37">
        <v>1255</v>
      </c>
      <c r="Q123" s="37">
        <v>1344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34</v>
      </c>
      <c r="D125" s="37">
        <v>1</v>
      </c>
      <c r="E125" s="37">
        <v>0</v>
      </c>
      <c r="F125" s="37">
        <v>46</v>
      </c>
      <c r="G125" s="37">
        <v>112</v>
      </c>
      <c r="H125" s="37">
        <v>237</v>
      </c>
      <c r="I125" s="37">
        <v>92</v>
      </c>
      <c r="J125" s="37">
        <v>544</v>
      </c>
      <c r="K125" s="37">
        <v>195</v>
      </c>
      <c r="L125" s="37">
        <v>0</v>
      </c>
      <c r="M125" s="37">
        <v>1303</v>
      </c>
      <c r="N125" s="37">
        <v>0</v>
      </c>
      <c r="O125" s="37">
        <v>449</v>
      </c>
      <c r="P125" s="37">
        <v>153</v>
      </c>
      <c r="Q125" s="37">
        <v>69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6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2</v>
      </c>
      <c r="P126" s="37">
        <v>4</v>
      </c>
      <c r="Q126" s="37">
        <v>10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45051</v>
      </c>
      <c r="D127" s="40">
        <f t="shared" si="144"/>
        <v>40301</v>
      </c>
      <c r="E127" s="40">
        <f t="shared" si="144"/>
        <v>40143</v>
      </c>
      <c r="F127" s="40">
        <f t="shared" si="144"/>
        <v>45975</v>
      </c>
      <c r="G127" s="40">
        <f t="shared" si="144"/>
        <v>49630</v>
      </c>
      <c r="H127" s="40">
        <f t="shared" si="144"/>
        <v>51442</v>
      </c>
      <c r="I127" s="40">
        <f t="shared" si="144"/>
        <v>56657</v>
      </c>
      <c r="J127" s="40">
        <f t="shared" si="144"/>
        <v>47109</v>
      </c>
      <c r="K127" s="40">
        <f t="shared" si="144"/>
        <v>33436</v>
      </c>
      <c r="L127" s="40">
        <f t="shared" si="144"/>
        <v>36815</v>
      </c>
      <c r="M127" s="40">
        <f t="shared" si="144"/>
        <v>64640</v>
      </c>
      <c r="N127" s="40">
        <f t="shared" si="144"/>
        <v>40977</v>
      </c>
      <c r="O127" s="40">
        <f t="shared" si="144"/>
        <v>48553</v>
      </c>
      <c r="P127" s="40">
        <f t="shared" si="144"/>
        <v>49174</v>
      </c>
      <c r="Q127" s="40">
        <f t="shared" si="144"/>
        <v>53409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37954</v>
      </c>
      <c r="D128" s="39">
        <f t="shared" ref="D128" si="146">SUM(D129:D133)</f>
        <v>33785</v>
      </c>
      <c r="E128" s="39">
        <f t="shared" ref="E128" si="147">SUM(E129:E133)</f>
        <v>34087</v>
      </c>
      <c r="F128" s="39">
        <f t="shared" ref="F128" si="148">SUM(F129:F133)</f>
        <v>38910</v>
      </c>
      <c r="G128" s="39">
        <f t="shared" ref="G128" si="149">SUM(G129:G133)</f>
        <v>41869</v>
      </c>
      <c r="H128" s="39">
        <f t="shared" ref="H128" si="150">SUM(H129:H133)</f>
        <v>40419</v>
      </c>
      <c r="I128" s="39">
        <f t="shared" ref="I128" si="151">SUM(I129:I133)</f>
        <v>46210</v>
      </c>
      <c r="J128" s="39">
        <f t="shared" ref="J128" si="152">SUM(J129:J133)</f>
        <v>39326</v>
      </c>
      <c r="K128" s="39">
        <f t="shared" ref="K128" si="153">SUM(K129:K133)</f>
        <v>27185</v>
      </c>
      <c r="L128" s="39">
        <f t="shared" ref="L128" si="154">SUM(L129:L133)</f>
        <v>26704</v>
      </c>
      <c r="M128" s="39">
        <f t="shared" ref="M128" si="155">SUM(M129:M133)</f>
        <v>52978</v>
      </c>
      <c r="N128" s="39">
        <f t="shared" ref="N128" si="156">SUM(N129:N133)</f>
        <v>32242</v>
      </c>
      <c r="O128" s="39">
        <f t="shared" ref="O128" si="157">SUM(O129:O133)</f>
        <v>41244</v>
      </c>
      <c r="P128" s="39">
        <f t="shared" ref="P128" si="158">SUM(P129:P133)</f>
        <v>43157</v>
      </c>
      <c r="Q128" s="39">
        <f t="shared" ref="Q128" si="159">SUM(Q129:Q133)</f>
        <v>45628</v>
      </c>
    </row>
    <row r="129" spans="1:17" ht="11.45" customHeight="1" x14ac:dyDescent="0.25">
      <c r="A129" s="62" t="s">
        <v>59</v>
      </c>
      <c r="B129" s="42"/>
      <c r="C129" s="42">
        <v>7404</v>
      </c>
      <c r="D129" s="42">
        <v>6275</v>
      </c>
      <c r="E129" s="42">
        <v>5330</v>
      </c>
      <c r="F129" s="42">
        <v>4568</v>
      </c>
      <c r="G129" s="42">
        <v>4609</v>
      </c>
      <c r="H129" s="42">
        <v>4442</v>
      </c>
      <c r="I129" s="42">
        <v>4177</v>
      </c>
      <c r="J129" s="42">
        <v>2928</v>
      </c>
      <c r="K129" s="42">
        <v>2413</v>
      </c>
      <c r="L129" s="42">
        <v>2248</v>
      </c>
      <c r="M129" s="42">
        <v>2183</v>
      </c>
      <c r="N129" s="42">
        <v>1680</v>
      </c>
      <c r="O129" s="42">
        <v>1110</v>
      </c>
      <c r="P129" s="42">
        <v>1535</v>
      </c>
      <c r="Q129" s="42">
        <v>1242</v>
      </c>
    </row>
    <row r="130" spans="1:17" ht="11.45" customHeight="1" x14ac:dyDescent="0.25">
      <c r="A130" s="62" t="s">
        <v>58</v>
      </c>
      <c r="B130" s="42"/>
      <c r="C130" s="42">
        <v>30547</v>
      </c>
      <c r="D130" s="42">
        <v>27496</v>
      </c>
      <c r="E130" s="42">
        <v>28729</v>
      </c>
      <c r="F130" s="42">
        <v>34317</v>
      </c>
      <c r="G130" s="42">
        <v>37176</v>
      </c>
      <c r="H130" s="42">
        <v>35542</v>
      </c>
      <c r="I130" s="42">
        <v>41586</v>
      </c>
      <c r="J130" s="42">
        <v>35688</v>
      </c>
      <c r="K130" s="42">
        <v>24048</v>
      </c>
      <c r="L130" s="42">
        <v>23733</v>
      </c>
      <c r="M130" s="42">
        <v>50063</v>
      </c>
      <c r="N130" s="42">
        <v>29799</v>
      </c>
      <c r="O130" s="42">
        <v>39413</v>
      </c>
      <c r="P130" s="42">
        <v>40700</v>
      </c>
      <c r="Q130" s="42">
        <v>43429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3</v>
      </c>
      <c r="D132" s="42">
        <v>14</v>
      </c>
      <c r="E132" s="42">
        <v>28</v>
      </c>
      <c r="F132" s="42">
        <v>25</v>
      </c>
      <c r="G132" s="42">
        <v>82</v>
      </c>
      <c r="H132" s="42">
        <v>230</v>
      </c>
      <c r="I132" s="42">
        <v>447</v>
      </c>
      <c r="J132" s="42">
        <v>710</v>
      </c>
      <c r="K132" s="42">
        <v>721</v>
      </c>
      <c r="L132" s="42">
        <v>723</v>
      </c>
      <c r="M132" s="42">
        <v>723</v>
      </c>
      <c r="N132" s="42">
        <v>497</v>
      </c>
      <c r="O132" s="42">
        <v>507</v>
      </c>
      <c r="P132" s="42">
        <v>621</v>
      </c>
      <c r="Q132" s="42">
        <v>554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2</v>
      </c>
      <c r="H133" s="42">
        <v>205</v>
      </c>
      <c r="I133" s="42">
        <v>0</v>
      </c>
      <c r="J133" s="42">
        <v>0</v>
      </c>
      <c r="K133" s="42">
        <v>3</v>
      </c>
      <c r="L133" s="42">
        <v>0</v>
      </c>
      <c r="M133" s="42">
        <v>9</v>
      </c>
      <c r="N133" s="42">
        <v>266</v>
      </c>
      <c r="O133" s="42">
        <v>214</v>
      </c>
      <c r="P133" s="42">
        <v>301</v>
      </c>
      <c r="Q133" s="42">
        <v>403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7097</v>
      </c>
      <c r="D134" s="38">
        <f t="shared" ref="D134" si="161">SUM(D135:D136)</f>
        <v>6516</v>
      </c>
      <c r="E134" s="38">
        <f t="shared" ref="E134" si="162">SUM(E135:E136)</f>
        <v>6056</v>
      </c>
      <c r="F134" s="38">
        <f t="shared" ref="F134" si="163">SUM(F135:F136)</f>
        <v>7065</v>
      </c>
      <c r="G134" s="38">
        <f t="shared" ref="G134" si="164">SUM(G135:G136)</f>
        <v>7761</v>
      </c>
      <c r="H134" s="38">
        <f t="shared" ref="H134" si="165">SUM(H135:H136)</f>
        <v>11023</v>
      </c>
      <c r="I134" s="38">
        <f t="shared" ref="I134" si="166">SUM(I135:I136)</f>
        <v>10447</v>
      </c>
      <c r="J134" s="38">
        <f t="shared" ref="J134" si="167">SUM(J135:J136)</f>
        <v>7783</v>
      </c>
      <c r="K134" s="38">
        <f t="shared" ref="K134" si="168">SUM(K135:K136)</f>
        <v>6251</v>
      </c>
      <c r="L134" s="38">
        <f t="shared" ref="L134" si="169">SUM(L135:L136)</f>
        <v>10111</v>
      </c>
      <c r="M134" s="38">
        <f t="shared" ref="M134" si="170">SUM(M135:M136)</f>
        <v>11662</v>
      </c>
      <c r="N134" s="38">
        <f t="shared" ref="N134" si="171">SUM(N135:N136)</f>
        <v>8735</v>
      </c>
      <c r="O134" s="38">
        <f t="shared" ref="O134" si="172">SUM(O135:O136)</f>
        <v>7309</v>
      </c>
      <c r="P134" s="38">
        <f t="shared" ref="P134" si="173">SUM(P135:P136)</f>
        <v>6017</v>
      </c>
      <c r="Q134" s="38">
        <f t="shared" ref="Q134" si="174">SUM(Q135:Q136)</f>
        <v>7781</v>
      </c>
    </row>
    <row r="135" spans="1:17" ht="11.45" customHeight="1" x14ac:dyDescent="0.25">
      <c r="A135" s="17" t="s">
        <v>23</v>
      </c>
      <c r="B135" s="37"/>
      <c r="C135" s="37">
        <v>4709</v>
      </c>
      <c r="D135" s="37">
        <v>4328</v>
      </c>
      <c r="E135" s="37">
        <v>4248</v>
      </c>
      <c r="F135" s="37">
        <v>4329</v>
      </c>
      <c r="G135" s="37">
        <v>5942</v>
      </c>
      <c r="H135" s="37">
        <v>8662</v>
      </c>
      <c r="I135" s="37">
        <v>8403</v>
      </c>
      <c r="J135" s="37">
        <v>6146</v>
      </c>
      <c r="K135" s="37">
        <v>6028</v>
      </c>
      <c r="L135" s="37">
        <v>7505</v>
      </c>
      <c r="M135" s="37">
        <v>9923</v>
      </c>
      <c r="N135" s="37">
        <v>7144</v>
      </c>
      <c r="O135" s="37">
        <v>4522</v>
      </c>
      <c r="P135" s="37">
        <v>4692</v>
      </c>
      <c r="Q135" s="37">
        <v>4858</v>
      </c>
    </row>
    <row r="136" spans="1:17" ht="11.45" customHeight="1" x14ac:dyDescent="0.25">
      <c r="A136" s="15" t="s">
        <v>22</v>
      </c>
      <c r="B136" s="36"/>
      <c r="C136" s="36">
        <v>2388</v>
      </c>
      <c r="D136" s="36">
        <v>2188</v>
      </c>
      <c r="E136" s="36">
        <v>1808</v>
      </c>
      <c r="F136" s="36">
        <v>2736</v>
      </c>
      <c r="G136" s="36">
        <v>1819</v>
      </c>
      <c r="H136" s="36">
        <v>2361</v>
      </c>
      <c r="I136" s="36">
        <v>2044</v>
      </c>
      <c r="J136" s="36">
        <v>1637</v>
      </c>
      <c r="K136" s="36">
        <v>223</v>
      </c>
      <c r="L136" s="36">
        <v>2606</v>
      </c>
      <c r="M136" s="36">
        <v>1739</v>
      </c>
      <c r="N136" s="36">
        <v>1591</v>
      </c>
      <c r="O136" s="36">
        <v>2787</v>
      </c>
      <c r="P136" s="36">
        <v>1325</v>
      </c>
      <c r="Q136" s="36">
        <v>2923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2.0500945348504831</v>
      </c>
      <c r="C141" s="24">
        <f t="shared" ref="C141:Q141" si="176">IF(C4=0,0,C4/C31)</f>
        <v>2.0502684127857504</v>
      </c>
      <c r="D141" s="24">
        <f t="shared" si="176"/>
        <v>2.0286618350438497</v>
      </c>
      <c r="E141" s="24">
        <f t="shared" si="176"/>
        <v>2.0241425653401355</v>
      </c>
      <c r="F141" s="24">
        <f t="shared" si="176"/>
        <v>2.0201674692234213</v>
      </c>
      <c r="G141" s="24">
        <f t="shared" si="176"/>
        <v>2.011841490383127</v>
      </c>
      <c r="H141" s="24">
        <f t="shared" si="176"/>
        <v>2.0102122487909644</v>
      </c>
      <c r="I141" s="24">
        <f t="shared" si="176"/>
        <v>2.0083874243112256</v>
      </c>
      <c r="J141" s="24">
        <f t="shared" si="176"/>
        <v>2.0071041285988716</v>
      </c>
      <c r="K141" s="24">
        <f t="shared" si="176"/>
        <v>2.0076429003707541</v>
      </c>
      <c r="L141" s="24">
        <f t="shared" si="176"/>
        <v>1.9975167454903557</v>
      </c>
      <c r="M141" s="24">
        <f t="shared" si="176"/>
        <v>1.9726859634961023</v>
      </c>
      <c r="N141" s="24">
        <f t="shared" si="176"/>
        <v>1.9354802412096814</v>
      </c>
      <c r="O141" s="24">
        <f t="shared" si="176"/>
        <v>1.838968709210254</v>
      </c>
      <c r="P141" s="24">
        <f t="shared" si="176"/>
        <v>1.7403170655439568</v>
      </c>
      <c r="Q141" s="24">
        <f t="shared" si="176"/>
        <v>1.7388781426650646</v>
      </c>
    </row>
    <row r="142" spans="1:17" ht="11.45" customHeight="1" x14ac:dyDescent="0.25">
      <c r="A142" s="23" t="s">
        <v>30</v>
      </c>
      <c r="B142" s="22">
        <f t="shared" ref="B142" si="177">IF(B5=0,0,B5/B32)</f>
        <v>1.1047321699430754</v>
      </c>
      <c r="C142" s="22">
        <f t="shared" ref="C142:Q142" si="178">IF(C5=0,0,C5/C32)</f>
        <v>1.1047109809282742</v>
      </c>
      <c r="D142" s="22">
        <f t="shared" si="178"/>
        <v>1.1045190228750537</v>
      </c>
      <c r="E142" s="22">
        <f t="shared" si="178"/>
        <v>1.1049828872133485</v>
      </c>
      <c r="F142" s="22">
        <f t="shared" si="178"/>
        <v>1.105130864535842</v>
      </c>
      <c r="G142" s="22">
        <f t="shared" si="178"/>
        <v>1.104130139139424</v>
      </c>
      <c r="H142" s="22">
        <f t="shared" si="178"/>
        <v>1.1044381305743087</v>
      </c>
      <c r="I142" s="22">
        <f t="shared" si="178"/>
        <v>1.1062108289262305</v>
      </c>
      <c r="J142" s="22">
        <f t="shared" si="178"/>
        <v>1.1067930010199596</v>
      </c>
      <c r="K142" s="22">
        <f t="shared" si="178"/>
        <v>1.1073241407688716</v>
      </c>
      <c r="L142" s="22">
        <f t="shared" si="178"/>
        <v>1.105421767364315</v>
      </c>
      <c r="M142" s="22">
        <f t="shared" si="178"/>
        <v>1.1044534154591701</v>
      </c>
      <c r="N142" s="22">
        <f t="shared" si="178"/>
        <v>1.1024187959248977</v>
      </c>
      <c r="O142" s="22">
        <f t="shared" si="178"/>
        <v>1.1018712181515522</v>
      </c>
      <c r="P142" s="22">
        <f t="shared" si="178"/>
        <v>1.1022723229022902</v>
      </c>
      <c r="Q142" s="22">
        <f t="shared" si="178"/>
        <v>1.1022960231557388</v>
      </c>
    </row>
    <row r="143" spans="1:17" ht="11.45" customHeight="1" x14ac:dyDescent="0.25">
      <c r="A143" s="19" t="s">
        <v>29</v>
      </c>
      <c r="B143" s="21">
        <f t="shared" ref="B143" si="179">IF(B6=0,0,B6/B33)</f>
        <v>1.9225743334784799</v>
      </c>
      <c r="C143" s="21">
        <f t="shared" ref="C143:Q143" si="180">IF(C6=0,0,C6/C33)</f>
        <v>1.9240783259050003</v>
      </c>
      <c r="D143" s="21">
        <f t="shared" si="180"/>
        <v>1.9048769370695393</v>
      </c>
      <c r="E143" s="21">
        <f t="shared" si="180"/>
        <v>1.9011229548619184</v>
      </c>
      <c r="F143" s="21">
        <f t="shared" si="180"/>
        <v>1.8993558362365628</v>
      </c>
      <c r="G143" s="21">
        <f t="shared" si="180"/>
        <v>1.8909218524784319</v>
      </c>
      <c r="H143" s="21">
        <f t="shared" si="180"/>
        <v>1.8890175165734031</v>
      </c>
      <c r="I143" s="21">
        <f t="shared" si="180"/>
        <v>1.8887148891484364</v>
      </c>
      <c r="J143" s="21">
        <f t="shared" si="180"/>
        <v>1.8901952690194614</v>
      </c>
      <c r="K143" s="21">
        <f t="shared" si="180"/>
        <v>1.8892013678198067</v>
      </c>
      <c r="L143" s="21">
        <f t="shared" si="180"/>
        <v>1.8774004466198044</v>
      </c>
      <c r="M143" s="21">
        <f t="shared" si="180"/>
        <v>1.8505214602497775</v>
      </c>
      <c r="N143" s="21">
        <f t="shared" si="180"/>
        <v>1.8158991003533524</v>
      </c>
      <c r="O143" s="21">
        <f t="shared" si="180"/>
        <v>1.7211043571631115</v>
      </c>
      <c r="P143" s="21">
        <f t="shared" si="180"/>
        <v>1.6286717640689397</v>
      </c>
      <c r="Q143" s="21">
        <f t="shared" si="180"/>
        <v>1.6272531694647938</v>
      </c>
    </row>
    <row r="144" spans="1:17" ht="11.45" customHeight="1" x14ac:dyDescent="0.25">
      <c r="A144" s="62" t="s">
        <v>59</v>
      </c>
      <c r="B144" s="70">
        <v>1.9153056098497527</v>
      </c>
      <c r="C144" s="70">
        <v>1.9171795225218207</v>
      </c>
      <c r="D144" s="70">
        <v>1.897940158418717</v>
      </c>
      <c r="E144" s="70">
        <v>1.8940086255269817</v>
      </c>
      <c r="F144" s="70">
        <v>1.8920359902212482</v>
      </c>
      <c r="G144" s="70">
        <v>1.8832505254696552</v>
      </c>
      <c r="H144" s="70">
        <v>1.8800167509966292</v>
      </c>
      <c r="I144" s="70">
        <v>1.8767093032717117</v>
      </c>
      <c r="J144" s="70">
        <v>1.8761170459198155</v>
      </c>
      <c r="K144" s="70">
        <v>1.8721268188408033</v>
      </c>
      <c r="L144" s="70">
        <v>1.8563510551927489</v>
      </c>
      <c r="M144" s="70">
        <v>1.8251390866493591</v>
      </c>
      <c r="N144" s="70">
        <v>1.7868567776357198</v>
      </c>
      <c r="O144" s="70">
        <v>1.6913248773765572</v>
      </c>
      <c r="P144" s="70">
        <v>1.5987913700605143</v>
      </c>
      <c r="Q144" s="70">
        <v>1.594484791000008</v>
      </c>
    </row>
    <row r="145" spans="1:17" ht="11.45" customHeight="1" x14ac:dyDescent="0.25">
      <c r="A145" s="62" t="s">
        <v>58</v>
      </c>
      <c r="B145" s="70">
        <v>1.9969269426115908</v>
      </c>
      <c r="C145" s="70">
        <v>1.9988807126437556</v>
      </c>
      <c r="D145" s="70">
        <v>1.9788214571710907</v>
      </c>
      <c r="E145" s="70">
        <v>1.9747223808059973</v>
      </c>
      <c r="F145" s="70">
        <v>1.9726656810450207</v>
      </c>
      <c r="G145" s="70">
        <v>1.9635058210333365</v>
      </c>
      <c r="H145" s="70">
        <v>1.9601342382747939</v>
      </c>
      <c r="I145" s="70">
        <v>1.9566858426562532</v>
      </c>
      <c r="J145" s="70">
        <v>1.9560683460766588</v>
      </c>
      <c r="K145" s="70">
        <v>1.9519080742535935</v>
      </c>
      <c r="L145" s="70">
        <v>1.9354600216258231</v>
      </c>
      <c r="M145" s="70">
        <v>1.9029179455228198</v>
      </c>
      <c r="N145" s="70">
        <v>1.8630042242338634</v>
      </c>
      <c r="O145" s="70">
        <v>1.7634012029064352</v>
      </c>
      <c r="P145" s="70">
        <v>1.6669243519519561</v>
      </c>
      <c r="Q145" s="70">
        <v>1.6624342467112121</v>
      </c>
    </row>
    <row r="146" spans="1:17" ht="11.45" customHeight="1" x14ac:dyDescent="0.25">
      <c r="A146" s="62" t="s">
        <v>57</v>
      </c>
      <c r="B146" s="70" t="s">
        <v>183</v>
      </c>
      <c r="C146" s="70" t="s">
        <v>183</v>
      </c>
      <c r="D146" s="70" t="s">
        <v>183</v>
      </c>
      <c r="E146" s="70" t="s">
        <v>183</v>
      </c>
      <c r="F146" s="70" t="s">
        <v>183</v>
      </c>
      <c r="G146" s="70" t="s">
        <v>183</v>
      </c>
      <c r="H146" s="70" t="s">
        <v>183</v>
      </c>
      <c r="I146" s="70" t="s">
        <v>183</v>
      </c>
      <c r="J146" s="70" t="s">
        <v>183</v>
      </c>
      <c r="K146" s="70" t="s">
        <v>183</v>
      </c>
      <c r="L146" s="70" t="s">
        <v>183</v>
      </c>
      <c r="M146" s="70" t="s">
        <v>183</v>
      </c>
      <c r="N146" s="70" t="s">
        <v>183</v>
      </c>
      <c r="O146" s="70" t="s">
        <v>183</v>
      </c>
      <c r="P146" s="70" t="s">
        <v>183</v>
      </c>
      <c r="Q146" s="70" t="s">
        <v>183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>
        <v>1.8477306289574531</v>
      </c>
      <c r="E147" s="70">
        <v>1.8440892662160608</v>
      </c>
      <c r="F147" s="70">
        <v>1.8423751611494659</v>
      </c>
      <c r="G147" s="70">
        <v>1.8341941969040789</v>
      </c>
      <c r="H147" s="70">
        <v>1.8323469910762009</v>
      </c>
      <c r="I147" s="70">
        <v>1.8320534424739834</v>
      </c>
      <c r="J147" s="70">
        <v>1.8334894109488775</v>
      </c>
      <c r="K147" s="70">
        <v>1.8325253267852124</v>
      </c>
      <c r="L147" s="70">
        <v>1.8210784332212098</v>
      </c>
      <c r="M147" s="70">
        <v>1.7950058164422837</v>
      </c>
      <c r="N147" s="70">
        <v>1.7614221273427517</v>
      </c>
      <c r="O147" s="70">
        <v>1.6694712264482183</v>
      </c>
      <c r="P147" s="70">
        <v>1.5798116111468716</v>
      </c>
      <c r="Q147" s="70">
        <v>1.57843557438085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>
        <v>1.8334894109488775</v>
      </c>
      <c r="K148" s="70">
        <v>1.8325253267852124</v>
      </c>
      <c r="L148" s="70">
        <v>1.8210784332212098</v>
      </c>
      <c r="M148" s="70">
        <v>1.795005816442284</v>
      </c>
      <c r="N148" s="70">
        <v>1.7614221273427519</v>
      </c>
      <c r="O148" s="70">
        <v>1.6694712264482183</v>
      </c>
      <c r="P148" s="70">
        <v>1.5798116111468716</v>
      </c>
      <c r="Q148" s="70">
        <v>1.57843557438085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1.6896604019578236</v>
      </c>
      <c r="M149" s="70">
        <v>1.6654693142247996</v>
      </c>
      <c r="N149" s="70">
        <v>1.6343091903180171</v>
      </c>
      <c r="O149" s="70">
        <v>1.5489939214468005</v>
      </c>
      <c r="P149" s="70">
        <v>1.465804587662046</v>
      </c>
      <c r="Q149" s="70">
        <v>1.4645278525183145</v>
      </c>
    </row>
    <row r="150" spans="1:17" ht="11.45" customHeight="1" x14ac:dyDescent="0.25">
      <c r="A150" s="19" t="s">
        <v>28</v>
      </c>
      <c r="B150" s="21">
        <f t="shared" ref="B150" si="181">IF(B13=0,0,B13/B40)</f>
        <v>9.7608465608465593</v>
      </c>
      <c r="C150" s="21">
        <f t="shared" ref="C150:Q150" si="182">IF(C13=0,0,C13/C40)</f>
        <v>9.9748230988328039</v>
      </c>
      <c r="D150" s="21">
        <f t="shared" si="182"/>
        <v>10.038834951456311</v>
      </c>
      <c r="E150" s="21">
        <f t="shared" si="182"/>
        <v>10.215772179627601</v>
      </c>
      <c r="F150" s="21">
        <f t="shared" si="182"/>
        <v>10.450711722548562</v>
      </c>
      <c r="G150" s="21">
        <f t="shared" si="182"/>
        <v>10.563926940639268</v>
      </c>
      <c r="H150" s="21">
        <f t="shared" si="182"/>
        <v>10.701834862385317</v>
      </c>
      <c r="I150" s="21">
        <f t="shared" si="182"/>
        <v>10.97316881108863</v>
      </c>
      <c r="J150" s="21">
        <f t="shared" si="182"/>
        <v>10.7593896713615</v>
      </c>
      <c r="K150" s="21">
        <f t="shared" si="182"/>
        <v>10.795331505550443</v>
      </c>
      <c r="L150" s="21">
        <f t="shared" si="182"/>
        <v>10.35560819944542</v>
      </c>
      <c r="M150" s="21">
        <f t="shared" si="182"/>
        <v>10.385853877533531</v>
      </c>
      <c r="N150" s="21">
        <f t="shared" si="182"/>
        <v>9.8579068578310274</v>
      </c>
      <c r="O150" s="21">
        <f t="shared" si="182"/>
        <v>10.004123711340208</v>
      </c>
      <c r="P150" s="21">
        <f t="shared" si="182"/>
        <v>10.003095975232197</v>
      </c>
      <c r="Q150" s="21">
        <f t="shared" si="182"/>
        <v>10.001017293997965</v>
      </c>
    </row>
    <row r="151" spans="1:17" ht="11.45" customHeight="1" x14ac:dyDescent="0.25">
      <c r="A151" s="62" t="s">
        <v>59</v>
      </c>
      <c r="B151" s="20">
        <v>6.3754171754171756</v>
      </c>
      <c r="C151" s="20">
        <v>6.3836470422628002</v>
      </c>
      <c r="D151" s="20">
        <v>6.3861090365944735</v>
      </c>
      <c r="E151" s="20">
        <v>6.3929143146010619</v>
      </c>
      <c r="F151" s="20">
        <v>6.4019504508672522</v>
      </c>
      <c r="G151" s="20">
        <v>6.4063048823322797</v>
      </c>
      <c r="H151" s="20">
        <v>6.4116090331686664</v>
      </c>
      <c r="I151" s="20">
        <v>6.4220449542726392</v>
      </c>
      <c r="J151" s="20">
        <v>6.4138226796677502</v>
      </c>
      <c r="K151" s="20">
        <v>6.4152050579057862</v>
      </c>
      <c r="L151" s="20">
        <v>6.3982926230555934</v>
      </c>
      <c r="M151" s="20">
        <v>6.3994559183666739</v>
      </c>
      <c r="N151" s="20">
        <v>6.3791502637627318</v>
      </c>
      <c r="O151" s="20">
        <v>6.3847739888977006</v>
      </c>
      <c r="P151" s="20">
        <v>6.3847344605858538</v>
      </c>
      <c r="Q151" s="20">
        <v>6.3846545113076143</v>
      </c>
    </row>
    <row r="152" spans="1:17" ht="11.45" customHeight="1" x14ac:dyDescent="0.25">
      <c r="A152" s="62" t="s">
        <v>58</v>
      </c>
      <c r="B152" s="20">
        <v>9.8702266433362063</v>
      </c>
      <c r="C152" s="20">
        <v>10.072250994459974</v>
      </c>
      <c r="D152" s="20">
        <v>10.119599839053484</v>
      </c>
      <c r="E152" s="20">
        <v>10.283288391880211</v>
      </c>
      <c r="F152" s="20">
        <v>10.506111465566045</v>
      </c>
      <c r="G152" s="20">
        <v>10.604965416361903</v>
      </c>
      <c r="H152" s="20">
        <v>10.736982286276763</v>
      </c>
      <c r="I152" s="20">
        <v>11.004764150769168</v>
      </c>
      <c r="J152" s="20">
        <v>10.784307037591285</v>
      </c>
      <c r="K152" s="20">
        <v>10.818399625201963</v>
      </c>
      <c r="L152" s="20">
        <v>10.363778484426003</v>
      </c>
      <c r="M152" s="20">
        <v>10.400290825965484</v>
      </c>
      <c r="N152" s="20">
        <v>9.8680515880289708</v>
      </c>
      <c r="O152" s="20">
        <v>10.014641460498908</v>
      </c>
      <c r="P152" s="20">
        <v>10.01299376067575</v>
      </c>
      <c r="Q152" s="20">
        <v>10.010043539876115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>
        <v>9.8702266433362063</v>
      </c>
      <c r="C154" s="20">
        <v>10.072250994459974</v>
      </c>
      <c r="D154" s="20">
        <v>10.119599839053484</v>
      </c>
      <c r="E154" s="20">
        <v>10.283288391880209</v>
      </c>
      <c r="F154" s="20">
        <v>10.506111465566045</v>
      </c>
      <c r="G154" s="20">
        <v>10.604965416361905</v>
      </c>
      <c r="H154" s="20">
        <v>10.736982286276767</v>
      </c>
      <c r="I154" s="20">
        <v>11.004764150769168</v>
      </c>
      <c r="J154" s="20">
        <v>10.784307037591285</v>
      </c>
      <c r="K154" s="20">
        <v>10.818399625201963</v>
      </c>
      <c r="L154" s="20">
        <v>10.363778484426005</v>
      </c>
      <c r="M154" s="20">
        <v>10.400290825965484</v>
      </c>
      <c r="N154" s="20">
        <v>9.8680515880289708</v>
      </c>
      <c r="O154" s="20">
        <v>10.014641460498908</v>
      </c>
      <c r="P154" s="20">
        <v>10.01299376067575</v>
      </c>
      <c r="Q154" s="20">
        <v>10.010043539876115</v>
      </c>
    </row>
    <row r="155" spans="1:17" ht="11.45" customHeight="1" x14ac:dyDescent="0.25">
      <c r="A155" s="62" t="s">
        <v>55</v>
      </c>
      <c r="B155" s="20">
        <v>9.8702266433362063</v>
      </c>
      <c r="C155" s="20">
        <v>10.072250994459974</v>
      </c>
      <c r="D155" s="20">
        <v>10.119599839053484</v>
      </c>
      <c r="E155" s="20">
        <v>10.283288391880209</v>
      </c>
      <c r="F155" s="20">
        <v>10.506111465566045</v>
      </c>
      <c r="G155" s="20">
        <v>10.604965416361905</v>
      </c>
      <c r="H155" s="20">
        <v>10.736982286276767</v>
      </c>
      <c r="I155" s="20">
        <v>11.004764150769168</v>
      </c>
      <c r="J155" s="20">
        <v>10.784307037591285</v>
      </c>
      <c r="K155" s="20">
        <v>10.818399625201963</v>
      </c>
      <c r="L155" s="20">
        <v>10.363778484426005</v>
      </c>
      <c r="M155" s="20">
        <v>10.400290825965484</v>
      </c>
      <c r="N155" s="20">
        <v>9.8680515880289708</v>
      </c>
      <c r="O155" s="20">
        <v>10.014641460498908</v>
      </c>
      <c r="P155" s="20">
        <v>10.01299376067575</v>
      </c>
      <c r="Q155" s="20">
        <v>10.010043539876115</v>
      </c>
    </row>
    <row r="156" spans="1:17" ht="11.45" customHeight="1" x14ac:dyDescent="0.25">
      <c r="A156" s="25" t="s">
        <v>66</v>
      </c>
      <c r="B156" s="24">
        <f t="shared" ref="B156" si="183">IF(B19=0,0,B19/B46)</f>
        <v>6.5238211729361986</v>
      </c>
      <c r="C156" s="24">
        <f t="shared" ref="C156:Q156" si="184">IF(C19=0,0,C19/C46)</f>
        <v>5.906887346591474</v>
      </c>
      <c r="D156" s="24">
        <f t="shared" si="184"/>
        <v>5.84550543928815</v>
      </c>
      <c r="E156" s="24">
        <f t="shared" si="184"/>
        <v>5.600152321364062</v>
      </c>
      <c r="F156" s="24">
        <f t="shared" si="184"/>
        <v>5.5397346583712155</v>
      </c>
      <c r="G156" s="24">
        <f t="shared" si="184"/>
        <v>5.5651358896974186</v>
      </c>
      <c r="H156" s="24">
        <f t="shared" si="184"/>
        <v>5.5033436171100192</v>
      </c>
      <c r="I156" s="24">
        <f t="shared" si="184"/>
        <v>5.2934741228881617</v>
      </c>
      <c r="J156" s="24">
        <f t="shared" si="184"/>
        <v>5.2260124377196684</v>
      </c>
      <c r="K156" s="24">
        <f t="shared" si="184"/>
        <v>4.5166521941103985</v>
      </c>
      <c r="L156" s="24">
        <f t="shared" si="184"/>
        <v>4.4410869528755086</v>
      </c>
      <c r="M156" s="24">
        <f t="shared" si="184"/>
        <v>4.3798185628349744</v>
      </c>
      <c r="N156" s="24">
        <f t="shared" si="184"/>
        <v>4.1390308164503118</v>
      </c>
      <c r="O156" s="24">
        <f t="shared" si="184"/>
        <v>4.2694798939056664</v>
      </c>
      <c r="P156" s="24">
        <f t="shared" si="184"/>
        <v>4.6936111025704665</v>
      </c>
      <c r="Q156" s="24">
        <f t="shared" si="184"/>
        <v>4.5548448414459255</v>
      </c>
    </row>
    <row r="157" spans="1:17" ht="11.45" customHeight="1" x14ac:dyDescent="0.25">
      <c r="A157" s="23" t="s">
        <v>27</v>
      </c>
      <c r="B157" s="22">
        <f t="shared" ref="B157" si="185">IF(B20=0,0,B20/B47)</f>
        <v>0.22370836699602031</v>
      </c>
      <c r="C157" s="22">
        <f t="shared" ref="C157:Q157" si="186">IF(C20=0,0,C20/C47)</f>
        <v>0.22663415377968496</v>
      </c>
      <c r="D157" s="22">
        <f t="shared" si="186"/>
        <v>0.22826157914585218</v>
      </c>
      <c r="E157" s="22">
        <f t="shared" si="186"/>
        <v>0.2305303782939481</v>
      </c>
      <c r="F157" s="22">
        <f t="shared" si="186"/>
        <v>0.23250405504519822</v>
      </c>
      <c r="G157" s="22">
        <f t="shared" si="186"/>
        <v>0.23579163739967285</v>
      </c>
      <c r="H157" s="22">
        <f t="shared" si="186"/>
        <v>0.23705151649631853</v>
      </c>
      <c r="I157" s="22">
        <f t="shared" si="186"/>
        <v>0.23820833744267764</v>
      </c>
      <c r="J157" s="22">
        <f t="shared" si="186"/>
        <v>0.23864878231909323</v>
      </c>
      <c r="K157" s="22">
        <f t="shared" si="186"/>
        <v>0.23977465380369373</v>
      </c>
      <c r="L157" s="22">
        <f t="shared" si="186"/>
        <v>0.23823249765570997</v>
      </c>
      <c r="M157" s="22">
        <f t="shared" si="186"/>
        <v>0.24023655656919418</v>
      </c>
      <c r="N157" s="22">
        <f t="shared" si="186"/>
        <v>0.24116858395813567</v>
      </c>
      <c r="O157" s="22">
        <f t="shared" si="186"/>
        <v>0.24356557319525798</v>
      </c>
      <c r="P157" s="22">
        <f t="shared" si="186"/>
        <v>0.24430513946870752</v>
      </c>
      <c r="Q157" s="22">
        <f t="shared" si="186"/>
        <v>0.24349503974485254</v>
      </c>
    </row>
    <row r="158" spans="1:17" ht="11.45" customHeight="1" x14ac:dyDescent="0.25">
      <c r="A158" s="62" t="s">
        <v>59</v>
      </c>
      <c r="B158" s="70">
        <v>0.19359677605196776</v>
      </c>
      <c r="C158" s="70">
        <v>0.19450834108177306</v>
      </c>
      <c r="D158" s="70">
        <v>0.1956596186991286</v>
      </c>
      <c r="E158" s="70">
        <v>0.19790937572256559</v>
      </c>
      <c r="F158" s="70">
        <v>0.20014065390535021</v>
      </c>
      <c r="G158" s="70">
        <v>0.20065647949666945</v>
      </c>
      <c r="H158" s="70">
        <v>0.20157293818181243</v>
      </c>
      <c r="I158" s="70">
        <v>0.20191230643867636</v>
      </c>
      <c r="J158" s="70">
        <v>0.20350760252480701</v>
      </c>
      <c r="K158" s="70">
        <v>0.20402711922853345</v>
      </c>
      <c r="L158" s="70">
        <v>0.20499169721093144</v>
      </c>
      <c r="M158" s="70">
        <v>0.2041719289830719</v>
      </c>
      <c r="N158" s="70">
        <v>0.20274375577575426</v>
      </c>
      <c r="O158" s="70">
        <v>0.20239295137814803</v>
      </c>
      <c r="P158" s="70">
        <v>0.19847984232383803</v>
      </c>
      <c r="Q158" s="70">
        <v>0.19342981350482313</v>
      </c>
    </row>
    <row r="159" spans="1:17" ht="11.45" customHeight="1" x14ac:dyDescent="0.25">
      <c r="A159" s="62" t="s">
        <v>58</v>
      </c>
      <c r="B159" s="70">
        <v>0.25239078680344879</v>
      </c>
      <c r="C159" s="70">
        <v>0.24813470122789505</v>
      </c>
      <c r="D159" s="70">
        <v>0.24460111492352124</v>
      </c>
      <c r="E159" s="70">
        <v>0.24297861246547262</v>
      </c>
      <c r="F159" s="70">
        <v>0.24190594119109865</v>
      </c>
      <c r="G159" s="70">
        <v>0.24464582179316913</v>
      </c>
      <c r="H159" s="70">
        <v>0.24437432982181942</v>
      </c>
      <c r="I159" s="70">
        <v>0.24445301734448543</v>
      </c>
      <c r="J159" s="70">
        <v>0.2436594567389524</v>
      </c>
      <c r="K159" s="70">
        <v>0.24443384735873441</v>
      </c>
      <c r="L159" s="70">
        <v>0.24190964936719023</v>
      </c>
      <c r="M159" s="70">
        <v>0.24382682812452147</v>
      </c>
      <c r="N159" s="70">
        <v>0.24470714106493105</v>
      </c>
      <c r="O159" s="70">
        <v>0.24696923306704655</v>
      </c>
      <c r="P159" s="70">
        <v>0.24810316574432228</v>
      </c>
      <c r="Q159" s="70">
        <v>0.24760469522274048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 t="s">
        <v>183</v>
      </c>
      <c r="P160" s="70" t="s">
        <v>183</v>
      </c>
      <c r="Q160" s="70" t="s">
        <v>183</v>
      </c>
    </row>
    <row r="161" spans="1:17" ht="11.45" customHeight="1" x14ac:dyDescent="0.25">
      <c r="A161" s="62" t="s">
        <v>56</v>
      </c>
      <c r="B161" s="70" t="s">
        <v>183</v>
      </c>
      <c r="C161" s="70">
        <v>0.20363932546220226</v>
      </c>
      <c r="D161" s="70">
        <v>0.20085096192953802</v>
      </c>
      <c r="E161" s="70">
        <v>0.19925203492701596</v>
      </c>
      <c r="F161" s="70">
        <v>0.19761996245239027</v>
      </c>
      <c r="G161" s="70">
        <v>0.19832322340569181</v>
      </c>
      <c r="H161" s="70">
        <v>0.19716599178053226</v>
      </c>
      <c r="I161" s="70">
        <v>0.19618474665833827</v>
      </c>
      <c r="J161" s="70">
        <v>0.1949945441575609</v>
      </c>
      <c r="K161" s="70">
        <v>0.19511055983185063</v>
      </c>
      <c r="L161" s="70">
        <v>0.19266060782139546</v>
      </c>
      <c r="M161" s="70">
        <v>0.19329835370098142</v>
      </c>
      <c r="N161" s="70">
        <v>0.19332722503797833</v>
      </c>
      <c r="O161" s="70">
        <v>0.1945398417550083</v>
      </c>
      <c r="P161" s="70">
        <v>0.19477583878268406</v>
      </c>
      <c r="Q161" s="70">
        <v>0.19342981350482313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>
        <v>0.1938346928787561</v>
      </c>
      <c r="H162" s="70">
        <v>0.19378313821580559</v>
      </c>
      <c r="I162" s="70">
        <v>0.19373919695664318</v>
      </c>
      <c r="J162" s="70">
        <v>0.19368561592244099</v>
      </c>
      <c r="K162" s="70">
        <v>0.19368037950980857</v>
      </c>
      <c r="L162" s="70">
        <v>0.19356916637917232</v>
      </c>
      <c r="M162" s="70">
        <v>0.19354009150770107</v>
      </c>
      <c r="N162" s="70">
        <v>0.19353877763558305</v>
      </c>
      <c r="O162" s="70">
        <v>0.19348377852664</v>
      </c>
      <c r="P162" s="70">
        <v>0.19347311638129058</v>
      </c>
      <c r="Q162" s="70">
        <v>0.19342981350482313</v>
      </c>
    </row>
    <row r="163" spans="1:17" ht="11.45" customHeight="1" x14ac:dyDescent="0.25">
      <c r="A163" s="19" t="s">
        <v>24</v>
      </c>
      <c r="B163" s="21">
        <f t="shared" ref="B163" si="187">IF(B26=0,0,B26/B53)</f>
        <v>13.866526391803152</v>
      </c>
      <c r="C163" s="21">
        <f t="shared" ref="C163:Q163" si="188">IF(C26=0,0,C26/C53)</f>
        <v>13.533469409566884</v>
      </c>
      <c r="D163" s="21">
        <f t="shared" si="188"/>
        <v>14.078310647428212</v>
      </c>
      <c r="E163" s="21">
        <f t="shared" si="188"/>
        <v>14.26499915311855</v>
      </c>
      <c r="F163" s="21">
        <f t="shared" si="188"/>
        <v>14.456131666294946</v>
      </c>
      <c r="G163" s="21">
        <f t="shared" si="188"/>
        <v>14.284336280534644</v>
      </c>
      <c r="H163" s="21">
        <f t="shared" si="188"/>
        <v>14.586349124704965</v>
      </c>
      <c r="I163" s="21">
        <f t="shared" si="188"/>
        <v>14.315570844401385</v>
      </c>
      <c r="J163" s="21">
        <f t="shared" si="188"/>
        <v>14.386322489391929</v>
      </c>
      <c r="K163" s="21">
        <f t="shared" si="188"/>
        <v>13.319785008200219</v>
      </c>
      <c r="L163" s="21">
        <f t="shared" si="188"/>
        <v>13.365666830581651</v>
      </c>
      <c r="M163" s="21">
        <f t="shared" si="188"/>
        <v>13.853190029774682</v>
      </c>
      <c r="N163" s="21">
        <f t="shared" si="188"/>
        <v>13.646671818158215</v>
      </c>
      <c r="O163" s="21">
        <f t="shared" si="188"/>
        <v>13.818700196055936</v>
      </c>
      <c r="P163" s="21">
        <f t="shared" si="188"/>
        <v>13.823425562898921</v>
      </c>
      <c r="Q163" s="21">
        <f t="shared" si="188"/>
        <v>13.676475761686811</v>
      </c>
    </row>
    <row r="164" spans="1:17" ht="11.45" customHeight="1" x14ac:dyDescent="0.25">
      <c r="A164" s="17" t="s">
        <v>23</v>
      </c>
      <c r="B164" s="20">
        <f t="shared" ref="B164" si="189">IF(B27=0,0,B27/B54)</f>
        <v>13.855066079295154</v>
      </c>
      <c r="C164" s="20">
        <f t="shared" ref="C164:Q164" si="190">IF(C27=0,0,C27/C54)</f>
        <v>13.432093231734648</v>
      </c>
      <c r="D164" s="20">
        <f t="shared" si="190"/>
        <v>14.092961487383798</v>
      </c>
      <c r="E164" s="20">
        <f t="shared" si="190"/>
        <v>14.348837209302326</v>
      </c>
      <c r="F164" s="20">
        <f t="shared" si="190"/>
        <v>14.666218034993273</v>
      </c>
      <c r="G164" s="20">
        <f t="shared" si="190"/>
        <v>14.428690228690229</v>
      </c>
      <c r="H164" s="20">
        <f t="shared" si="190"/>
        <v>14.805509181969949</v>
      </c>
      <c r="I164" s="20">
        <f t="shared" si="190"/>
        <v>14.431007137192704</v>
      </c>
      <c r="J164" s="20">
        <f t="shared" si="190"/>
        <v>14.568905950095969</v>
      </c>
      <c r="K164" s="20">
        <f t="shared" si="190"/>
        <v>13.24113767518549</v>
      </c>
      <c r="L164" s="20">
        <f t="shared" si="190"/>
        <v>13.171830985915493</v>
      </c>
      <c r="M164" s="20">
        <f t="shared" si="190"/>
        <v>13.808185200496073</v>
      </c>
      <c r="N164" s="20">
        <f t="shared" si="190"/>
        <v>13.551985720660419</v>
      </c>
      <c r="O164" s="20">
        <f t="shared" si="190"/>
        <v>13.761200716845877</v>
      </c>
      <c r="P164" s="20">
        <f t="shared" si="190"/>
        <v>13.774308019872249</v>
      </c>
      <c r="Q164" s="20">
        <f t="shared" si="190"/>
        <v>13.609285714285715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13.815001650654267</v>
      </c>
      <c r="G165" s="69">
        <f t="shared" si="192"/>
        <v>13.823516152398085</v>
      </c>
      <c r="H165" s="69">
        <f t="shared" si="192"/>
        <v>13.939417391086486</v>
      </c>
      <c r="I165" s="69">
        <f t="shared" si="192"/>
        <v>13.963308820051854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13066.30229901593</v>
      </c>
      <c r="C167" s="68">
        <f t="shared" ref="C167:Q167" si="194">IF(C30=0,"",C30*1000000/C84)</f>
        <v>13102.255342076181</v>
      </c>
      <c r="D167" s="68">
        <f t="shared" si="194"/>
        <v>13325.616459950852</v>
      </c>
      <c r="E167" s="68">
        <f t="shared" si="194"/>
        <v>13300.894846563451</v>
      </c>
      <c r="F167" s="68">
        <f t="shared" si="194"/>
        <v>13362.237984327485</v>
      </c>
      <c r="G167" s="68">
        <f t="shared" si="194"/>
        <v>13159.519808732455</v>
      </c>
      <c r="H167" s="68">
        <f t="shared" si="194"/>
        <v>12991.980029820934</v>
      </c>
      <c r="I167" s="68">
        <f t="shared" si="194"/>
        <v>13055.909937405369</v>
      </c>
      <c r="J167" s="68">
        <f t="shared" si="194"/>
        <v>12897.990394080462</v>
      </c>
      <c r="K167" s="68">
        <f t="shared" si="194"/>
        <v>12698.271227358136</v>
      </c>
      <c r="L167" s="68">
        <f t="shared" si="194"/>
        <v>12693.012063619508</v>
      </c>
      <c r="M167" s="68">
        <f t="shared" si="194"/>
        <v>12745.096354696823</v>
      </c>
      <c r="N167" s="68">
        <f t="shared" si="194"/>
        <v>12694.53671640235</v>
      </c>
      <c r="O167" s="68">
        <f t="shared" si="194"/>
        <v>13130.745298874353</v>
      </c>
      <c r="P167" s="68">
        <f t="shared" si="194"/>
        <v>13829.153039377978</v>
      </c>
      <c r="Q167" s="68">
        <f t="shared" si="194"/>
        <v>13821.76941749895</v>
      </c>
    </row>
    <row r="168" spans="1:17" ht="11.45" customHeight="1" x14ac:dyDescent="0.25">
      <c r="A168" s="25" t="s">
        <v>39</v>
      </c>
      <c r="B168" s="66">
        <f t="shared" si="193"/>
        <v>12792.04531738233</v>
      </c>
      <c r="C168" s="66">
        <f t="shared" ref="C168:Q168" si="195">IF(C31=0,"",C31*1000000/C85)</f>
        <v>12788.516022181393</v>
      </c>
      <c r="D168" s="66">
        <f t="shared" si="195"/>
        <v>12966.820017418371</v>
      </c>
      <c r="E168" s="66">
        <f t="shared" si="195"/>
        <v>12918.722837658275</v>
      </c>
      <c r="F168" s="66">
        <f t="shared" si="195"/>
        <v>12925.700888187503</v>
      </c>
      <c r="G168" s="66">
        <f t="shared" si="195"/>
        <v>12688.523211958785</v>
      </c>
      <c r="H168" s="66">
        <f t="shared" si="195"/>
        <v>12477.972694015692</v>
      </c>
      <c r="I168" s="66">
        <f t="shared" si="195"/>
        <v>12502.288658894329</v>
      </c>
      <c r="J168" s="66">
        <f t="shared" si="195"/>
        <v>12282.013720591256</v>
      </c>
      <c r="K168" s="66">
        <f t="shared" si="195"/>
        <v>12132.064345248926</v>
      </c>
      <c r="L168" s="66">
        <f t="shared" si="195"/>
        <v>12030.663778802225</v>
      </c>
      <c r="M168" s="66">
        <f t="shared" si="195"/>
        <v>12128.499207887273</v>
      </c>
      <c r="N168" s="66">
        <f t="shared" si="195"/>
        <v>12121.426098237693</v>
      </c>
      <c r="O168" s="66">
        <f t="shared" si="195"/>
        <v>12618.116499946971</v>
      </c>
      <c r="P168" s="66">
        <f t="shared" si="195"/>
        <v>13304.276685185829</v>
      </c>
      <c r="Q168" s="66">
        <f t="shared" si="195"/>
        <v>13257.377687305969</v>
      </c>
    </row>
    <row r="169" spans="1:17" ht="11.45" customHeight="1" x14ac:dyDescent="0.25">
      <c r="A169" s="23" t="s">
        <v>30</v>
      </c>
      <c r="B169" s="65">
        <f t="shared" si="193"/>
        <v>1403.6875663158846</v>
      </c>
      <c r="C169" s="65">
        <f t="shared" ref="C169:Q169" si="196">IF(C32=0,"",C32*1000000/C86)</f>
        <v>1412.9410330587114</v>
      </c>
      <c r="D169" s="65">
        <f t="shared" si="196"/>
        <v>1443.5680736044089</v>
      </c>
      <c r="E169" s="65">
        <f t="shared" si="196"/>
        <v>1469.2834446829002</v>
      </c>
      <c r="F169" s="65">
        <f t="shared" si="196"/>
        <v>1554.1621106970447</v>
      </c>
      <c r="G169" s="65">
        <f t="shared" si="196"/>
        <v>1425.790475013353</v>
      </c>
      <c r="H169" s="65">
        <f t="shared" si="196"/>
        <v>1422.4179497894499</v>
      </c>
      <c r="I169" s="65">
        <f t="shared" si="196"/>
        <v>1488.7384615384615</v>
      </c>
      <c r="J169" s="65">
        <f t="shared" si="196"/>
        <v>1376.1691480316072</v>
      </c>
      <c r="K169" s="65">
        <f t="shared" si="196"/>
        <v>1347.112206892934</v>
      </c>
      <c r="L169" s="65">
        <f t="shared" si="196"/>
        <v>1287.878787878788</v>
      </c>
      <c r="M169" s="65">
        <f t="shared" si="196"/>
        <v>1228.3597956767128</v>
      </c>
      <c r="N169" s="65">
        <f t="shared" si="196"/>
        <v>1044.5277858705408</v>
      </c>
      <c r="O169" s="65">
        <f t="shared" si="196"/>
        <v>1142.6872966858766</v>
      </c>
      <c r="P169" s="65">
        <f t="shared" si="196"/>
        <v>1121.9733798073892</v>
      </c>
      <c r="Q169" s="65">
        <f t="shared" si="196"/>
        <v>1102.086883395667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13485.022653387625</v>
      </c>
      <c r="C170" s="63">
        <f t="shared" ref="C170:Q170" si="198">IF(C33=0,"",C33*1000000/C87)</f>
        <v>13555.786923518559</v>
      </c>
      <c r="D170" s="63">
        <f t="shared" si="198"/>
        <v>13843.74412313834</v>
      </c>
      <c r="E170" s="63">
        <f t="shared" si="198"/>
        <v>13849.499502248338</v>
      </c>
      <c r="F170" s="63">
        <f t="shared" si="198"/>
        <v>13867.217686117552</v>
      </c>
      <c r="G170" s="63">
        <f t="shared" si="198"/>
        <v>13747.248465027702</v>
      </c>
      <c r="H170" s="63">
        <f t="shared" si="198"/>
        <v>13620.288417112342</v>
      </c>
      <c r="I170" s="63">
        <f t="shared" si="198"/>
        <v>13705.670955655829</v>
      </c>
      <c r="J170" s="63">
        <f t="shared" si="198"/>
        <v>13533.261318042432</v>
      </c>
      <c r="K170" s="63">
        <f t="shared" si="198"/>
        <v>13405.234333879323</v>
      </c>
      <c r="L170" s="63">
        <f t="shared" si="198"/>
        <v>13273.652288833238</v>
      </c>
      <c r="M170" s="63">
        <f t="shared" si="198"/>
        <v>13388.77623979612</v>
      </c>
      <c r="N170" s="63">
        <f t="shared" si="198"/>
        <v>13422.183915749756</v>
      </c>
      <c r="O170" s="63">
        <f t="shared" si="198"/>
        <v>13987.701226801486</v>
      </c>
      <c r="P170" s="63">
        <f t="shared" si="198"/>
        <v>14777.103909071357</v>
      </c>
      <c r="Q170" s="63">
        <f t="shared" si="198"/>
        <v>14734.095167939731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12910.60085077131</v>
      </c>
      <c r="C171" s="64">
        <f t="shared" ref="C171:Q171" si="200">IF(C34=0,"",C34*1000000/C88)</f>
        <v>13009.974499808061</v>
      </c>
      <c r="D171" s="64">
        <f t="shared" si="200"/>
        <v>13273.425605189745</v>
      </c>
      <c r="E171" s="64">
        <f t="shared" si="200"/>
        <v>13259.474239401547</v>
      </c>
      <c r="F171" s="64">
        <f t="shared" si="200"/>
        <v>13258.284236179126</v>
      </c>
      <c r="G171" s="64">
        <f t="shared" si="200"/>
        <v>13105.574992476477</v>
      </c>
      <c r="H171" s="64">
        <f t="shared" si="200"/>
        <v>12873.088633303661</v>
      </c>
      <c r="I171" s="64">
        <f t="shared" si="200"/>
        <v>12676.742370439262</v>
      </c>
      <c r="J171" s="64">
        <f t="shared" si="200"/>
        <v>12329.180166644626</v>
      </c>
      <c r="K171" s="64">
        <f t="shared" si="200"/>
        <v>11913.6887952136</v>
      </c>
      <c r="L171" s="64">
        <f t="shared" si="200"/>
        <v>11365.661185837504</v>
      </c>
      <c r="M171" s="64">
        <f t="shared" si="200"/>
        <v>10956.021789971212</v>
      </c>
      <c r="N171" s="64">
        <f t="shared" si="200"/>
        <v>10520.867054342634</v>
      </c>
      <c r="O171" s="64">
        <f t="shared" si="200"/>
        <v>10845.156162051642</v>
      </c>
      <c r="P171" s="64">
        <f t="shared" si="200"/>
        <v>11412.264613285439</v>
      </c>
      <c r="Q171" s="64">
        <f t="shared" si="200"/>
        <v>10894.356079977271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24748.448087998746</v>
      </c>
      <c r="C172" s="64">
        <f t="shared" ref="C172:Q172" si="202">IF(C35=0,"",C35*1000000/C89)</f>
        <v>24868.092741157176</v>
      </c>
      <c r="D172" s="64">
        <f t="shared" si="202"/>
        <v>25452.671228865656</v>
      </c>
      <c r="E172" s="64">
        <f t="shared" si="202"/>
        <v>25488.731099284178</v>
      </c>
      <c r="F172" s="64">
        <f t="shared" si="202"/>
        <v>25420.562036918538</v>
      </c>
      <c r="G172" s="64">
        <f t="shared" si="202"/>
        <v>25255.177257103733</v>
      </c>
      <c r="H172" s="64">
        <f t="shared" si="202"/>
        <v>24860.3318913611</v>
      </c>
      <c r="I172" s="64">
        <f t="shared" si="202"/>
        <v>25096.325232644314</v>
      </c>
      <c r="J172" s="64">
        <f t="shared" si="202"/>
        <v>24670.088507252069</v>
      </c>
      <c r="K172" s="64">
        <f t="shared" si="202"/>
        <v>24575.682728768097</v>
      </c>
      <c r="L172" s="64">
        <f t="shared" si="202"/>
        <v>24277.945067652705</v>
      </c>
      <c r="M172" s="64">
        <f t="shared" si="202"/>
        <v>24184.928385471416</v>
      </c>
      <c r="N172" s="64">
        <f t="shared" si="202"/>
        <v>23722.069359709774</v>
      </c>
      <c r="O172" s="64">
        <f t="shared" si="202"/>
        <v>23285.926448375991</v>
      </c>
      <c r="P172" s="64">
        <f t="shared" si="202"/>
        <v>23278.401242208703</v>
      </c>
      <c r="Q172" s="64">
        <f t="shared" si="202"/>
        <v>23102.065349477576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 t="str">
        <f t="shared" si="204"/>
        <v/>
      </c>
      <c r="I173" s="64" t="str">
        <f t="shared" si="204"/>
        <v/>
      </c>
      <c r="J173" s="64" t="str">
        <f t="shared" si="204"/>
        <v/>
      </c>
      <c r="K173" s="64" t="str">
        <f t="shared" si="204"/>
        <v/>
      </c>
      <c r="L173" s="64" t="str">
        <f t="shared" si="204"/>
        <v/>
      </c>
      <c r="M173" s="64" t="str">
        <f t="shared" si="204"/>
        <v/>
      </c>
      <c r="N173" s="64" t="str">
        <f t="shared" si="204"/>
        <v/>
      </c>
      <c r="O173" s="64" t="str">
        <f t="shared" si="204"/>
        <v/>
      </c>
      <c r="P173" s="64" t="str">
        <f t="shared" si="204"/>
        <v/>
      </c>
      <c r="Q173" s="64" t="str">
        <f t="shared" si="204"/>
        <v/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>
        <f t="shared" si="206"/>
        <v>17637.535076578832</v>
      </c>
      <c r="E174" s="64">
        <f t="shared" si="206"/>
        <v>17661.332215327773</v>
      </c>
      <c r="F174" s="64">
        <f t="shared" si="206"/>
        <v>17616.343774119643</v>
      </c>
      <c r="G174" s="64">
        <f t="shared" si="206"/>
        <v>17507.173527716273</v>
      </c>
      <c r="H174" s="64">
        <f t="shared" si="206"/>
        <v>17246.39856970865</v>
      </c>
      <c r="I174" s="64">
        <f t="shared" si="206"/>
        <v>17402.283488386594</v>
      </c>
      <c r="J174" s="64">
        <f t="shared" si="206"/>
        <v>17120.682413383664</v>
      </c>
      <c r="K174" s="64">
        <f t="shared" si="206"/>
        <v>17058.280305021675</v>
      </c>
      <c r="L174" s="64">
        <f t="shared" si="206"/>
        <v>16861.401067844639</v>
      </c>
      <c r="M174" s="64">
        <f t="shared" si="206"/>
        <v>16799.870213066428</v>
      </c>
      <c r="N174" s="64">
        <f t="shared" si="206"/>
        <v>16493.518900361632</v>
      </c>
      <c r="O174" s="64">
        <f t="shared" si="206"/>
        <v>16204.589608549313</v>
      </c>
      <c r="P174" s="64">
        <f t="shared" si="206"/>
        <v>16199.602176852326</v>
      </c>
      <c r="Q174" s="64">
        <f t="shared" si="206"/>
        <v>16235.843491665144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>
        <f t="shared" si="208"/>
        <v>12487.555630345154</v>
      </c>
      <c r="K175" s="64">
        <f t="shared" si="208"/>
        <v>12439.769121176449</v>
      </c>
      <c r="L175" s="64">
        <f t="shared" si="208"/>
        <v>12289.059665661751</v>
      </c>
      <c r="M175" s="64">
        <f t="shared" si="208"/>
        <v>12241.976292087813</v>
      </c>
      <c r="N175" s="64">
        <f t="shared" si="208"/>
        <v>12007.68536801972</v>
      </c>
      <c r="O175" s="64">
        <f t="shared" si="208"/>
        <v>11786.917661148287</v>
      </c>
      <c r="P175" s="64">
        <f t="shared" si="208"/>
        <v>11783.108536968772</v>
      </c>
      <c r="Q175" s="64">
        <f t="shared" si="208"/>
        <v>11810.788980513487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17100.980941499718</v>
      </c>
      <c r="M176" s="64">
        <f t="shared" si="210"/>
        <v>17132.396383324132</v>
      </c>
      <c r="N176" s="64">
        <f t="shared" si="210"/>
        <v>17167.14919985825</v>
      </c>
      <c r="O176" s="64">
        <f t="shared" si="210"/>
        <v>17193.226933682239</v>
      </c>
      <c r="P176" s="64">
        <f t="shared" si="210"/>
        <v>17237.099819856612</v>
      </c>
      <c r="Q176" s="64">
        <f t="shared" si="210"/>
        <v>17277.174114827532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65547.617396129572</v>
      </c>
      <c r="C177" s="63">
        <f t="shared" ref="C177:Q177" si="212">IF(C40=0,"",C40*1000000/C94)</f>
        <v>64883.277367609211</v>
      </c>
      <c r="D177" s="63">
        <f t="shared" si="212"/>
        <v>66152.858060372513</v>
      </c>
      <c r="E177" s="63">
        <f t="shared" si="212"/>
        <v>66438.655217581138</v>
      </c>
      <c r="F177" s="63">
        <f t="shared" si="212"/>
        <v>66271.467339812079</v>
      </c>
      <c r="G177" s="63">
        <f t="shared" si="212"/>
        <v>64999.628997551386</v>
      </c>
      <c r="H177" s="63">
        <f t="shared" si="212"/>
        <v>63915.561093601122</v>
      </c>
      <c r="I177" s="63">
        <f t="shared" si="212"/>
        <v>64459.280697200797</v>
      </c>
      <c r="J177" s="63">
        <f t="shared" si="212"/>
        <v>63232.892979070806</v>
      </c>
      <c r="K177" s="63">
        <f t="shared" si="212"/>
        <v>63858.596638424002</v>
      </c>
      <c r="L177" s="63">
        <f t="shared" si="212"/>
        <v>65273.290345780595</v>
      </c>
      <c r="M177" s="63">
        <f t="shared" si="212"/>
        <v>66623.123831346937</v>
      </c>
      <c r="N177" s="63">
        <f t="shared" si="212"/>
        <v>68044.416084253942</v>
      </c>
      <c r="O177" s="63">
        <f t="shared" si="212"/>
        <v>69379.872684357339</v>
      </c>
      <c r="P177" s="63">
        <f t="shared" si="212"/>
        <v>69278.615857582045</v>
      </c>
      <c r="Q177" s="63">
        <f t="shared" si="212"/>
        <v>69671.840669076482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56768.684203015131</v>
      </c>
      <c r="C178" s="67">
        <f t="shared" ref="C178:Q178" si="214">IF(C41=0,"",C41*1000000/C95)</f>
        <v>57310.92454436735</v>
      </c>
      <c r="D178" s="67">
        <f t="shared" si="214"/>
        <v>59682.63155042423</v>
      </c>
      <c r="E178" s="67">
        <f t="shared" si="214"/>
        <v>61176.935809165945</v>
      </c>
      <c r="F178" s="67">
        <f t="shared" si="214"/>
        <v>62260.511706011137</v>
      </c>
      <c r="G178" s="67">
        <f t="shared" si="214"/>
        <v>60297.071575031048</v>
      </c>
      <c r="H178" s="67">
        <f t="shared" si="214"/>
        <v>58079.994033293588</v>
      </c>
      <c r="I178" s="67">
        <f t="shared" si="214"/>
        <v>57449.88753845793</v>
      </c>
      <c r="J178" s="67">
        <f t="shared" si="214"/>
        <v>55198.781107443705</v>
      </c>
      <c r="K178" s="67">
        <f t="shared" si="214"/>
        <v>54678.859880104079</v>
      </c>
      <c r="L178" s="67">
        <f t="shared" si="214"/>
        <v>54854.368628025004</v>
      </c>
      <c r="M178" s="67">
        <f t="shared" si="214"/>
        <v>54947.129567553602</v>
      </c>
      <c r="N178" s="67">
        <f t="shared" si="214"/>
        <v>55077.055294966616</v>
      </c>
      <c r="O178" s="67">
        <f t="shared" si="214"/>
        <v>55110.40443102779</v>
      </c>
      <c r="P178" s="67">
        <f t="shared" si="214"/>
        <v>53947.014490366731</v>
      </c>
      <c r="Q178" s="67">
        <f t="shared" si="214"/>
        <v>53204.483282038753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65554.160563075377</v>
      </c>
      <c r="C179" s="67">
        <f t="shared" ref="C179:Q179" si="216">IF(C42=0,"",C42*1000000/C96)</f>
        <v>64747.259983420918</v>
      </c>
      <c r="D179" s="67">
        <f t="shared" si="216"/>
        <v>65946.924074608396</v>
      </c>
      <c r="E179" s="67">
        <f t="shared" si="216"/>
        <v>66226.148700741993</v>
      </c>
      <c r="F179" s="67">
        <f t="shared" si="216"/>
        <v>66064.311931354037</v>
      </c>
      <c r="G179" s="67">
        <f t="shared" si="216"/>
        <v>64839.341385817184</v>
      </c>
      <c r="H179" s="67">
        <f t="shared" si="216"/>
        <v>63645.6237530363</v>
      </c>
      <c r="I179" s="67">
        <f t="shared" si="216"/>
        <v>64248.648915383776</v>
      </c>
      <c r="J179" s="67">
        <f t="shared" si="216"/>
        <v>62490.54502577988</v>
      </c>
      <c r="K179" s="67">
        <f t="shared" si="216"/>
        <v>63223.984459436695</v>
      </c>
      <c r="L179" s="67">
        <f t="shared" si="216"/>
        <v>64400.888100561533</v>
      </c>
      <c r="M179" s="67">
        <f t="shared" si="216"/>
        <v>63796.113756634171</v>
      </c>
      <c r="N179" s="67">
        <f t="shared" si="216"/>
        <v>64622.918974526656</v>
      </c>
      <c r="O179" s="67">
        <f t="shared" si="216"/>
        <v>65634.019650938848</v>
      </c>
      <c r="P179" s="67">
        <f t="shared" si="216"/>
        <v>65971.105632502004</v>
      </c>
      <c r="Q179" s="67">
        <f t="shared" si="216"/>
        <v>66979.078543853117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>
        <f t="shared" ref="B181" si="219">IF(B44=0,"",B44*1000000/B98)</f>
        <v>84397.745996887097</v>
      </c>
      <c r="C181" s="67">
        <f t="shared" ref="C181:Q181" si="220">IF(C44=0,"",C44*1000000/C98)</f>
        <v>85981.832771659683</v>
      </c>
      <c r="D181" s="67">
        <f t="shared" si="220"/>
        <v>86584.432661922809</v>
      </c>
      <c r="E181" s="67">
        <f t="shared" si="220"/>
        <v>84017.873829338758</v>
      </c>
      <c r="F181" s="67">
        <f t="shared" si="220"/>
        <v>80972.414657384463</v>
      </c>
      <c r="G181" s="67">
        <f t="shared" si="220"/>
        <v>76732.797506309013</v>
      </c>
      <c r="H181" s="67">
        <f t="shared" si="220"/>
        <v>72901.49089797333</v>
      </c>
      <c r="I181" s="67">
        <f t="shared" si="220"/>
        <v>71707.78279214479</v>
      </c>
      <c r="J181" s="67">
        <f t="shared" si="220"/>
        <v>72894.804880868294</v>
      </c>
      <c r="K181" s="67">
        <f t="shared" si="220"/>
        <v>72230.162891509623</v>
      </c>
      <c r="L181" s="67">
        <f t="shared" si="220"/>
        <v>76508.099887702905</v>
      </c>
      <c r="M181" s="67">
        <f t="shared" si="220"/>
        <v>80922.555553486382</v>
      </c>
      <c r="N181" s="67">
        <f t="shared" si="220"/>
        <v>85646.530697675</v>
      </c>
      <c r="O181" s="67">
        <f t="shared" si="220"/>
        <v>88318.30236460091</v>
      </c>
      <c r="P181" s="67">
        <f t="shared" si="220"/>
        <v>86087.184944084001</v>
      </c>
      <c r="Q181" s="67">
        <f t="shared" si="220"/>
        <v>83648.130478454914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47708.845595169245</v>
      </c>
      <c r="C182" s="67">
        <f t="shared" ref="C182:Q182" si="222">IF(C45=0,"",C45*1000000/C99)</f>
        <v>47806.146099336569</v>
      </c>
      <c r="D182" s="67">
        <f t="shared" si="222"/>
        <v>47991.784750355873</v>
      </c>
      <c r="E182" s="67">
        <f t="shared" si="222"/>
        <v>48033.180616872785</v>
      </c>
      <c r="F182" s="67">
        <f t="shared" si="222"/>
        <v>48057.391561276279</v>
      </c>
      <c r="G182" s="67">
        <f t="shared" si="222"/>
        <v>48244.003068011523</v>
      </c>
      <c r="H182" s="67">
        <f t="shared" si="222"/>
        <v>48406.556667233883</v>
      </c>
      <c r="I182" s="67">
        <f t="shared" si="222"/>
        <v>48488.635238122835</v>
      </c>
      <c r="J182" s="67">
        <f t="shared" si="222"/>
        <v>48675.278074553513</v>
      </c>
      <c r="K182" s="67">
        <f t="shared" si="222"/>
        <v>48771.22959664699</v>
      </c>
      <c r="L182" s="67">
        <f t="shared" si="222"/>
        <v>48985.430825245465</v>
      </c>
      <c r="M182" s="67">
        <f t="shared" si="222"/>
        <v>49186.376446406233</v>
      </c>
      <c r="N182" s="67">
        <f t="shared" si="222"/>
        <v>49394.469930349595</v>
      </c>
      <c r="O182" s="67">
        <f t="shared" si="222"/>
        <v>49586.851138128099</v>
      </c>
      <c r="P182" s="67">
        <f t="shared" si="222"/>
        <v>49601.337785261654</v>
      </c>
      <c r="Q182" s="67">
        <f t="shared" si="222"/>
        <v>49657.517729902829</v>
      </c>
    </row>
    <row r="183" spans="1:17" ht="11.45" customHeight="1" x14ac:dyDescent="0.25">
      <c r="A183" s="25" t="s">
        <v>18</v>
      </c>
      <c r="B183" s="66">
        <f t="shared" si="221"/>
        <v>16211.797250133593</v>
      </c>
      <c r="C183" s="66">
        <f t="shared" ref="C183:Q183" si="223">IF(C46=0,"",C46*1000000/C100)</f>
        <v>16537.301595244189</v>
      </c>
      <c r="D183" s="66">
        <f t="shared" si="223"/>
        <v>17178.845278573259</v>
      </c>
      <c r="E183" s="66">
        <f t="shared" si="223"/>
        <v>17332.427052248586</v>
      </c>
      <c r="F183" s="66">
        <f t="shared" si="223"/>
        <v>17801.386761245707</v>
      </c>
      <c r="G183" s="66">
        <f t="shared" si="223"/>
        <v>17816.627370516489</v>
      </c>
      <c r="H183" s="66">
        <f t="shared" si="223"/>
        <v>17975.736498686594</v>
      </c>
      <c r="I183" s="66">
        <f t="shared" si="223"/>
        <v>18259.853132200034</v>
      </c>
      <c r="J183" s="66">
        <f t="shared" si="223"/>
        <v>18683.277085950362</v>
      </c>
      <c r="K183" s="66">
        <f t="shared" si="223"/>
        <v>18020.990729833942</v>
      </c>
      <c r="L183" s="66">
        <f t="shared" si="223"/>
        <v>18899.731479745857</v>
      </c>
      <c r="M183" s="66">
        <f t="shared" si="223"/>
        <v>18267.005399808699</v>
      </c>
      <c r="N183" s="66">
        <f t="shared" si="223"/>
        <v>17887.412479112565</v>
      </c>
      <c r="O183" s="66">
        <f t="shared" si="223"/>
        <v>17760.580475312068</v>
      </c>
      <c r="P183" s="66">
        <f t="shared" si="223"/>
        <v>18538.49292925973</v>
      </c>
      <c r="Q183" s="66">
        <f t="shared" si="223"/>
        <v>18844.784817576274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11088.261072125557</v>
      </c>
      <c r="C184" s="65">
        <f t="shared" ref="C184:Q184" si="225">IF(C47=0,"",C47*1000000/C101)</f>
        <v>11867.130958356474</v>
      </c>
      <c r="D184" s="65">
        <f t="shared" si="225"/>
        <v>12637.423263242295</v>
      </c>
      <c r="E184" s="65">
        <f t="shared" si="225"/>
        <v>13102.671824729661</v>
      </c>
      <c r="F184" s="65">
        <f t="shared" si="225"/>
        <v>13591.501092816356</v>
      </c>
      <c r="G184" s="65">
        <f t="shared" si="225"/>
        <v>13373.823107564163</v>
      </c>
      <c r="H184" s="65">
        <f t="shared" si="225"/>
        <v>13736.735059451579</v>
      </c>
      <c r="I184" s="65">
        <f t="shared" si="225"/>
        <v>14051.654446150093</v>
      </c>
      <c r="J184" s="65">
        <f t="shared" si="225"/>
        <v>14446.50763521706</v>
      </c>
      <c r="K184" s="65">
        <f t="shared" si="225"/>
        <v>14409.099461227006</v>
      </c>
      <c r="L184" s="65">
        <f t="shared" si="225"/>
        <v>15262.436850643177</v>
      </c>
      <c r="M184" s="65">
        <f t="shared" si="225"/>
        <v>15035.516281611379</v>
      </c>
      <c r="N184" s="65">
        <f t="shared" si="225"/>
        <v>15025.953460416071</v>
      </c>
      <c r="O184" s="65">
        <f t="shared" si="225"/>
        <v>14605.160711098139</v>
      </c>
      <c r="P184" s="65">
        <f t="shared" si="225"/>
        <v>14496.609617077962</v>
      </c>
      <c r="Q184" s="65">
        <f t="shared" si="225"/>
        <v>14854.995578235228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9002.8759682774544</v>
      </c>
      <c r="C185" s="64">
        <f t="shared" ref="C185:Q185" si="227">IF(C48=0,"",C48*1000000/C102)</f>
        <v>8793.8837754838241</v>
      </c>
      <c r="D185" s="64">
        <f t="shared" si="227"/>
        <v>8538.1908197108787</v>
      </c>
      <c r="E185" s="64">
        <f t="shared" si="227"/>
        <v>8063.8051733046677</v>
      </c>
      <c r="F185" s="64">
        <f t="shared" si="227"/>
        <v>7624.2178809041307</v>
      </c>
      <c r="G185" s="64">
        <f t="shared" si="227"/>
        <v>7526.7229290523828</v>
      </c>
      <c r="H185" s="64">
        <f t="shared" si="227"/>
        <v>7357.1691237880041</v>
      </c>
      <c r="I185" s="64">
        <f t="shared" si="227"/>
        <v>7295.5480483118426</v>
      </c>
      <c r="J185" s="64">
        <f t="shared" si="227"/>
        <v>7014.0471472577537</v>
      </c>
      <c r="K185" s="64">
        <f t="shared" si="227"/>
        <v>6925.2009984673823</v>
      </c>
      <c r="L185" s="64">
        <f t="shared" si="227"/>
        <v>6763.7962250068031</v>
      </c>
      <c r="M185" s="64">
        <f t="shared" si="227"/>
        <v>6900.6771783102477</v>
      </c>
      <c r="N185" s="64">
        <f t="shared" si="227"/>
        <v>7147.1752904929217</v>
      </c>
      <c r="O185" s="64">
        <f t="shared" si="227"/>
        <v>7209.3307946921559</v>
      </c>
      <c r="P185" s="64">
        <f t="shared" si="227"/>
        <v>7948.5853059584233</v>
      </c>
      <c r="Q185" s="64">
        <f t="shared" si="227"/>
        <v>9041.7981036190777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14227.419395169672</v>
      </c>
      <c r="C186" s="64">
        <f t="shared" ref="C186:Q186" si="229">IF(C49=0,"",C49*1000000/C103)</f>
        <v>15490.167071208336</v>
      </c>
      <c r="D186" s="64">
        <f t="shared" si="229"/>
        <v>16641.844511169471</v>
      </c>
      <c r="E186" s="64">
        <f t="shared" si="229"/>
        <v>17204.94873576922</v>
      </c>
      <c r="F186" s="64">
        <f t="shared" si="229"/>
        <v>17589.801872500899</v>
      </c>
      <c r="G186" s="64">
        <f t="shared" si="229"/>
        <v>16626.644314884576</v>
      </c>
      <c r="H186" s="64">
        <f t="shared" si="229"/>
        <v>16719.208075797284</v>
      </c>
      <c r="I186" s="64">
        <f t="shared" si="229"/>
        <v>16692.31647934729</v>
      </c>
      <c r="J186" s="64">
        <f t="shared" si="229"/>
        <v>16965.914087261455</v>
      </c>
      <c r="K186" s="64">
        <f t="shared" si="229"/>
        <v>16698.863069923871</v>
      </c>
      <c r="L186" s="64">
        <f t="shared" si="229"/>
        <v>17588.453764161903</v>
      </c>
      <c r="M186" s="64">
        <f t="shared" si="229"/>
        <v>16907.763947897645</v>
      </c>
      <c r="N186" s="64">
        <f t="shared" si="229"/>
        <v>16605.823040714524</v>
      </c>
      <c r="O186" s="64">
        <f t="shared" si="229"/>
        <v>15859.129882337053</v>
      </c>
      <c r="P186" s="64">
        <f t="shared" si="229"/>
        <v>15500.01406578123</v>
      </c>
      <c r="Q186" s="64">
        <f t="shared" si="229"/>
        <v>15656.664397095499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>
        <f t="shared" ref="C188:Q188" si="233">IF(C51=0,"",C51*1000000/C105)</f>
        <v>8062.2958835061063</v>
      </c>
      <c r="D188" s="64">
        <f t="shared" si="233"/>
        <v>8637.6857827473123</v>
      </c>
      <c r="E188" s="64">
        <f t="shared" si="233"/>
        <v>8989.8646737545514</v>
      </c>
      <c r="F188" s="64">
        <f t="shared" si="233"/>
        <v>9367.2674324935379</v>
      </c>
      <c r="G188" s="64">
        <f t="shared" si="233"/>
        <v>9202.3578787637362</v>
      </c>
      <c r="H188" s="64">
        <f t="shared" si="233"/>
        <v>9475.6048850531697</v>
      </c>
      <c r="I188" s="64">
        <f t="shared" si="233"/>
        <v>9714.9549612261708</v>
      </c>
      <c r="J188" s="64">
        <f t="shared" si="233"/>
        <v>10015.085944796221</v>
      </c>
      <c r="K188" s="64">
        <f t="shared" si="233"/>
        <v>9985.3457298988396</v>
      </c>
      <c r="L188" s="64">
        <f t="shared" si="233"/>
        <v>10636.588332712405</v>
      </c>
      <c r="M188" s="64">
        <f t="shared" si="233"/>
        <v>10462.276790061076</v>
      </c>
      <c r="N188" s="64">
        <f t="shared" si="233"/>
        <v>10454.466981753212</v>
      </c>
      <c r="O188" s="64">
        <f t="shared" si="233"/>
        <v>10132.676799350673</v>
      </c>
      <c r="P188" s="64">
        <f t="shared" si="233"/>
        <v>10071.4398943371</v>
      </c>
      <c r="Q188" s="64">
        <f t="shared" si="233"/>
        <v>10426.772939110846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>
        <f t="shared" si="235"/>
        <v>8648.7364536384684</v>
      </c>
      <c r="H189" s="64">
        <f t="shared" si="235"/>
        <v>8660.247259172409</v>
      </c>
      <c r="I189" s="64">
        <f t="shared" si="235"/>
        <v>8670.0727057789882</v>
      </c>
      <c r="J189" s="64">
        <f t="shared" si="235"/>
        <v>8682.0717527235665</v>
      </c>
      <c r="K189" s="64">
        <f t="shared" si="235"/>
        <v>8683.2454743128801</v>
      </c>
      <c r="L189" s="64">
        <f t="shared" si="235"/>
        <v>8708.2184910444321</v>
      </c>
      <c r="M189" s="64">
        <f t="shared" si="235"/>
        <v>8714.7614872442464</v>
      </c>
      <c r="N189" s="64">
        <f t="shared" si="235"/>
        <v>8715.0572997355666</v>
      </c>
      <c r="O189" s="64">
        <f t="shared" si="235"/>
        <v>8727.4509217564701</v>
      </c>
      <c r="P189" s="64">
        <f t="shared" si="235"/>
        <v>8729.8560002694885</v>
      </c>
      <c r="Q189" s="64">
        <f t="shared" si="235"/>
        <v>8739.6320829788256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35131.171118070248</v>
      </c>
      <c r="C190" s="63">
        <f t="shared" ref="C190:Q190" si="237">IF(C53=0,"",C53*1000000/C107)</f>
        <v>35065.148148890585</v>
      </c>
      <c r="D190" s="63">
        <f t="shared" si="237"/>
        <v>36295.386406193618</v>
      </c>
      <c r="E190" s="63">
        <f t="shared" si="237"/>
        <v>36178.703035103143</v>
      </c>
      <c r="F190" s="63">
        <f t="shared" si="237"/>
        <v>37115.950483791828</v>
      </c>
      <c r="G190" s="63">
        <f t="shared" si="237"/>
        <v>39029.285258008749</v>
      </c>
      <c r="H190" s="63">
        <f t="shared" si="237"/>
        <v>38429.11531718335</v>
      </c>
      <c r="I190" s="63">
        <f t="shared" si="237"/>
        <v>39224.720324641574</v>
      </c>
      <c r="J190" s="63">
        <f t="shared" si="237"/>
        <v>40497.452673846856</v>
      </c>
      <c r="K190" s="63">
        <f t="shared" si="237"/>
        <v>37229.665360777748</v>
      </c>
      <c r="L190" s="63">
        <f t="shared" si="237"/>
        <v>38262.853887331643</v>
      </c>
      <c r="M190" s="63">
        <f t="shared" si="237"/>
        <v>35948.037703203605</v>
      </c>
      <c r="N190" s="63">
        <f t="shared" si="237"/>
        <v>33403.602372636975</v>
      </c>
      <c r="O190" s="63">
        <f t="shared" si="237"/>
        <v>36428.460746889999</v>
      </c>
      <c r="P190" s="63">
        <f t="shared" si="237"/>
        <v>43326.367081224118</v>
      </c>
      <c r="Q190" s="63">
        <f t="shared" si="237"/>
        <v>43647.07808651722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30747.974968168397</v>
      </c>
      <c r="C191" s="67">
        <f t="shared" ref="C191:Q191" si="239">IF(C54=0,"",C54*1000000/C108)</f>
        <v>30373.990823814514</v>
      </c>
      <c r="D191" s="67">
        <f t="shared" si="239"/>
        <v>31398.985336020571</v>
      </c>
      <c r="E191" s="67">
        <f t="shared" si="239"/>
        <v>31077.729752710267</v>
      </c>
      <c r="F191" s="67">
        <f t="shared" si="239"/>
        <v>31332.143208557653</v>
      </c>
      <c r="G191" s="67">
        <f t="shared" si="239"/>
        <v>33374.965306688871</v>
      </c>
      <c r="H191" s="67">
        <f t="shared" si="239"/>
        <v>32412.981426117072</v>
      </c>
      <c r="I191" s="67">
        <f t="shared" si="239"/>
        <v>33340.824663220657</v>
      </c>
      <c r="J191" s="67">
        <f t="shared" si="239"/>
        <v>34925.189038451223</v>
      </c>
      <c r="K191" s="67">
        <f t="shared" si="239"/>
        <v>32447.904127544607</v>
      </c>
      <c r="L191" s="67">
        <f t="shared" si="239"/>
        <v>33188.64774624374</v>
      </c>
      <c r="M191" s="67">
        <f t="shared" si="239"/>
        <v>30943.000409332788</v>
      </c>
      <c r="N191" s="67">
        <f t="shared" si="239"/>
        <v>28335.883267793695</v>
      </c>
      <c r="O191" s="67">
        <f t="shared" si="239"/>
        <v>30556.506263262374</v>
      </c>
      <c r="P191" s="67">
        <f t="shared" si="239"/>
        <v>38538.333196575586</v>
      </c>
      <c r="Q191" s="67">
        <f t="shared" si="239"/>
        <v>38250.321029480066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26224.902194725229</v>
      </c>
      <c r="C195" s="66">
        <f t="shared" ref="C195:Q195" si="243">IF(C4=0,"",C4*1000000/C85)</f>
        <v>26219.890446682981</v>
      </c>
      <c r="D195" s="66">
        <f t="shared" si="243"/>
        <v>26305.29289121928</v>
      </c>
      <c r="E195" s="66">
        <f t="shared" si="243"/>
        <v>26149.336785535812</v>
      </c>
      <c r="F195" s="66">
        <f t="shared" si="243"/>
        <v>26112.08045122867</v>
      </c>
      <c r="G195" s="66">
        <f t="shared" si="243"/>
        <v>25527.297449508063</v>
      </c>
      <c r="H195" s="66">
        <f t="shared" si="243"/>
        <v>25083.373549589531</v>
      </c>
      <c r="I195" s="66">
        <f t="shared" si="243"/>
        <v>25109.439317632226</v>
      </c>
      <c r="J195" s="66">
        <f t="shared" si="243"/>
        <v>24651.280446106692</v>
      </c>
      <c r="K195" s="66">
        <f t="shared" si="243"/>
        <v>24356.852849580169</v>
      </c>
      <c r="L195" s="66">
        <f t="shared" si="243"/>
        <v>24031.452357521728</v>
      </c>
      <c r="M195" s="66">
        <f t="shared" si="243"/>
        <v>23925.720145672822</v>
      </c>
      <c r="N195" s="66">
        <f t="shared" si="243"/>
        <v>23460.780708422419</v>
      </c>
      <c r="O195" s="66">
        <f t="shared" si="243"/>
        <v>23204.321412572088</v>
      </c>
      <c r="P195" s="66">
        <f t="shared" si="243"/>
        <v>23153.659759947481</v>
      </c>
      <c r="Q195" s="66">
        <f t="shared" si="243"/>
        <v>23052.96428951187</v>
      </c>
    </row>
    <row r="196" spans="1:17" ht="11.45" customHeight="1" x14ac:dyDescent="0.25">
      <c r="A196" s="23" t="s">
        <v>30</v>
      </c>
      <c r="B196" s="65">
        <f t="shared" si="242"/>
        <v>1550.6988110582615</v>
      </c>
      <c r="C196" s="65">
        <f t="shared" ref="C196:Q196" si="244">IF(C5=0,"",C5*1000000/C86)</f>
        <v>1560.891474624098</v>
      </c>
      <c r="D196" s="65">
        <f t="shared" si="244"/>
        <v>1594.448398111165</v>
      </c>
      <c r="E196" s="65">
        <f t="shared" si="244"/>
        <v>1623.5330628404852</v>
      </c>
      <c r="F196" s="65">
        <f t="shared" si="244"/>
        <v>1717.5525170234744</v>
      </c>
      <c r="G196" s="65">
        <f t="shared" si="244"/>
        <v>1574.2582355601589</v>
      </c>
      <c r="H196" s="65">
        <f t="shared" si="244"/>
        <v>1570.972621360801</v>
      </c>
      <c r="I196" s="65">
        <f t="shared" si="244"/>
        <v>1646.8586075928226</v>
      </c>
      <c r="J196" s="65">
        <f t="shared" si="244"/>
        <v>1523.1343812609834</v>
      </c>
      <c r="K196" s="65">
        <f t="shared" si="244"/>
        <v>1491.6898670169765</v>
      </c>
      <c r="L196" s="65">
        <f t="shared" si="244"/>
        <v>1423.6492458479813</v>
      </c>
      <c r="M196" s="65">
        <f t="shared" si="244"/>
        <v>1356.6661717478739</v>
      </c>
      <c r="N196" s="65">
        <f t="shared" si="244"/>
        <v>1151.5070640095009</v>
      </c>
      <c r="O196" s="65">
        <f t="shared" si="244"/>
        <v>1259.0942435655711</v>
      </c>
      <c r="P196" s="65">
        <f t="shared" si="244"/>
        <v>1236.7202035948242</v>
      </c>
      <c r="Q196" s="65">
        <f t="shared" si="244"/>
        <v>1214.8259887391462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25925.958439778915</v>
      </c>
      <c r="C197" s="63">
        <f t="shared" ref="C197:Q197" si="246">IF(C6=0,"",C6*1000000/C87)</f>
        <v>26082.395810128484</v>
      </c>
      <c r="D197" s="63">
        <f t="shared" si="246"/>
        <v>26370.628902858196</v>
      </c>
      <c r="E197" s="63">
        <f t="shared" si="246"/>
        <v>26329.601417073027</v>
      </c>
      <c r="F197" s="63">
        <f t="shared" si="246"/>
        <v>26338.780844490255</v>
      </c>
      <c r="G197" s="63">
        <f t="shared" si="246"/>
        <v>25994.972533971464</v>
      </c>
      <c r="H197" s="63">
        <f t="shared" si="246"/>
        <v>25728.963400707045</v>
      </c>
      <c r="I197" s="63">
        <f t="shared" si="246"/>
        <v>25886.104799716439</v>
      </c>
      <c r="J197" s="63">
        <f t="shared" si="246"/>
        <v>25580.506517767884</v>
      </c>
      <c r="K197" s="63">
        <f t="shared" si="246"/>
        <v>25325.187039509852</v>
      </c>
      <c r="L197" s="63">
        <f t="shared" si="246"/>
        <v>24919.960735331508</v>
      </c>
      <c r="M197" s="63">
        <f t="shared" si="246"/>
        <v>24776.217758225044</v>
      </c>
      <c r="N197" s="63">
        <f t="shared" si="246"/>
        <v>24373.331697387217</v>
      </c>
      <c r="O197" s="63">
        <f t="shared" si="246"/>
        <v>24074.293528143837</v>
      </c>
      <c r="P197" s="63">
        <f t="shared" si="246"/>
        <v>24067.051891417272</v>
      </c>
      <c r="Q197" s="63">
        <f t="shared" si="246"/>
        <v>23976.103061225833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24727.746236013278</v>
      </c>
      <c r="C198" s="64">
        <f t="shared" ref="C198:Q198" si="248">IF(C7=0,"",C7*1000000/C88)</f>
        <v>24942.456699563081</v>
      </c>
      <c r="D198" s="64">
        <f t="shared" si="248"/>
        <v>25192.16749587288</v>
      </c>
      <c r="E198" s="64">
        <f t="shared" si="248"/>
        <v>25113.558579379343</v>
      </c>
      <c r="F198" s="64">
        <f t="shared" si="248"/>
        <v>25085.150943433939</v>
      </c>
      <c r="G198" s="64">
        <f t="shared" si="248"/>
        <v>24681.080991163297</v>
      </c>
      <c r="H198" s="64">
        <f t="shared" si="248"/>
        <v>24201.62226767519</v>
      </c>
      <c r="I198" s="64">
        <f t="shared" si="248"/>
        <v>23790.560341782057</v>
      </c>
      <c r="J198" s="64">
        <f t="shared" si="248"/>
        <v>23130.985072858497</v>
      </c>
      <c r="K198" s="64">
        <f t="shared" si="248"/>
        <v>22303.936304842562</v>
      </c>
      <c r="L198" s="64">
        <f t="shared" si="248"/>
        <v>21098.657135292717</v>
      </c>
      <c r="M198" s="64">
        <f t="shared" si="248"/>
        <v>19996.263603058534</v>
      </c>
      <c r="N198" s="64">
        <f t="shared" si="248"/>
        <v>18799.282602656484</v>
      </c>
      <c r="O198" s="64">
        <f t="shared" si="248"/>
        <v>18342.682415911608</v>
      </c>
      <c r="P198" s="64">
        <f t="shared" si="248"/>
        <v>18245.830176567753</v>
      </c>
      <c r="Q198" s="64">
        <f t="shared" si="248"/>
        <v>17370.885077262225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49420.842774749006</v>
      </c>
      <c r="C199" s="64">
        <f t="shared" ref="C199:Q199" si="250">IF(C8=0,"",C8*1000000/C89)</f>
        <v>49708.350940535267</v>
      </c>
      <c r="D199" s="64">
        <f t="shared" si="250"/>
        <v>50366.291970000646</v>
      </c>
      <c r="E199" s="64">
        <f t="shared" si="250"/>
        <v>50333.167760102311</v>
      </c>
      <c r="F199" s="64">
        <f t="shared" si="250"/>
        <v>50146.270323105105</v>
      </c>
      <c r="G199" s="64">
        <f t="shared" si="250"/>
        <v>49588.687555551907</v>
      </c>
      <c r="H199" s="64">
        <f t="shared" si="250"/>
        <v>48729.58771513166</v>
      </c>
      <c r="I199" s="64">
        <f t="shared" si="250"/>
        <v>49105.624285412028</v>
      </c>
      <c r="J199" s="64">
        <f t="shared" si="250"/>
        <v>48256.37922394534</v>
      </c>
      <c r="K199" s="64">
        <f t="shared" si="250"/>
        <v>47969.473548577029</v>
      </c>
      <c r="L199" s="64">
        <f t="shared" si="250"/>
        <v>46988.992085669648</v>
      </c>
      <c r="M199" s="64">
        <f t="shared" si="250"/>
        <v>46021.934235897788</v>
      </c>
      <c r="N199" s="64">
        <f t="shared" si="250"/>
        <v>44194.315424708009</v>
      </c>
      <c r="O199" s="64">
        <f t="shared" si="250"/>
        <v>41062.430709856999</v>
      </c>
      <c r="P199" s="64">
        <f t="shared" si="250"/>
        <v>38803.333905146355</v>
      </c>
      <c r="Q199" s="64">
        <f t="shared" si="250"/>
        <v>38405.664606731945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 t="str">
        <f t="shared" si="252"/>
        <v/>
      </c>
      <c r="I200" s="64" t="str">
        <f t="shared" si="252"/>
        <v/>
      </c>
      <c r="J200" s="64" t="str">
        <f t="shared" si="252"/>
        <v/>
      </c>
      <c r="K200" s="64" t="str">
        <f t="shared" si="252"/>
        <v/>
      </c>
      <c r="L200" s="64" t="str">
        <f t="shared" si="252"/>
        <v/>
      </c>
      <c r="M200" s="64" t="str">
        <f t="shared" si="252"/>
        <v/>
      </c>
      <c r="N200" s="64" t="str">
        <f t="shared" si="252"/>
        <v/>
      </c>
      <c r="O200" s="64" t="str">
        <f t="shared" si="252"/>
        <v/>
      </c>
      <c r="P200" s="64" t="str">
        <f t="shared" si="252"/>
        <v/>
      </c>
      <c r="Q200" s="64" t="str">
        <f t="shared" si="252"/>
        <v/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>
        <f t="shared" si="254"/>
        <v>32589.413780306142</v>
      </c>
      <c r="E201" s="64">
        <f t="shared" si="254"/>
        <v>32569.073165361868</v>
      </c>
      <c r="F201" s="64">
        <f t="shared" si="254"/>
        <v>32455.914199708066</v>
      </c>
      <c r="G201" s="64">
        <f t="shared" si="254"/>
        <v>32111.556088729896</v>
      </c>
      <c r="H201" s="64">
        <f t="shared" si="254"/>
        <v>31601.38652610654</v>
      </c>
      <c r="I201" s="64">
        <f t="shared" si="254"/>
        <v>31881.913371806826</v>
      </c>
      <c r="J201" s="64">
        <f t="shared" si="254"/>
        <v>31390.589913157615</v>
      </c>
      <c r="K201" s="64">
        <f t="shared" si="254"/>
        <v>31259.730690353597</v>
      </c>
      <c r="L201" s="64">
        <f t="shared" si="254"/>
        <v>30705.933838544952</v>
      </c>
      <c r="M201" s="64">
        <f t="shared" si="254"/>
        <v>30155.864747929707</v>
      </c>
      <c r="N201" s="64">
        <f t="shared" si="254"/>
        <v>29052.049148842871</v>
      </c>
      <c r="O201" s="64">
        <f t="shared" si="254"/>
        <v>27053.096087874877</v>
      </c>
      <c r="P201" s="64">
        <f t="shared" si="254"/>
        <v>25592.319614951444</v>
      </c>
      <c r="Q201" s="64">
        <f t="shared" si="254"/>
        <v>25627.232947324057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>
        <f t="shared" si="256"/>
        <v>22895.801016872876</v>
      </c>
      <c r="K202" s="64">
        <f t="shared" si="256"/>
        <v>22796.191973916466</v>
      </c>
      <c r="L202" s="64">
        <f t="shared" si="256"/>
        <v>22379.341521705264</v>
      </c>
      <c r="M202" s="64">
        <f t="shared" si="256"/>
        <v>21974.418649046165</v>
      </c>
      <c r="N202" s="64">
        <f t="shared" si="256"/>
        <v>21150.602705399735</v>
      </c>
      <c r="O202" s="64">
        <f t="shared" si="256"/>
        <v>19677.919883801394</v>
      </c>
      <c r="P202" s="64">
        <f t="shared" si="256"/>
        <v>18615.091682107093</v>
      </c>
      <c r="Q202" s="64">
        <f t="shared" si="256"/>
        <v>18642.569488347821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28894.850331487494</v>
      </c>
      <c r="M203" s="64">
        <f t="shared" si="258"/>
        <v>28533.480455562276</v>
      </c>
      <c r="N203" s="64">
        <f t="shared" si="258"/>
        <v>28056.429708888929</v>
      </c>
      <c r="O203" s="64">
        <f t="shared" si="258"/>
        <v>26632.204010329202</v>
      </c>
      <c r="P203" s="64">
        <f t="shared" si="258"/>
        <v>25266.219993934446</v>
      </c>
      <c r="Q203" s="64">
        <f t="shared" si="258"/>
        <v>25302.902703973377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639800.23583269748</v>
      </c>
      <c r="C204" s="63">
        <f t="shared" ref="C204:Q204" si="260">IF(C13=0,"",C13*1000000/C94)</f>
        <v>647199.21381440409</v>
      </c>
      <c r="D204" s="63">
        <f t="shared" si="260"/>
        <v>664097.62363519589</v>
      </c>
      <c r="E204" s="63">
        <f t="shared" si="260"/>
        <v>678722.16562363552</v>
      </c>
      <c r="F204" s="63">
        <f t="shared" si="260"/>
        <v>692584.00059866812</v>
      </c>
      <c r="G204" s="63">
        <f t="shared" si="260"/>
        <v>686651.33189879043</v>
      </c>
      <c r="H204" s="63">
        <f t="shared" si="260"/>
        <v>684013.77996041917</v>
      </c>
      <c r="I204" s="63">
        <f t="shared" si="260"/>
        <v>707322.56853173114</v>
      </c>
      <c r="J204" s="63">
        <f t="shared" si="260"/>
        <v>680347.33560932148</v>
      </c>
      <c r="K204" s="63">
        <f t="shared" si="260"/>
        <v>689374.72019101621</v>
      </c>
      <c r="L204" s="63">
        <f t="shared" si="260"/>
        <v>675944.62070954719</v>
      </c>
      <c r="M204" s="63">
        <f t="shared" si="260"/>
        <v>691938.02897719119</v>
      </c>
      <c r="N204" s="63">
        <f t="shared" si="260"/>
        <v>670775.5159540748</v>
      </c>
      <c r="O204" s="63">
        <f t="shared" si="260"/>
        <v>694084.82941134414</v>
      </c>
      <c r="P204" s="63">
        <f t="shared" si="260"/>
        <v>693000.64345463645</v>
      </c>
      <c r="Q204" s="63">
        <f t="shared" si="260"/>
        <v>696789.28343610466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361924.04429373634</v>
      </c>
      <c r="C205" s="67">
        <f t="shared" ref="C205:Q205" si="262">IF(C14=0,"",C14*1000000/C95)</f>
        <v>365852.71395699721</v>
      </c>
      <c r="D205" s="67">
        <f t="shared" si="262"/>
        <v>381139.79267190263</v>
      </c>
      <c r="E205" s="67">
        <f t="shared" si="262"/>
        <v>391098.90865784721</v>
      </c>
      <c r="F205" s="67">
        <f t="shared" si="262"/>
        <v>398588.71098752384</v>
      </c>
      <c r="G205" s="67">
        <f t="shared" si="262"/>
        <v>386281.42402146041</v>
      </c>
      <c r="H205" s="67">
        <f t="shared" si="262"/>
        <v>372386.21439024736</v>
      </c>
      <c r="I205" s="67">
        <f t="shared" si="262"/>
        <v>368945.76038988435</v>
      </c>
      <c r="J205" s="67">
        <f t="shared" si="262"/>
        <v>354035.19415693817</v>
      </c>
      <c r="K205" s="67">
        <f t="shared" si="262"/>
        <v>350776.09846336552</v>
      </c>
      <c r="L205" s="67">
        <f t="shared" si="262"/>
        <v>350974.30213506462</v>
      </c>
      <c r="M205" s="67">
        <f t="shared" si="262"/>
        <v>351631.73350834136</v>
      </c>
      <c r="N205" s="67">
        <f t="shared" si="262"/>
        <v>351344.81181216077</v>
      </c>
      <c r="O205" s="67">
        <f t="shared" si="262"/>
        <v>351867.47672885883</v>
      </c>
      <c r="P205" s="67">
        <f t="shared" si="262"/>
        <v>344437.36246236885</v>
      </c>
      <c r="Q205" s="67">
        <f t="shared" si="262"/>
        <v>339692.24420845922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647034.4221712061</v>
      </c>
      <c r="C206" s="67">
        <f t="shared" ref="C206:Q206" si="264">IF(C15=0,"",C15*1000000/C96)</f>
        <v>652150.65375656972</v>
      </c>
      <c r="D206" s="67">
        <f t="shared" si="264"/>
        <v>667356.48225147941</v>
      </c>
      <c r="E206" s="67">
        <f t="shared" si="264"/>
        <v>681022.58617327281</v>
      </c>
      <c r="F206" s="67">
        <f t="shared" si="264"/>
        <v>694079.02504673018</v>
      </c>
      <c r="G206" s="67">
        <f t="shared" si="264"/>
        <v>687618.97301627451</v>
      </c>
      <c r="H206" s="67">
        <f t="shared" si="264"/>
        <v>683361.93483538635</v>
      </c>
      <c r="I206" s="67">
        <f t="shared" si="264"/>
        <v>707041.22831936972</v>
      </c>
      <c r="J206" s="67">
        <f t="shared" si="264"/>
        <v>673917.22450443299</v>
      </c>
      <c r="K206" s="67">
        <f t="shared" si="264"/>
        <v>683982.32977974473</v>
      </c>
      <c r="L206" s="67">
        <f t="shared" si="264"/>
        <v>667436.53847452626</v>
      </c>
      <c r="M206" s="67">
        <f t="shared" si="264"/>
        <v>663498.13663537288</v>
      </c>
      <c r="N206" s="67">
        <f t="shared" si="264"/>
        <v>637702.2982096452</v>
      </c>
      <c r="O206" s="67">
        <f t="shared" si="264"/>
        <v>657301.17441549222</v>
      </c>
      <c r="P206" s="67">
        <f t="shared" si="264"/>
        <v>660568.26908312342</v>
      </c>
      <c r="Q206" s="67">
        <f t="shared" si="264"/>
        <v>670463.49248475186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>
        <f t="shared" ref="B208" si="267">IF(B17=0,"",B17*1000000/B98)</f>
        <v>833024.88117599662</v>
      </c>
      <c r="C208" s="67">
        <f t="shared" ref="C208:Q208" si="268">IF(C17=0,"",C17*1000000/C98)</f>
        <v>866030.60063984047</v>
      </c>
      <c r="D208" s="67">
        <f t="shared" si="268"/>
        <v>876199.81083013129</v>
      </c>
      <c r="E208" s="67">
        <f t="shared" si="268"/>
        <v>863980.02665969532</v>
      </c>
      <c r="F208" s="67">
        <f t="shared" si="268"/>
        <v>850705.21402651502</v>
      </c>
      <c r="G208" s="67">
        <f t="shared" si="268"/>
        <v>813748.6638551082</v>
      </c>
      <c r="H208" s="67">
        <f t="shared" si="268"/>
        <v>782742.0164147066</v>
      </c>
      <c r="I208" s="67">
        <f t="shared" si="268"/>
        <v>789127.23740213714</v>
      </c>
      <c r="J208" s="67">
        <f t="shared" si="268"/>
        <v>786119.9572805916</v>
      </c>
      <c r="K208" s="67">
        <f t="shared" si="268"/>
        <v>781414.76715378452</v>
      </c>
      <c r="L208" s="67">
        <f t="shared" si="268"/>
        <v>792912.99950049096</v>
      </c>
      <c r="M208" s="67">
        <f t="shared" si="268"/>
        <v>841618.11213660671</v>
      </c>
      <c r="N208" s="67">
        <f t="shared" si="268"/>
        <v>845164.38326036383</v>
      </c>
      <c r="O208" s="67">
        <f t="shared" si="268"/>
        <v>884476.13258141105</v>
      </c>
      <c r="P208" s="67">
        <f t="shared" si="268"/>
        <v>861990.44571925234</v>
      </c>
      <c r="Q208" s="67">
        <f t="shared" si="268"/>
        <v>837321.42811857187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470897.11891625269</v>
      </c>
      <c r="C209" s="67">
        <f t="shared" ref="C209:Q209" si="270">IF(C18=0,"",C18*1000000/C99)</f>
        <v>481515.50259034155</v>
      </c>
      <c r="D209" s="67">
        <f t="shared" si="270"/>
        <v>485657.65723559068</v>
      </c>
      <c r="E209" s="67">
        <f t="shared" si="270"/>
        <v>493939.04866257339</v>
      </c>
      <c r="F209" s="67">
        <f t="shared" si="270"/>
        <v>504896.31248712161</v>
      </c>
      <c r="G209" s="67">
        <f t="shared" si="270"/>
        <v>511625.98408311984</v>
      </c>
      <c r="H209" s="67">
        <f t="shared" si="270"/>
        <v>519740.34147574281</v>
      </c>
      <c r="I209" s="67">
        <f t="shared" si="270"/>
        <v>533605.99478821678</v>
      </c>
      <c r="J209" s="67">
        <f t="shared" si="270"/>
        <v>524929.14389612013</v>
      </c>
      <c r="K209" s="67">
        <f t="shared" si="270"/>
        <v>527626.65198900457</v>
      </c>
      <c r="L209" s="67">
        <f t="shared" si="270"/>
        <v>507674.15403701738</v>
      </c>
      <c r="M209" s="67">
        <f t="shared" si="270"/>
        <v>511552.61971804342</v>
      </c>
      <c r="N209" s="67">
        <f t="shared" si="270"/>
        <v>487427.17743603559</v>
      </c>
      <c r="O209" s="67">
        <f t="shared" si="270"/>
        <v>496594.53530348511</v>
      </c>
      <c r="P209" s="67">
        <f t="shared" si="270"/>
        <v>496657.88576499518</v>
      </c>
      <c r="Q209" s="67">
        <f t="shared" si="270"/>
        <v>497073.91455849743</v>
      </c>
    </row>
    <row r="210" spans="1:17" ht="11.45" customHeight="1" x14ac:dyDescent="0.25">
      <c r="A210" s="25" t="s">
        <v>62</v>
      </c>
      <c r="B210" s="66">
        <f t="shared" si="269"/>
        <v>105762.86615177039</v>
      </c>
      <c r="C210" s="66">
        <f t="shared" ref="C210:Q210" si="271">IF(C19=0,"",C19*1000000/C100)</f>
        <v>97683.977539714906</v>
      </c>
      <c r="D210" s="66">
        <f t="shared" si="271"/>
        <v>100419.03351658954</v>
      </c>
      <c r="E210" s="66">
        <f t="shared" si="271"/>
        <v>97064.231591523174</v>
      </c>
      <c r="F210" s="66">
        <f t="shared" si="271"/>
        <v>98614.959208343367</v>
      </c>
      <c r="G210" s="66">
        <f t="shared" si="271"/>
        <v>99151.95241302668</v>
      </c>
      <c r="H210" s="66">
        <f t="shared" si="271"/>
        <v>98926.654722898456</v>
      </c>
      <c r="I210" s="66">
        <f t="shared" si="271"/>
        <v>96658.060043039222</v>
      </c>
      <c r="J210" s="66">
        <f t="shared" si="271"/>
        <v>97639.038428539468</v>
      </c>
      <c r="K210" s="66">
        <f t="shared" si="271"/>
        <v>81394.547319947611</v>
      </c>
      <c r="L210" s="66">
        <f t="shared" si="271"/>
        <v>83935.350887549852</v>
      </c>
      <c r="M210" s="66">
        <f t="shared" si="271"/>
        <v>80006.169337488856</v>
      </c>
      <c r="N210" s="66">
        <f t="shared" si="271"/>
        <v>74036.551477604778</v>
      </c>
      <c r="O210" s="66">
        <f t="shared" si="271"/>
        <v>75828.441243438429</v>
      </c>
      <c r="P210" s="66">
        <f t="shared" si="271"/>
        <v>87012.476237697556</v>
      </c>
      <c r="Q210" s="66">
        <f t="shared" si="271"/>
        <v>85835.07091449578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2480.5367772707496</v>
      </c>
      <c r="C211" s="65">
        <f t="shared" ref="C211:Q211" si="273">IF(C20=0,"",C20*1000000/C101)</f>
        <v>2689.4971825398216</v>
      </c>
      <c r="D211" s="65">
        <f t="shared" si="273"/>
        <v>2884.6381904022151</v>
      </c>
      <c r="E211" s="65">
        <f t="shared" si="273"/>
        <v>3020.5638924163841</v>
      </c>
      <c r="F211" s="65">
        <f t="shared" si="273"/>
        <v>3160.0791182310454</v>
      </c>
      <c r="G211" s="65">
        <f t="shared" si="273"/>
        <v>3153.4356488261351</v>
      </c>
      <c r="H211" s="65">
        <f t="shared" si="273"/>
        <v>3256.3138775511434</v>
      </c>
      <c r="I211" s="65">
        <f t="shared" si="273"/>
        <v>3347.2212439364221</v>
      </c>
      <c r="J211" s="65">
        <f t="shared" si="273"/>
        <v>3447.641455908034</v>
      </c>
      <c r="K211" s="65">
        <f t="shared" si="273"/>
        <v>3454.9368349386955</v>
      </c>
      <c r="L211" s="65">
        <f t="shared" si="273"/>
        <v>3636.0084512412723</v>
      </c>
      <c r="M211" s="65">
        <f t="shared" si="273"/>
        <v>3612.0806577343724</v>
      </c>
      <c r="N211" s="65">
        <f t="shared" si="273"/>
        <v>3623.7879186693926</v>
      </c>
      <c r="O211" s="65">
        <f t="shared" si="273"/>
        <v>3557.3143402074802</v>
      </c>
      <c r="P211" s="65">
        <f t="shared" si="273"/>
        <v>3541.5962343236383</v>
      </c>
      <c r="Q211" s="65">
        <f t="shared" si="273"/>
        <v>3617.1177387319954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1742.9277626542528</v>
      </c>
      <c r="C212" s="64">
        <f t="shared" ref="C212:Q212" si="275">IF(C21=0,"",C21*1000000/C102)</f>
        <v>1710.483744835278</v>
      </c>
      <c r="D212" s="64">
        <f t="shared" si="275"/>
        <v>1670.5791601650308</v>
      </c>
      <c r="E212" s="64">
        <f t="shared" si="275"/>
        <v>1595.9026477971217</v>
      </c>
      <c r="F212" s="64">
        <f t="shared" si="275"/>
        <v>1525.9159522010164</v>
      </c>
      <c r="G212" s="64">
        <f t="shared" si="275"/>
        <v>1510.2857250905113</v>
      </c>
      <c r="H212" s="64">
        <f t="shared" si="275"/>
        <v>1483.0061969824587</v>
      </c>
      <c r="I212" s="64">
        <f t="shared" si="275"/>
        <v>1473.0609331688281</v>
      </c>
      <c r="J212" s="64">
        <f t="shared" si="275"/>
        <v>1427.4119189343876</v>
      </c>
      <c r="K212" s="64">
        <f t="shared" si="275"/>
        <v>1412.9288097958633</v>
      </c>
      <c r="L212" s="64">
        <f t="shared" si="275"/>
        <v>1386.5220677530358</v>
      </c>
      <c r="M212" s="64">
        <f t="shared" si="275"/>
        <v>1408.9245707850648</v>
      </c>
      <c r="N212" s="64">
        <f t="shared" si="275"/>
        <v>1449.0451615822026</v>
      </c>
      <c r="O212" s="64">
        <f t="shared" si="275"/>
        <v>1459.1177369991149</v>
      </c>
      <c r="P212" s="64">
        <f t="shared" si="275"/>
        <v>1577.633958224204</v>
      </c>
      <c r="Q212" s="64">
        <f t="shared" si="275"/>
        <v>1748.9533209313015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3590.869575329521</v>
      </c>
      <c r="C213" s="64">
        <f t="shared" ref="C213:Q213" si="277">IF(C22=0,"",C22*1000000/C103)</f>
        <v>3843.6479781844587</v>
      </c>
      <c r="D213" s="64">
        <f t="shared" si="277"/>
        <v>4070.6137218159347</v>
      </c>
      <c r="E213" s="64">
        <f t="shared" si="277"/>
        <v>4180.4345713567918</v>
      </c>
      <c r="F213" s="64">
        <f t="shared" si="277"/>
        <v>4255.0775773322794</v>
      </c>
      <c r="G213" s="64">
        <f t="shared" si="277"/>
        <v>4067.639062077661</v>
      </c>
      <c r="H213" s="64">
        <f t="shared" si="277"/>
        <v>4085.7452686745123</v>
      </c>
      <c r="I213" s="64">
        <f t="shared" si="277"/>
        <v>4080.4871298455228</v>
      </c>
      <c r="J213" s="64">
        <f t="shared" si="277"/>
        <v>4133.9054095818656</v>
      </c>
      <c r="K213" s="64">
        <f t="shared" si="277"/>
        <v>4081.7673466981778</v>
      </c>
      <c r="L213" s="64">
        <f t="shared" si="277"/>
        <v>4254.8166829994425</v>
      </c>
      <c r="M213" s="64">
        <f t="shared" si="277"/>
        <v>4122.5664540940197</v>
      </c>
      <c r="N213" s="64">
        <f t="shared" si="277"/>
        <v>4063.563481323411</v>
      </c>
      <c r="O213" s="64">
        <f t="shared" si="277"/>
        <v>3916.7171441514624</v>
      </c>
      <c r="P213" s="64">
        <f t="shared" si="277"/>
        <v>3845.602558801847</v>
      </c>
      <c r="Q213" s="64">
        <f t="shared" si="277"/>
        <v>3876.6636162475629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>
        <f t="shared" ref="C215:Q215" si="281">IF(C24=0,"",C24*1000000/C105)</f>
        <v>1641.8004953938735</v>
      </c>
      <c r="D215" s="64">
        <f t="shared" si="281"/>
        <v>1734.8874983098922</v>
      </c>
      <c r="E215" s="64">
        <f t="shared" si="281"/>
        <v>1791.2488299640888</v>
      </c>
      <c r="F215" s="64">
        <f t="shared" si="281"/>
        <v>1851.1590382908714</v>
      </c>
      <c r="G215" s="64">
        <f t="shared" si="281"/>
        <v>1825.0412774491886</v>
      </c>
      <c r="H215" s="64">
        <f t="shared" si="281"/>
        <v>1868.2670348819645</v>
      </c>
      <c r="I215" s="64">
        <f t="shared" si="281"/>
        <v>1905.9259778653231</v>
      </c>
      <c r="J215" s="64">
        <f t="shared" si="281"/>
        <v>1952.8871185043342</v>
      </c>
      <c r="K215" s="64">
        <f t="shared" si="281"/>
        <v>1948.2463954751415</v>
      </c>
      <c r="L215" s="64">
        <f t="shared" si="281"/>
        <v>2049.2515733263353</v>
      </c>
      <c r="M215" s="64">
        <f t="shared" si="281"/>
        <v>2022.3408794827944</v>
      </c>
      <c r="N215" s="64">
        <f t="shared" si="281"/>
        <v>2021.1330908335174</v>
      </c>
      <c r="O215" s="64">
        <f t="shared" si="281"/>
        <v>1971.2093411003239</v>
      </c>
      <c r="P215" s="64">
        <f t="shared" si="281"/>
        <v>1961.6731531688959</v>
      </c>
      <c r="Q215" s="64">
        <f t="shared" si="281"/>
        <v>2016.8487450693478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>
        <f t="shared" si="283"/>
        <v>1676.4251742803146</v>
      </c>
      <c r="H216" s="64">
        <f t="shared" si="283"/>
        <v>1678.2098916072582</v>
      </c>
      <c r="I216" s="64">
        <f t="shared" si="283"/>
        <v>1679.7329235733314</v>
      </c>
      <c r="J216" s="64">
        <f t="shared" si="283"/>
        <v>1681.5924149090908</v>
      </c>
      <c r="K216" s="64">
        <f t="shared" si="283"/>
        <v>1681.7742788417461</v>
      </c>
      <c r="L216" s="64">
        <f t="shared" si="283"/>
        <v>1685.6425939591647</v>
      </c>
      <c r="M216" s="64">
        <f t="shared" si="283"/>
        <v>1686.6557357090405</v>
      </c>
      <c r="N216" s="64">
        <f t="shared" si="283"/>
        <v>1686.7015368148866</v>
      </c>
      <c r="O216" s="64">
        <f t="shared" si="283"/>
        <v>1688.6201812472486</v>
      </c>
      <c r="P216" s="64">
        <f t="shared" si="283"/>
        <v>1688.9924459320466</v>
      </c>
      <c r="Q216" s="64">
        <f t="shared" si="283"/>
        <v>1690.5054039113634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487147.31148367375</v>
      </c>
      <c r="C217" s="63">
        <f t="shared" ref="C217:Q217" si="285">IF(C26=0,"",C26*1000000/C107)</f>
        <v>474553.10981494153</v>
      </c>
      <c r="D217" s="63">
        <f t="shared" si="285"/>
        <v>510977.72489483689</v>
      </c>
      <c r="E217" s="63">
        <f t="shared" si="285"/>
        <v>516089.1681566739</v>
      </c>
      <c r="F217" s="63">
        <f t="shared" si="285"/>
        <v>536553.0671133782</v>
      </c>
      <c r="G217" s="63">
        <f t="shared" si="285"/>
        <v>557507.43541431031</v>
      </c>
      <c r="H217" s="63">
        <f t="shared" si="285"/>
        <v>560540.49256998359</v>
      </c>
      <c r="I217" s="63">
        <f t="shared" si="285"/>
        <v>561524.26265923737</v>
      </c>
      <c r="J217" s="63">
        <f t="shared" si="285"/>
        <v>582609.41416484839</v>
      </c>
      <c r="K217" s="63">
        <f t="shared" si="285"/>
        <v>495891.13853279845</v>
      </c>
      <c r="L217" s="63">
        <f t="shared" si="285"/>
        <v>511408.55704530072</v>
      </c>
      <c r="M217" s="63">
        <f t="shared" si="285"/>
        <v>497994.99749998451</v>
      </c>
      <c r="N217" s="63">
        <f t="shared" si="285"/>
        <v>455847.99912362784</v>
      </c>
      <c r="O217" s="63">
        <f t="shared" si="285"/>
        <v>503393.97766506474</v>
      </c>
      <c r="P217" s="63">
        <f t="shared" si="285"/>
        <v>598918.81025813578</v>
      </c>
      <c r="Q217" s="63">
        <f t="shared" si="285"/>
        <v>596938.20551870437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426015.22498848644</v>
      </c>
      <c r="C218" s="61">
        <f t="shared" ref="C218:Q218" si="287">IF(C27=0,"",C27*1000000/C108)</f>
        <v>407986.27656532929</v>
      </c>
      <c r="D218" s="61">
        <f t="shared" si="287"/>
        <v>442504.69108346652</v>
      </c>
      <c r="E218" s="61">
        <f t="shared" si="287"/>
        <v>445929.28505633102</v>
      </c>
      <c r="F218" s="61">
        <f t="shared" si="287"/>
        <v>459524.04380034021</v>
      </c>
      <c r="G218" s="61">
        <f t="shared" si="287"/>
        <v>481557.03580349707</v>
      </c>
      <c r="H218" s="61">
        <f t="shared" si="287"/>
        <v>479890.69411939773</v>
      </c>
      <c r="I218" s="61">
        <f t="shared" si="287"/>
        <v>481141.6786748278</v>
      </c>
      <c r="J218" s="61">
        <f t="shared" si="287"/>
        <v>508821.79439051857</v>
      </c>
      <c r="K218" s="61">
        <f t="shared" si="287"/>
        <v>429647.16582403763</v>
      </c>
      <c r="L218" s="61">
        <f t="shared" si="287"/>
        <v>437155.25876460766</v>
      </c>
      <c r="M218" s="61">
        <f t="shared" si="287"/>
        <v>427266.68031109293</v>
      </c>
      <c r="N218" s="61">
        <f t="shared" si="287"/>
        <v>384007.48542744067</v>
      </c>
      <c r="O218" s="61">
        <f t="shared" si="287"/>
        <v>420494.21589431172</v>
      </c>
      <c r="P218" s="61">
        <f t="shared" si="287"/>
        <v>530838.87202210003</v>
      </c>
      <c r="Q218" s="61">
        <f t="shared" si="287"/>
        <v>520559.54755334556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1183121.3214902969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1186881.2497044075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4.2415762448691219E-3</v>
      </c>
      <c r="C223" s="54">
        <f t="shared" si="291"/>
        <v>4.5819091203906223E-3</v>
      </c>
      <c r="D223" s="54">
        <f t="shared" si="291"/>
        <v>5.0953633416539329E-3</v>
      </c>
      <c r="E223" s="54">
        <f t="shared" si="291"/>
        <v>5.4758620342348335E-3</v>
      </c>
      <c r="F223" s="54">
        <f t="shared" si="291"/>
        <v>5.8552308250676222E-3</v>
      </c>
      <c r="G223" s="54">
        <f t="shared" si="291"/>
        <v>6.0471873498028732E-3</v>
      </c>
      <c r="H223" s="54">
        <f t="shared" si="291"/>
        <v>6.6125645120176466E-3</v>
      </c>
      <c r="I223" s="54">
        <f t="shared" si="291"/>
        <v>7.2162433227124937E-3</v>
      </c>
      <c r="J223" s="54">
        <f t="shared" si="291"/>
        <v>7.0615520001692808E-3</v>
      </c>
      <c r="K223" s="54">
        <f t="shared" si="291"/>
        <v>7.1694161134956387E-3</v>
      </c>
      <c r="L223" s="54">
        <f t="shared" si="291"/>
        <v>6.8682827045527944E-3</v>
      </c>
      <c r="M223" s="54">
        <f t="shared" si="291"/>
        <v>6.5697244084072055E-3</v>
      </c>
      <c r="N223" s="54">
        <f t="shared" si="291"/>
        <v>5.7664055119532624E-3</v>
      </c>
      <c r="O223" s="54">
        <f t="shared" si="291"/>
        <v>6.4252145741296382E-3</v>
      </c>
      <c r="P223" s="54">
        <f t="shared" si="291"/>
        <v>6.3326720116659843E-3</v>
      </c>
      <c r="Q223" s="54">
        <f t="shared" si="291"/>
        <v>6.2722949344097417E-3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0.91438908816013198</v>
      </c>
      <c r="C224" s="50">
        <f t="shared" si="292"/>
        <v>0.91494978235949942</v>
      </c>
      <c r="D224" s="50">
        <f t="shared" si="292"/>
        <v>0.9150400553064425</v>
      </c>
      <c r="E224" s="50">
        <f t="shared" si="292"/>
        <v>0.91500421400307164</v>
      </c>
      <c r="F224" s="50">
        <f t="shared" si="292"/>
        <v>0.91591646958836093</v>
      </c>
      <c r="G224" s="50">
        <f t="shared" si="292"/>
        <v>0.91549609476547333</v>
      </c>
      <c r="H224" s="50">
        <f t="shared" si="292"/>
        <v>0.91447053816926593</v>
      </c>
      <c r="I224" s="50">
        <f t="shared" si="292"/>
        <v>0.91464314358134513</v>
      </c>
      <c r="J224" s="50">
        <f t="shared" si="292"/>
        <v>0.91621377096788614</v>
      </c>
      <c r="K224" s="50">
        <f t="shared" si="292"/>
        <v>0.91518482972883575</v>
      </c>
      <c r="L224" s="50">
        <f t="shared" si="292"/>
        <v>0.91382455116755601</v>
      </c>
      <c r="M224" s="50">
        <f t="shared" si="292"/>
        <v>0.91267575845728544</v>
      </c>
      <c r="N224" s="50">
        <f t="shared" si="292"/>
        <v>0.91392434223884622</v>
      </c>
      <c r="O224" s="50">
        <f t="shared" si="292"/>
        <v>0.91180337473096951</v>
      </c>
      <c r="P224" s="50">
        <f t="shared" si="292"/>
        <v>0.91342623519279997</v>
      </c>
      <c r="Q224" s="50">
        <f t="shared" si="292"/>
        <v>0.91349183829967739</v>
      </c>
    </row>
    <row r="225" spans="1:17" ht="11.45" customHeight="1" x14ac:dyDescent="0.25">
      <c r="A225" s="53" t="s">
        <v>59</v>
      </c>
      <c r="B225" s="52">
        <f t="shared" ref="B225:Q225" si="293">IF(B7=0,0,B7/B$4)</f>
        <v>0.8298096987320972</v>
      </c>
      <c r="C225" s="52">
        <f t="shared" si="293"/>
        <v>0.83468837456733647</v>
      </c>
      <c r="D225" s="52">
        <f t="shared" si="293"/>
        <v>0.83308692382297944</v>
      </c>
      <c r="E225" s="52">
        <f t="shared" si="293"/>
        <v>0.83038627924163588</v>
      </c>
      <c r="F225" s="52">
        <f t="shared" si="293"/>
        <v>0.82825953475531666</v>
      </c>
      <c r="G225" s="52">
        <f t="shared" si="293"/>
        <v>0.82276328463236226</v>
      </c>
      <c r="H225" s="52">
        <f t="shared" si="293"/>
        <v>0.80601748989363931</v>
      </c>
      <c r="I225" s="52">
        <f t="shared" si="293"/>
        <v>0.77037110682753662</v>
      </c>
      <c r="J225" s="52">
        <f t="shared" si="293"/>
        <v>0.74697654240001776</v>
      </c>
      <c r="K225" s="52">
        <f t="shared" si="293"/>
        <v>0.71036397194930379</v>
      </c>
      <c r="L225" s="52">
        <f t="shared" si="293"/>
        <v>0.65796984965630312</v>
      </c>
      <c r="M225" s="52">
        <f t="shared" si="293"/>
        <v>0.5992583146850391</v>
      </c>
      <c r="N225" s="52">
        <f t="shared" si="293"/>
        <v>0.54771876415208698</v>
      </c>
      <c r="O225" s="52">
        <f t="shared" si="293"/>
        <v>0.5165465538546069</v>
      </c>
      <c r="P225" s="52">
        <f t="shared" si="293"/>
        <v>0.49251895545001212</v>
      </c>
      <c r="Q225" s="52">
        <f t="shared" si="293"/>
        <v>0.44931289982596995</v>
      </c>
    </row>
    <row r="226" spans="1:17" ht="11.45" customHeight="1" x14ac:dyDescent="0.25">
      <c r="A226" s="53" t="s">
        <v>58</v>
      </c>
      <c r="B226" s="52">
        <f t="shared" ref="B226:Q226" si="294">IF(B8=0,0,B8/B$4)</f>
        <v>8.4579389428034862E-2</v>
      </c>
      <c r="C226" s="52">
        <f t="shared" si="294"/>
        <v>8.0261407792162925E-2</v>
      </c>
      <c r="D226" s="52">
        <f t="shared" si="294"/>
        <v>8.1695822145721603E-2</v>
      </c>
      <c r="E226" s="52">
        <f t="shared" si="294"/>
        <v>8.4109786470923223E-2</v>
      </c>
      <c r="F226" s="52">
        <f t="shared" si="294"/>
        <v>8.6875079912330511E-2</v>
      </c>
      <c r="G226" s="52">
        <f t="shared" si="294"/>
        <v>9.1605710434695647E-2</v>
      </c>
      <c r="H226" s="52">
        <f t="shared" si="294"/>
        <v>0.1073228904535677</v>
      </c>
      <c r="I226" s="52">
        <f t="shared" si="294"/>
        <v>0.14300021290434209</v>
      </c>
      <c r="J226" s="52">
        <f t="shared" si="294"/>
        <v>0.16778175955127708</v>
      </c>
      <c r="K226" s="52">
        <f t="shared" si="294"/>
        <v>0.20321525320530037</v>
      </c>
      <c r="L226" s="52">
        <f t="shared" si="294"/>
        <v>0.25235046550820261</v>
      </c>
      <c r="M226" s="52">
        <f t="shared" si="294"/>
        <v>0.30841845174214039</v>
      </c>
      <c r="N226" s="52">
        <f t="shared" si="294"/>
        <v>0.3600029931903343</v>
      </c>
      <c r="O226" s="52">
        <f t="shared" si="294"/>
        <v>0.38856450339335169</v>
      </c>
      <c r="P226" s="52">
        <f t="shared" si="294"/>
        <v>0.41315446810746398</v>
      </c>
      <c r="Q226" s="52">
        <f t="shared" si="294"/>
        <v>0.45438115336806101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0</v>
      </c>
      <c r="I227" s="52">
        <f t="shared" si="295"/>
        <v>0</v>
      </c>
      <c r="J227" s="52">
        <f t="shared" si="295"/>
        <v>0</v>
      </c>
      <c r="K227" s="52">
        <f t="shared" si="295"/>
        <v>0</v>
      </c>
      <c r="L227" s="52">
        <f t="shared" si="295"/>
        <v>0</v>
      </c>
      <c r="M227" s="52">
        <f t="shared" si="295"/>
        <v>0</v>
      </c>
      <c r="N227" s="52">
        <f t="shared" si="295"/>
        <v>0</v>
      </c>
      <c r="O227" s="52">
        <f t="shared" si="295"/>
        <v>0</v>
      </c>
      <c r="P227" s="52">
        <f t="shared" si="295"/>
        <v>0</v>
      </c>
      <c r="Q227" s="52">
        <f t="shared" si="295"/>
        <v>0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2.5730933774152772E-4</v>
      </c>
      <c r="E228" s="52">
        <f t="shared" si="296"/>
        <v>5.0814829051252413E-4</v>
      </c>
      <c r="F228" s="52">
        <f t="shared" si="296"/>
        <v>7.8185492071386746E-4</v>
      </c>
      <c r="G228" s="52">
        <f t="shared" si="296"/>
        <v>1.1270996984154833E-3</v>
      </c>
      <c r="H228" s="52">
        <f t="shared" si="296"/>
        <v>1.1301578220589273E-3</v>
      </c>
      <c r="I228" s="52">
        <f t="shared" si="296"/>
        <v>1.271823849466443E-3</v>
      </c>
      <c r="J228" s="52">
        <f t="shared" si="296"/>
        <v>1.4305571062615552E-3</v>
      </c>
      <c r="K228" s="52">
        <f t="shared" si="296"/>
        <v>1.5749514296447293E-3</v>
      </c>
      <c r="L228" s="52">
        <f t="shared" si="296"/>
        <v>3.4584836286701507E-3</v>
      </c>
      <c r="M228" s="52">
        <f t="shared" si="296"/>
        <v>4.8848332807412773E-3</v>
      </c>
      <c r="N228" s="52">
        <f t="shared" si="296"/>
        <v>5.9209488623512023E-3</v>
      </c>
      <c r="O228" s="52">
        <f t="shared" si="296"/>
        <v>6.222069596150322E-3</v>
      </c>
      <c r="P228" s="52">
        <f t="shared" si="296"/>
        <v>6.6619270369115656E-3</v>
      </c>
      <c r="Q228" s="52">
        <f t="shared" si="296"/>
        <v>7.4234030648053324E-3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2.4911910329763389E-5</v>
      </c>
      <c r="K229" s="52">
        <f t="shared" si="297"/>
        <v>3.0653144586864142E-5</v>
      </c>
      <c r="L229" s="52">
        <f t="shared" si="297"/>
        <v>3.5973971583101288E-5</v>
      </c>
      <c r="M229" s="52">
        <f t="shared" si="297"/>
        <v>6.8060269503992035E-5</v>
      </c>
      <c r="N229" s="52">
        <f t="shared" si="297"/>
        <v>1.7658334527057278E-4</v>
      </c>
      <c r="O229" s="52">
        <f t="shared" si="297"/>
        <v>2.4358564234726812E-4</v>
      </c>
      <c r="P229" s="52">
        <f t="shared" si="297"/>
        <v>6.3658880433532989E-4</v>
      </c>
      <c r="Q229" s="52">
        <f t="shared" si="297"/>
        <v>1.3903616387304079E-3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9.7784027970122872E-6</v>
      </c>
      <c r="M230" s="52">
        <f t="shared" si="298"/>
        <v>4.6098479860637965E-5</v>
      </c>
      <c r="N230" s="52">
        <f t="shared" si="298"/>
        <v>1.0505268880312795E-4</v>
      </c>
      <c r="O230" s="52">
        <f t="shared" si="298"/>
        <v>2.2666224451333526E-4</v>
      </c>
      <c r="P230" s="52">
        <f t="shared" si="298"/>
        <v>4.5429579407706182E-4</v>
      </c>
      <c r="Q230" s="52">
        <f t="shared" si="298"/>
        <v>9.8402040211065071E-4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8.1369335594998857E-2</v>
      </c>
      <c r="C231" s="50">
        <f t="shared" si="299"/>
        <v>8.0468308520109957E-2</v>
      </c>
      <c r="D231" s="50">
        <f t="shared" si="299"/>
        <v>7.986458135190351E-2</v>
      </c>
      <c r="E231" s="50">
        <f t="shared" si="299"/>
        <v>7.951992396269357E-2</v>
      </c>
      <c r="F231" s="50">
        <f t="shared" si="299"/>
        <v>7.8228299586571501E-2</v>
      </c>
      <c r="G231" s="50">
        <f t="shared" si="299"/>
        <v>7.8456717884723803E-2</v>
      </c>
      <c r="H231" s="50">
        <f t="shared" si="299"/>
        <v>7.8916897318716317E-2</v>
      </c>
      <c r="I231" s="50">
        <f t="shared" si="299"/>
        <v>7.8140613095942391E-2</v>
      </c>
      <c r="J231" s="50">
        <f t="shared" si="299"/>
        <v>7.6724677031944508E-2</v>
      </c>
      <c r="K231" s="50">
        <f t="shared" si="299"/>
        <v>7.7645754157668612E-2</v>
      </c>
      <c r="L231" s="50">
        <f t="shared" si="299"/>
        <v>7.9307166127891154E-2</v>
      </c>
      <c r="M231" s="50">
        <f t="shared" si="299"/>
        <v>8.0754517134307313E-2</v>
      </c>
      <c r="N231" s="50">
        <f t="shared" si="299"/>
        <v>8.0309252249200533E-2</v>
      </c>
      <c r="O231" s="50">
        <f t="shared" si="299"/>
        <v>8.1771410694900876E-2</v>
      </c>
      <c r="P231" s="50">
        <f t="shared" si="299"/>
        <v>8.0241092795534069E-2</v>
      </c>
      <c r="Q231" s="50">
        <f t="shared" si="299"/>
        <v>8.0235866765912864E-2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1.6633997625150579E-3</v>
      </c>
      <c r="C232" s="52">
        <f t="shared" si="300"/>
        <v>1.3602221149017751E-3</v>
      </c>
      <c r="D232" s="52">
        <f t="shared" si="300"/>
        <v>1.0990431455734347E-3</v>
      </c>
      <c r="E232" s="52">
        <f t="shared" si="300"/>
        <v>8.6361533921908368E-4</v>
      </c>
      <c r="F232" s="52">
        <f t="shared" si="300"/>
        <v>6.4686505480624694E-4</v>
      </c>
      <c r="G232" s="52">
        <f t="shared" si="300"/>
        <v>4.6504267609851689E-4</v>
      </c>
      <c r="H232" s="52">
        <f t="shared" si="300"/>
        <v>3.8419233675104561E-4</v>
      </c>
      <c r="I232" s="52">
        <f t="shared" si="300"/>
        <v>3.152955760617397E-4</v>
      </c>
      <c r="J232" s="52">
        <f t="shared" si="300"/>
        <v>2.607575828305543E-4</v>
      </c>
      <c r="K232" s="52">
        <f t="shared" si="300"/>
        <v>2.4173336138815413E-4</v>
      </c>
      <c r="L232" s="52">
        <f t="shared" si="300"/>
        <v>1.0095822783503006E-4</v>
      </c>
      <c r="M232" s="52">
        <f t="shared" si="300"/>
        <v>1.7955290782237977E-4</v>
      </c>
      <c r="N232" s="52">
        <f t="shared" si="300"/>
        <v>1.5111080489675589E-4</v>
      </c>
      <c r="O232" s="52">
        <f t="shared" si="300"/>
        <v>1.5121678662803723E-4</v>
      </c>
      <c r="P232" s="52">
        <f t="shared" si="300"/>
        <v>1.3971561826225167E-4</v>
      </c>
      <c r="Q232" s="52">
        <f t="shared" si="300"/>
        <v>1.2753057428494538E-4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7.7768795442175173E-2</v>
      </c>
      <c r="C233" s="52">
        <f t="shared" si="301"/>
        <v>7.7116822738547613E-2</v>
      </c>
      <c r="D233" s="52">
        <f t="shared" si="301"/>
        <v>7.6797210468409566E-2</v>
      </c>
      <c r="E233" s="52">
        <f t="shared" si="301"/>
        <v>7.6717939486572281E-2</v>
      </c>
      <c r="F233" s="52">
        <f t="shared" si="301"/>
        <v>7.5686733574990908E-2</v>
      </c>
      <c r="G233" s="52">
        <f t="shared" si="301"/>
        <v>7.6182920618596273E-2</v>
      </c>
      <c r="H233" s="52">
        <f t="shared" si="301"/>
        <v>7.5229872034245415E-2</v>
      </c>
      <c r="I233" s="52">
        <f t="shared" si="301"/>
        <v>7.4566298610215367E-2</v>
      </c>
      <c r="J233" s="52">
        <f t="shared" si="301"/>
        <v>6.9614536554375731E-2</v>
      </c>
      <c r="K233" s="52">
        <f t="shared" si="301"/>
        <v>7.0571586926624727E-2</v>
      </c>
      <c r="L233" s="52">
        <f t="shared" si="301"/>
        <v>7.2233043053690257E-2</v>
      </c>
      <c r="M233" s="52">
        <f t="shared" si="301"/>
        <v>6.4077734150625565E-2</v>
      </c>
      <c r="N233" s="52">
        <f t="shared" si="301"/>
        <v>6.3469545790806534E-2</v>
      </c>
      <c r="O233" s="52">
        <f t="shared" si="301"/>
        <v>6.4161374544368988E-2</v>
      </c>
      <c r="P233" s="52">
        <f t="shared" si="301"/>
        <v>6.3372712008557402E-2</v>
      </c>
      <c r="Q233" s="52">
        <f t="shared" si="301"/>
        <v>6.4049745062956923E-2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1.8665222249902435E-3</v>
      </c>
      <c r="C235" s="52">
        <f t="shared" si="303"/>
        <v>1.9198217418954747E-3</v>
      </c>
      <c r="D235" s="52">
        <f t="shared" si="303"/>
        <v>1.9099765841856474E-3</v>
      </c>
      <c r="E235" s="52">
        <f t="shared" si="303"/>
        <v>1.8709897084182795E-3</v>
      </c>
      <c r="F235" s="52">
        <f t="shared" si="303"/>
        <v>1.8264184197787203E-3</v>
      </c>
      <c r="G235" s="52">
        <f t="shared" si="303"/>
        <v>1.752365305239291E-3</v>
      </c>
      <c r="H235" s="52">
        <f t="shared" si="303"/>
        <v>3.2500901764031492E-3</v>
      </c>
      <c r="I235" s="52">
        <f t="shared" si="303"/>
        <v>3.2147459222110156E-3</v>
      </c>
      <c r="J235" s="52">
        <f t="shared" si="303"/>
        <v>6.809841586647168E-3</v>
      </c>
      <c r="K235" s="52">
        <f t="shared" si="303"/>
        <v>6.7969599271880538E-3</v>
      </c>
      <c r="L235" s="52">
        <f t="shared" si="303"/>
        <v>6.9430991978367993E-3</v>
      </c>
      <c r="M235" s="52">
        <f t="shared" si="303"/>
        <v>1.6471536999383297E-2</v>
      </c>
      <c r="N235" s="52">
        <f t="shared" si="303"/>
        <v>1.6663932262457139E-2</v>
      </c>
      <c r="O235" s="52">
        <f t="shared" si="303"/>
        <v>1.7425342665062009E-2</v>
      </c>
      <c r="P235" s="52">
        <f t="shared" si="303"/>
        <v>1.6683439120381362E-2</v>
      </c>
      <c r="Q235" s="52">
        <f t="shared" si="303"/>
        <v>1.5977453591530671E-2</v>
      </c>
    </row>
    <row r="236" spans="1:17" ht="11.45" customHeight="1" x14ac:dyDescent="0.25">
      <c r="A236" s="53" t="s">
        <v>55</v>
      </c>
      <c r="B236" s="52">
        <f t="shared" ref="B236:Q236" si="304">IF(B18=0,0,B18/B$4)</f>
        <v>7.0618165318392135E-5</v>
      </c>
      <c r="C236" s="52">
        <f t="shared" si="304"/>
        <v>7.1441924765091322E-5</v>
      </c>
      <c r="D236" s="52">
        <f t="shared" si="304"/>
        <v>5.8351153734852117E-5</v>
      </c>
      <c r="E236" s="52">
        <f t="shared" si="304"/>
        <v>6.7379428483933589E-5</v>
      </c>
      <c r="F236" s="52">
        <f t="shared" si="304"/>
        <v>6.828253699560931E-5</v>
      </c>
      <c r="G236" s="52">
        <f t="shared" si="304"/>
        <v>5.6389284789728324E-5</v>
      </c>
      <c r="H236" s="52">
        <f t="shared" si="304"/>
        <v>5.2742771316719795E-5</v>
      </c>
      <c r="I236" s="52">
        <f t="shared" si="304"/>
        <v>4.4272987454259398E-5</v>
      </c>
      <c r="J236" s="52">
        <f t="shared" si="304"/>
        <v>3.9541308091061912E-5</v>
      </c>
      <c r="K236" s="52">
        <f t="shared" si="304"/>
        <v>3.5473942467688734E-5</v>
      </c>
      <c r="L236" s="52">
        <f t="shared" si="304"/>
        <v>3.0065648529054018E-5</v>
      </c>
      <c r="M236" s="52">
        <f t="shared" si="304"/>
        <v>2.5693076476077871E-5</v>
      </c>
      <c r="N236" s="52">
        <f t="shared" si="304"/>
        <v>2.4663391040109047E-5</v>
      </c>
      <c r="O236" s="52">
        <f t="shared" si="304"/>
        <v>3.3476698841834075E-5</v>
      </c>
      <c r="P236" s="52">
        <f t="shared" si="304"/>
        <v>4.522604833305789E-5</v>
      </c>
      <c r="Q236" s="52">
        <f t="shared" si="304"/>
        <v>8.1137537140324196E-5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1.8455770740287546E-2</v>
      </c>
      <c r="C238" s="54">
        <f t="shared" si="306"/>
        <v>2.1989828278349399E-2</v>
      </c>
      <c r="D238" s="54">
        <f t="shared" si="306"/>
        <v>2.3211717504115898E-2</v>
      </c>
      <c r="E238" s="54">
        <f t="shared" si="306"/>
        <v>2.5415182621590329E-2</v>
      </c>
      <c r="F238" s="54">
        <f t="shared" si="306"/>
        <v>2.6309984499827247E-2</v>
      </c>
      <c r="G238" s="54">
        <f t="shared" si="306"/>
        <v>2.6296499954007239E-2</v>
      </c>
      <c r="H238" s="54">
        <f t="shared" si="306"/>
        <v>2.7265598949095651E-2</v>
      </c>
      <c r="I238" s="54">
        <f t="shared" si="306"/>
        <v>2.8840470953944021E-2</v>
      </c>
      <c r="J238" s="54">
        <f t="shared" si="306"/>
        <v>2.9567453495145939E-2</v>
      </c>
      <c r="K238" s="54">
        <f t="shared" si="306"/>
        <v>3.5728582812857707E-2</v>
      </c>
      <c r="L238" s="54">
        <f t="shared" si="306"/>
        <v>3.6468647243286086E-2</v>
      </c>
      <c r="M238" s="54">
        <f t="shared" si="306"/>
        <v>3.8171144454991784E-2</v>
      </c>
      <c r="N238" s="54">
        <f t="shared" si="306"/>
        <v>4.1324891940602709E-2</v>
      </c>
      <c r="O238" s="54">
        <f t="shared" si="306"/>
        <v>4.0129587705557156E-2</v>
      </c>
      <c r="P238" s="54">
        <f t="shared" si="306"/>
        <v>3.4995790886156869E-2</v>
      </c>
      <c r="Q238" s="54">
        <f t="shared" si="306"/>
        <v>3.6300836714578323E-2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7.7916741226986795E-3</v>
      </c>
      <c r="C239" s="52">
        <f t="shared" si="307"/>
        <v>7.5665892701443751E-3</v>
      </c>
      <c r="D239" s="52">
        <f t="shared" si="307"/>
        <v>6.6419804124554982E-3</v>
      </c>
      <c r="E239" s="52">
        <f t="shared" si="307"/>
        <v>6.0245322208207349E-3</v>
      </c>
      <c r="F239" s="52">
        <f t="shared" si="307"/>
        <v>5.0951270587235864E-3</v>
      </c>
      <c r="G239" s="52">
        <f t="shared" si="307"/>
        <v>4.4977985411417962E-3</v>
      </c>
      <c r="H239" s="52">
        <f t="shared" si="307"/>
        <v>3.9414400566560462E-3</v>
      </c>
      <c r="I239" s="52">
        <f t="shared" si="307"/>
        <v>3.5439195785136801E-3</v>
      </c>
      <c r="J239" s="52">
        <f t="shared" si="307"/>
        <v>3.0650739407437947E-3</v>
      </c>
      <c r="K239" s="52">
        <f t="shared" si="307"/>
        <v>3.3682499983554532E-3</v>
      </c>
      <c r="L239" s="52">
        <f t="shared" si="307"/>
        <v>2.9250755476138732E-3</v>
      </c>
      <c r="M239" s="52">
        <f t="shared" si="307"/>
        <v>2.7072169705500628E-3</v>
      </c>
      <c r="N239" s="52">
        <f t="shared" si="307"/>
        <v>2.6561498052255429E-3</v>
      </c>
      <c r="O239" s="52">
        <f t="shared" si="307"/>
        <v>2.2705302112051651E-3</v>
      </c>
      <c r="P239" s="52">
        <f t="shared" si="307"/>
        <v>1.9386607094769813E-3</v>
      </c>
      <c r="Q239" s="52">
        <f t="shared" si="307"/>
        <v>1.9417403835533132E-3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1.0664096617588867E-2</v>
      </c>
      <c r="C240" s="52">
        <f t="shared" si="308"/>
        <v>1.4423112678126951E-2</v>
      </c>
      <c r="D240" s="52">
        <f t="shared" si="308"/>
        <v>1.6569025033962216E-2</v>
      </c>
      <c r="E240" s="52">
        <f t="shared" si="308"/>
        <v>1.9388697342823114E-2</v>
      </c>
      <c r="F240" s="52">
        <f t="shared" si="308"/>
        <v>2.1211908225927032E-2</v>
      </c>
      <c r="G240" s="52">
        <f t="shared" si="308"/>
        <v>2.1792641915673931E-2</v>
      </c>
      <c r="H240" s="52">
        <f t="shared" si="308"/>
        <v>2.3302448826481147E-2</v>
      </c>
      <c r="I240" s="52">
        <f t="shared" si="308"/>
        <v>2.5258797130538291E-2</v>
      </c>
      <c r="J240" s="52">
        <f t="shared" si="308"/>
        <v>2.6438238494232585E-2</v>
      </c>
      <c r="K240" s="52">
        <f t="shared" si="308"/>
        <v>3.2253044673449027E-2</v>
      </c>
      <c r="L240" s="52">
        <f t="shared" si="308"/>
        <v>3.3402152554076435E-2</v>
      </c>
      <c r="M240" s="52">
        <f t="shared" si="308"/>
        <v>3.5293059350757917E-2</v>
      </c>
      <c r="N240" s="52">
        <f t="shared" si="308"/>
        <v>3.8455758776015751E-2</v>
      </c>
      <c r="O240" s="52">
        <f t="shared" si="308"/>
        <v>3.7634453968715349E-2</v>
      </c>
      <c r="P240" s="52">
        <f t="shared" si="308"/>
        <v>3.2841303974005184E-2</v>
      </c>
      <c r="Q240" s="52">
        <f t="shared" si="308"/>
        <v>3.411328981095104E-2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1.2633007807311267E-7</v>
      </c>
      <c r="D242" s="52">
        <f t="shared" si="310"/>
        <v>7.1205769818562716E-7</v>
      </c>
      <c r="E242" s="52">
        <f t="shared" si="310"/>
        <v>1.9530579464824769E-6</v>
      </c>
      <c r="F242" s="52">
        <f t="shared" si="310"/>
        <v>2.9492151766290288E-6</v>
      </c>
      <c r="G242" s="52">
        <f t="shared" si="310"/>
        <v>5.9871341389976157E-6</v>
      </c>
      <c r="H242" s="52">
        <f t="shared" si="310"/>
        <v>1.4487824368172328E-5</v>
      </c>
      <c r="I242" s="52">
        <f t="shared" si="310"/>
        <v>3.1084132553611007E-5</v>
      </c>
      <c r="J242" s="52">
        <f t="shared" si="310"/>
        <v>5.7633176266209882E-5</v>
      </c>
      <c r="K242" s="52">
        <f t="shared" si="310"/>
        <v>9.9534970109390767E-5</v>
      </c>
      <c r="L242" s="52">
        <f t="shared" si="310"/>
        <v>1.3414942659654945E-4</v>
      </c>
      <c r="M242" s="52">
        <f t="shared" si="310"/>
        <v>1.635325951442768E-4</v>
      </c>
      <c r="N242" s="52">
        <f t="shared" si="310"/>
        <v>1.9448241076129705E-4</v>
      </c>
      <c r="O242" s="52">
        <f t="shared" si="310"/>
        <v>1.9923812853575161E-4</v>
      </c>
      <c r="P242" s="52">
        <f t="shared" si="310"/>
        <v>1.8501496265929264E-4</v>
      </c>
      <c r="Q242" s="52">
        <f t="shared" si="310"/>
        <v>2.0309912726150587E-4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2.8425938394933995E-8</v>
      </c>
      <c r="H243" s="52">
        <f t="shared" si="311"/>
        <v>2.9377301074701438E-6</v>
      </c>
      <c r="I243" s="52">
        <f t="shared" si="311"/>
        <v>2.7315832082342469E-6</v>
      </c>
      <c r="J243" s="52">
        <f t="shared" si="311"/>
        <v>2.7444997067729016E-6</v>
      </c>
      <c r="K243" s="52">
        <f t="shared" si="311"/>
        <v>2.7561005822826222E-6</v>
      </c>
      <c r="L243" s="52">
        <f t="shared" si="311"/>
        <v>2.7096087128184427E-6</v>
      </c>
      <c r="M243" s="52">
        <f t="shared" si="311"/>
        <v>2.7390674287078601E-6</v>
      </c>
      <c r="N243" s="52">
        <f t="shared" si="311"/>
        <v>6.44359507011435E-6</v>
      </c>
      <c r="O243" s="52">
        <f t="shared" si="311"/>
        <v>9.1778803642581445E-6</v>
      </c>
      <c r="P243" s="52">
        <f t="shared" si="311"/>
        <v>1.290529778365266E-5</v>
      </c>
      <c r="Q243" s="52">
        <f t="shared" si="311"/>
        <v>1.7867228199582725E-5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0.98154422925971241</v>
      </c>
      <c r="C244" s="50">
        <f t="shared" si="312"/>
        <v>0.97801017172165061</v>
      </c>
      <c r="D244" s="50">
        <f t="shared" si="312"/>
        <v>0.97678828249588412</v>
      </c>
      <c r="E244" s="50">
        <f t="shared" si="312"/>
        <v>0.97458481737840974</v>
      </c>
      <c r="F244" s="50">
        <f t="shared" si="312"/>
        <v>0.97369001550017276</v>
      </c>
      <c r="G244" s="50">
        <f t="shared" si="312"/>
        <v>0.97370350004599271</v>
      </c>
      <c r="H244" s="50">
        <f t="shared" si="312"/>
        <v>0.97273440105090436</v>
      </c>
      <c r="I244" s="50">
        <f t="shared" si="312"/>
        <v>0.97115952904605607</v>
      </c>
      <c r="J244" s="50">
        <f t="shared" si="312"/>
        <v>0.97043254650485411</v>
      </c>
      <c r="K244" s="50">
        <f t="shared" si="312"/>
        <v>0.96427141718714227</v>
      </c>
      <c r="L244" s="50">
        <f t="shared" si="312"/>
        <v>0.96353135275671387</v>
      </c>
      <c r="M244" s="50">
        <f t="shared" si="312"/>
        <v>0.96182885554500819</v>
      </c>
      <c r="N244" s="50">
        <f t="shared" si="312"/>
        <v>0.95867510805939726</v>
      </c>
      <c r="O244" s="50">
        <f t="shared" si="312"/>
        <v>0.95987041229444281</v>
      </c>
      <c r="P244" s="50">
        <f t="shared" si="312"/>
        <v>0.9650042091138431</v>
      </c>
      <c r="Q244" s="50">
        <f t="shared" si="312"/>
        <v>0.96369916328542171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0.78901979720145088</v>
      </c>
      <c r="C245" s="52">
        <f t="shared" si="313"/>
        <v>0.7686141851051066</v>
      </c>
      <c r="D245" s="52">
        <f t="shared" si="313"/>
        <v>0.76862311894343305</v>
      </c>
      <c r="E245" s="52">
        <f t="shared" si="313"/>
        <v>0.76243361458107783</v>
      </c>
      <c r="F245" s="52">
        <f t="shared" si="313"/>
        <v>0.7440341918989235</v>
      </c>
      <c r="G245" s="52">
        <f t="shared" si="313"/>
        <v>0.7489359870365877</v>
      </c>
      <c r="H245" s="52">
        <f t="shared" si="313"/>
        <v>0.73750598923294131</v>
      </c>
      <c r="I245" s="52">
        <f t="shared" si="313"/>
        <v>0.73735828789141722</v>
      </c>
      <c r="J245" s="52">
        <f t="shared" si="313"/>
        <v>0.75321526499532909</v>
      </c>
      <c r="K245" s="52">
        <f t="shared" si="313"/>
        <v>0.75943942629487204</v>
      </c>
      <c r="L245" s="52">
        <f t="shared" si="313"/>
        <v>0.74296923355222777</v>
      </c>
      <c r="M245" s="52">
        <f t="shared" si="313"/>
        <v>0.74881803791129586</v>
      </c>
      <c r="N245" s="52">
        <f t="shared" si="313"/>
        <v>0.73536396754963174</v>
      </c>
      <c r="O245" s="52">
        <f t="shared" si="313"/>
        <v>0.715320209943201</v>
      </c>
      <c r="P245" s="52">
        <f t="shared" si="313"/>
        <v>0.76716812145936153</v>
      </c>
      <c r="Q245" s="52">
        <f t="shared" si="313"/>
        <v>0.74337866195227065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0.19252443205826147</v>
      </c>
      <c r="C246" s="46">
        <f t="shared" si="314"/>
        <v>0.20939598661654396</v>
      </c>
      <c r="D246" s="46">
        <f t="shared" si="314"/>
        <v>0.20816516355245115</v>
      </c>
      <c r="E246" s="46">
        <f t="shared" si="314"/>
        <v>0.21215120279733185</v>
      </c>
      <c r="F246" s="46">
        <f t="shared" si="314"/>
        <v>0.22965582360124925</v>
      </c>
      <c r="G246" s="46">
        <f t="shared" si="314"/>
        <v>0.22476751300940503</v>
      </c>
      <c r="H246" s="46">
        <f t="shared" si="314"/>
        <v>0.23522841181796306</v>
      </c>
      <c r="I246" s="46">
        <f t="shared" si="314"/>
        <v>0.23380124115463885</v>
      </c>
      <c r="J246" s="46">
        <f t="shared" si="314"/>
        <v>0.21721728150952499</v>
      </c>
      <c r="K246" s="46">
        <f t="shared" si="314"/>
        <v>0.20483199089227025</v>
      </c>
      <c r="L246" s="46">
        <f t="shared" si="314"/>
        <v>0.2205621192044861</v>
      </c>
      <c r="M246" s="46">
        <f t="shared" si="314"/>
        <v>0.21301081763371227</v>
      </c>
      <c r="N246" s="46">
        <f t="shared" si="314"/>
        <v>0.22331114050976558</v>
      </c>
      <c r="O246" s="46">
        <f t="shared" si="314"/>
        <v>0.24455020235124181</v>
      </c>
      <c r="P246" s="46">
        <f t="shared" si="314"/>
        <v>0.19783608765448163</v>
      </c>
      <c r="Q246" s="46">
        <f t="shared" si="314"/>
        <v>0.22032050133315101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7.8712583152221322E-3</v>
      </c>
      <c r="C250" s="54">
        <f t="shared" si="316"/>
        <v>8.5037115607360571E-3</v>
      </c>
      <c r="D250" s="54">
        <f t="shared" si="316"/>
        <v>9.3586157710424112E-3</v>
      </c>
      <c r="E250" s="54">
        <f t="shared" si="316"/>
        <v>1.0030857087187341E-2</v>
      </c>
      <c r="F250" s="54">
        <f t="shared" si="316"/>
        <v>1.0703299688009206E-2</v>
      </c>
      <c r="G250" s="54">
        <f t="shared" si="316"/>
        <v>1.1018612733400934E-2</v>
      </c>
      <c r="H250" s="54">
        <f t="shared" si="316"/>
        <v>1.2035674801508462E-2</v>
      </c>
      <c r="I250" s="54">
        <f t="shared" si="316"/>
        <v>1.3101492013211992E-2</v>
      </c>
      <c r="J250" s="54">
        <f t="shared" si="316"/>
        <v>1.2805709975392035E-2</v>
      </c>
      <c r="K250" s="54">
        <f t="shared" si="316"/>
        <v>1.2998567294007493E-2</v>
      </c>
      <c r="L250" s="54">
        <f t="shared" si="316"/>
        <v>1.2411108700905874E-2</v>
      </c>
      <c r="M250" s="54">
        <f t="shared" si="316"/>
        <v>1.1734313953943077E-2</v>
      </c>
      <c r="N250" s="54">
        <f t="shared" si="316"/>
        <v>1.0123887557472728E-2</v>
      </c>
      <c r="O250" s="54">
        <f t="shared" si="316"/>
        <v>1.0723366176682313E-2</v>
      </c>
      <c r="P250" s="54">
        <f t="shared" si="316"/>
        <v>9.9983070820257036E-3</v>
      </c>
      <c r="Q250" s="54">
        <f t="shared" si="316"/>
        <v>9.8945803456399976E-3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0.9750385406281542</v>
      </c>
      <c r="C251" s="50">
        <f t="shared" si="317"/>
        <v>0.97495648321621342</v>
      </c>
      <c r="D251" s="50">
        <f t="shared" si="317"/>
        <v>0.97450223771008215</v>
      </c>
      <c r="E251" s="50">
        <f t="shared" si="317"/>
        <v>0.97421314717844354</v>
      </c>
      <c r="F251" s="50">
        <f t="shared" si="317"/>
        <v>0.97417483395560867</v>
      </c>
      <c r="G251" s="50">
        <f t="shared" si="317"/>
        <v>0.97403973903988206</v>
      </c>
      <c r="H251" s="50">
        <f t="shared" si="317"/>
        <v>0.97314072572544719</v>
      </c>
      <c r="I251" s="50">
        <f t="shared" si="317"/>
        <v>0.97259665704731546</v>
      </c>
      <c r="J251" s="50">
        <f t="shared" si="317"/>
        <v>0.97288172948540552</v>
      </c>
      <c r="K251" s="50">
        <f t="shared" si="317"/>
        <v>0.97256139934542107</v>
      </c>
      <c r="L251" s="50">
        <f t="shared" si="317"/>
        <v>0.97229115220673135</v>
      </c>
      <c r="M251" s="50">
        <f t="shared" si="317"/>
        <v>0.97292719733649058</v>
      </c>
      <c r="N251" s="50">
        <f t="shared" si="317"/>
        <v>0.97410836649439281</v>
      </c>
      <c r="O251" s="50">
        <f t="shared" si="317"/>
        <v>0.97424532574328615</v>
      </c>
      <c r="P251" s="50">
        <f t="shared" si="317"/>
        <v>0.97604152063773952</v>
      </c>
      <c r="Q251" s="50">
        <f t="shared" si="317"/>
        <v>0.97615479934488769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0.88820724984460786</v>
      </c>
      <c r="C252" s="52">
        <f t="shared" si="318"/>
        <v>0.89263169608855086</v>
      </c>
      <c r="D252" s="52">
        <f t="shared" si="318"/>
        <v>0.89046624580715994</v>
      </c>
      <c r="E252" s="52">
        <f t="shared" si="318"/>
        <v>0.88744063296953046</v>
      </c>
      <c r="F252" s="52">
        <f t="shared" si="318"/>
        <v>0.88435049694332468</v>
      </c>
      <c r="G252" s="52">
        <f t="shared" si="318"/>
        <v>0.87894270592304147</v>
      </c>
      <c r="H252" s="52">
        <f t="shared" si="318"/>
        <v>0.86183606080371888</v>
      </c>
      <c r="I252" s="52">
        <f t="shared" si="318"/>
        <v>0.82442370819384092</v>
      </c>
      <c r="J252" s="52">
        <f t="shared" si="318"/>
        <v>0.79912908711009245</v>
      </c>
      <c r="K252" s="52">
        <f t="shared" si="318"/>
        <v>0.76178449590623754</v>
      </c>
      <c r="L252" s="52">
        <f t="shared" si="318"/>
        <v>0.70800498054489491</v>
      </c>
      <c r="M252" s="52">
        <f t="shared" si="318"/>
        <v>0.64770322137899516</v>
      </c>
      <c r="N252" s="52">
        <f t="shared" si="318"/>
        <v>0.5932757784643603</v>
      </c>
      <c r="O252" s="52">
        <f t="shared" si="318"/>
        <v>0.56163837125274085</v>
      </c>
      <c r="P252" s="52">
        <f t="shared" si="318"/>
        <v>0.53611694391438769</v>
      </c>
      <c r="Q252" s="52">
        <f t="shared" si="318"/>
        <v>0.4900017768340274</v>
      </c>
    </row>
    <row r="253" spans="1:17" ht="11.45" customHeight="1" x14ac:dyDescent="0.25">
      <c r="A253" s="53" t="s">
        <v>58</v>
      </c>
      <c r="B253" s="52">
        <f t="shared" ref="B253:Q253" si="319">IF(B35=0,0,B35/B$31)</f>
        <v>8.6831290783546247E-2</v>
      </c>
      <c r="C253" s="52">
        <f t="shared" si="319"/>
        <v>8.2324787127662613E-2</v>
      </c>
      <c r="D253" s="52">
        <f t="shared" si="319"/>
        <v>8.3753486636680488E-2</v>
      </c>
      <c r="E253" s="52">
        <f t="shared" si="319"/>
        <v>8.6214751304928589E-2</v>
      </c>
      <c r="F253" s="52">
        <f t="shared" si="319"/>
        <v>8.8967031774032188E-2</v>
      </c>
      <c r="G253" s="52">
        <f t="shared" si="319"/>
        <v>9.386077038037681E-2</v>
      </c>
      <c r="H253" s="52">
        <f t="shared" si="319"/>
        <v>0.11006480308986241</v>
      </c>
      <c r="I253" s="52">
        <f t="shared" si="319"/>
        <v>0.14677871276516574</v>
      </c>
      <c r="J253" s="52">
        <f t="shared" si="319"/>
        <v>0.17215935372319233</v>
      </c>
      <c r="K253" s="52">
        <f t="shared" si="319"/>
        <v>0.20901786601844904</v>
      </c>
      <c r="L253" s="52">
        <f t="shared" si="319"/>
        <v>0.26044158750511898</v>
      </c>
      <c r="M253" s="52">
        <f t="shared" si="319"/>
        <v>0.31972621418931502</v>
      </c>
      <c r="N253" s="52">
        <f t="shared" si="319"/>
        <v>0.37400810531322171</v>
      </c>
      <c r="O253" s="52">
        <f t="shared" si="319"/>
        <v>0.40521576262535258</v>
      </c>
      <c r="P253" s="52">
        <f t="shared" si="319"/>
        <v>0.4313451721496474</v>
      </c>
      <c r="Q253" s="52">
        <f t="shared" si="319"/>
        <v>0.47527501168466812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0</v>
      </c>
      <c r="I254" s="52">
        <f t="shared" si="320"/>
        <v>0</v>
      </c>
      <c r="J254" s="52">
        <f t="shared" si="320"/>
        <v>0</v>
      </c>
      <c r="K254" s="52">
        <f t="shared" si="320"/>
        <v>0</v>
      </c>
      <c r="L254" s="52">
        <f t="shared" si="320"/>
        <v>0</v>
      </c>
      <c r="M254" s="52">
        <f t="shared" si="320"/>
        <v>0</v>
      </c>
      <c r="N254" s="52">
        <f t="shared" si="320"/>
        <v>0</v>
      </c>
      <c r="O254" s="52">
        <f t="shared" si="320"/>
        <v>0</v>
      </c>
      <c r="P254" s="52">
        <f t="shared" si="320"/>
        <v>0</v>
      </c>
      <c r="Q254" s="52">
        <f t="shared" si="320"/>
        <v>0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2.8250526624174123E-4</v>
      </c>
      <c r="E255" s="52">
        <f t="shared" si="321"/>
        <v>5.5776290398445072E-4</v>
      </c>
      <c r="F255" s="52">
        <f t="shared" si="321"/>
        <v>8.5730523825178423E-4</v>
      </c>
      <c r="G255" s="52">
        <f t="shared" si="321"/>
        <v>1.2362627364637564E-3</v>
      </c>
      <c r="H255" s="52">
        <f t="shared" si="321"/>
        <v>1.2398618318659365E-3</v>
      </c>
      <c r="I255" s="52">
        <f t="shared" si="321"/>
        <v>1.3942360883087452E-3</v>
      </c>
      <c r="J255" s="52">
        <f t="shared" si="321"/>
        <v>1.5660178111899009E-3</v>
      </c>
      <c r="K255" s="52">
        <f t="shared" si="321"/>
        <v>1.7254550373401833E-3</v>
      </c>
      <c r="L255" s="52">
        <f t="shared" si="321"/>
        <v>3.7935647560511758E-3</v>
      </c>
      <c r="M255" s="52">
        <f t="shared" si="321"/>
        <v>5.3683625750227618E-3</v>
      </c>
      <c r="N255" s="52">
        <f t="shared" si="321"/>
        <v>6.5060381349823582E-3</v>
      </c>
      <c r="O255" s="52">
        <f t="shared" si="321"/>
        <v>6.8537816720519711E-3</v>
      </c>
      <c r="P255" s="52">
        <f t="shared" si="321"/>
        <v>7.338764464029519E-3</v>
      </c>
      <c r="Q255" s="52">
        <f t="shared" si="321"/>
        <v>8.1779665531462892E-3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2.7270840930723607E-5</v>
      </c>
      <c r="K256" s="52">
        <f t="shared" si="322"/>
        <v>3.3582383394294608E-5</v>
      </c>
      <c r="L256" s="52">
        <f t="shared" si="322"/>
        <v>3.9459371616373554E-5</v>
      </c>
      <c r="M256" s="52">
        <f t="shared" si="322"/>
        <v>7.4797272015749995E-5</v>
      </c>
      <c r="N256" s="52">
        <f t="shared" si="322"/>
        <v>1.9403274796683394E-4</v>
      </c>
      <c r="O256" s="52">
        <f t="shared" si="322"/>
        <v>2.6831631907936937E-4</v>
      </c>
      <c r="P256" s="52">
        <f t="shared" si="322"/>
        <v>7.0126485468399399E-4</v>
      </c>
      <c r="Q256" s="52">
        <f t="shared" si="322"/>
        <v>1.5316871358127054E-3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1.1560029049949491E-5</v>
      </c>
      <c r="M257" s="52">
        <f t="shared" si="323"/>
        <v>5.4601921141918914E-5</v>
      </c>
      <c r="N257" s="52">
        <f t="shared" si="323"/>
        <v>1.2441183386164436E-4</v>
      </c>
      <c r="O257" s="52">
        <f t="shared" si="323"/>
        <v>2.6909387406121125E-4</v>
      </c>
      <c r="P257" s="52">
        <f t="shared" si="323"/>
        <v>5.3937525499097281E-4</v>
      </c>
      <c r="Q257" s="52">
        <f t="shared" si="323"/>
        <v>1.1683571372332782E-3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1.709020105662374E-2</v>
      </c>
      <c r="C258" s="50">
        <f t="shared" si="324"/>
        <v>1.6539805223050534E-2</v>
      </c>
      <c r="D258" s="50">
        <f t="shared" si="324"/>
        <v>1.6139146518875457E-2</v>
      </c>
      <c r="E258" s="50">
        <f t="shared" si="324"/>
        <v>1.5755995734369106E-2</v>
      </c>
      <c r="F258" s="50">
        <f t="shared" si="324"/>
        <v>1.5121866356382161E-2</v>
      </c>
      <c r="G258" s="50">
        <f t="shared" si="324"/>
        <v>1.4941648226717057E-2</v>
      </c>
      <c r="H258" s="50">
        <f t="shared" si="324"/>
        <v>1.4823599473044322E-2</v>
      </c>
      <c r="I258" s="50">
        <f t="shared" si="324"/>
        <v>1.4301850939472636E-2</v>
      </c>
      <c r="J258" s="50">
        <f t="shared" si="324"/>
        <v>1.4312560539202429E-2</v>
      </c>
      <c r="K258" s="50">
        <f t="shared" si="324"/>
        <v>1.4440033360571446E-2</v>
      </c>
      <c r="L258" s="50">
        <f t="shared" si="324"/>
        <v>1.5297739092362719E-2</v>
      </c>
      <c r="M258" s="50">
        <f t="shared" si="324"/>
        <v>1.5338488709566308E-2</v>
      </c>
      <c r="N258" s="50">
        <f t="shared" si="324"/>
        <v>1.5767745948134428E-2</v>
      </c>
      <c r="O258" s="50">
        <f t="shared" si="324"/>
        <v>1.5031308080031565E-2</v>
      </c>
      <c r="P258" s="50">
        <f t="shared" si="324"/>
        <v>1.3960172280234736E-2</v>
      </c>
      <c r="Q258" s="50">
        <f t="shared" si="324"/>
        <v>1.3950620309472344E-2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5.3488684247248027E-4</v>
      </c>
      <c r="C259" s="52">
        <f t="shared" si="325"/>
        <v>4.3686946005824133E-4</v>
      </c>
      <c r="D259" s="52">
        <f t="shared" si="325"/>
        <v>3.4913072603601247E-4</v>
      </c>
      <c r="E259" s="52">
        <f t="shared" si="325"/>
        <v>2.7344032504885736E-4</v>
      </c>
      <c r="F259" s="52">
        <f t="shared" si="325"/>
        <v>2.0412150183386386E-4</v>
      </c>
      <c r="G259" s="52">
        <f t="shared" si="325"/>
        <v>1.4604240162750202E-4</v>
      </c>
      <c r="H259" s="52">
        <f t="shared" si="325"/>
        <v>1.2045465299478723E-4</v>
      </c>
      <c r="I259" s="52">
        <f t="shared" si="325"/>
        <v>9.8603431525664517E-5</v>
      </c>
      <c r="J259" s="52">
        <f t="shared" si="325"/>
        <v>8.1599951729532249E-5</v>
      </c>
      <c r="K259" s="52">
        <f t="shared" si="325"/>
        <v>7.565062416447745E-5</v>
      </c>
      <c r="L259" s="52">
        <f t="shared" si="325"/>
        <v>3.1518682026017563E-5</v>
      </c>
      <c r="M259" s="52">
        <f t="shared" si="325"/>
        <v>5.5348689870578956E-5</v>
      </c>
      <c r="N259" s="52">
        <f t="shared" si="325"/>
        <v>4.5848109076905188E-5</v>
      </c>
      <c r="O259" s="52">
        <f t="shared" si="325"/>
        <v>4.3554077152900703E-5</v>
      </c>
      <c r="P259" s="52">
        <f t="shared" si="325"/>
        <v>3.8082942413005292E-5</v>
      </c>
      <c r="Q259" s="52">
        <f t="shared" si="325"/>
        <v>3.4733301191609367E-5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1.6152960644074822E-2</v>
      </c>
      <c r="C260" s="52">
        <f t="shared" si="326"/>
        <v>1.5697601841158169E-2</v>
      </c>
      <c r="D260" s="52">
        <f t="shared" si="326"/>
        <v>1.5395427921353908E-2</v>
      </c>
      <c r="E260" s="52">
        <f t="shared" si="326"/>
        <v>1.5101010583596655E-2</v>
      </c>
      <c r="F260" s="52">
        <f t="shared" si="326"/>
        <v>1.4553422312442488E-2</v>
      </c>
      <c r="G260" s="52">
        <f t="shared" si="326"/>
        <v>1.4452471511372042E-2</v>
      </c>
      <c r="H260" s="52">
        <f t="shared" si="326"/>
        <v>1.4084777845960097E-2</v>
      </c>
      <c r="I260" s="52">
        <f t="shared" si="326"/>
        <v>1.3608471236135029E-2</v>
      </c>
      <c r="J260" s="52">
        <f t="shared" si="326"/>
        <v>1.2956198598736519E-2</v>
      </c>
      <c r="K260" s="52">
        <f t="shared" si="326"/>
        <v>1.3096442206764078E-2</v>
      </c>
      <c r="L260" s="52">
        <f t="shared" si="326"/>
        <v>1.392221121807038E-2</v>
      </c>
      <c r="M260" s="52">
        <f t="shared" si="326"/>
        <v>1.2154010772082365E-2</v>
      </c>
      <c r="N260" s="52">
        <f t="shared" si="326"/>
        <v>1.2448663315226529E-2</v>
      </c>
      <c r="O260" s="52">
        <f t="shared" si="326"/>
        <v>1.1781825699143489E-2</v>
      </c>
      <c r="P260" s="52">
        <f t="shared" si="326"/>
        <v>1.1014549178232167E-2</v>
      </c>
      <c r="Q260" s="52">
        <f t="shared" si="326"/>
        <v>1.1126295434137923E-2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3.876858304173715E-4</v>
      </c>
      <c r="C262" s="52">
        <f t="shared" si="328"/>
        <v>3.9079148025129677E-4</v>
      </c>
      <c r="D262" s="52">
        <f t="shared" si="328"/>
        <v>3.8289029840998643E-4</v>
      </c>
      <c r="E262" s="52">
        <f t="shared" si="328"/>
        <v>3.682819895543473E-4</v>
      </c>
      <c r="F262" s="52">
        <f t="shared" si="328"/>
        <v>3.5119283561005192E-4</v>
      </c>
      <c r="G262" s="52">
        <f t="shared" si="328"/>
        <v>3.3243684340063929E-4</v>
      </c>
      <c r="H262" s="52">
        <f t="shared" si="328"/>
        <v>6.0849230333846023E-4</v>
      </c>
      <c r="I262" s="52">
        <f t="shared" si="328"/>
        <v>5.8669637931978115E-4</v>
      </c>
      <c r="J262" s="52">
        <f t="shared" si="328"/>
        <v>1.267402821156753E-3</v>
      </c>
      <c r="K262" s="52">
        <f t="shared" si="328"/>
        <v>1.2613573924681921E-3</v>
      </c>
      <c r="L262" s="52">
        <f t="shared" si="328"/>
        <v>1.3382143331335196E-3</v>
      </c>
      <c r="M262" s="52">
        <f t="shared" si="328"/>
        <v>3.1242558866495652E-3</v>
      </c>
      <c r="N262" s="52">
        <f t="shared" si="328"/>
        <v>3.2683971447786528E-3</v>
      </c>
      <c r="O262" s="52">
        <f t="shared" si="328"/>
        <v>3.1997810440553757E-3</v>
      </c>
      <c r="P262" s="52">
        <f t="shared" si="328"/>
        <v>2.8996796070313228E-3</v>
      </c>
      <c r="Q262" s="52">
        <f t="shared" si="328"/>
        <v>2.7754969011954929E-3</v>
      </c>
    </row>
    <row r="263" spans="1:17" ht="11.45" customHeight="1" x14ac:dyDescent="0.25">
      <c r="A263" s="53" t="s">
        <v>55</v>
      </c>
      <c r="B263" s="52">
        <f t="shared" ref="B263:Q263" si="329">IF(B45=0,0,B45/B$31)</f>
        <v>1.4667739659063092E-5</v>
      </c>
      <c r="C263" s="52">
        <f t="shared" si="329"/>
        <v>1.4542441582824759E-5</v>
      </c>
      <c r="D263" s="52">
        <f t="shared" si="329"/>
        <v>1.1697573075551852E-5</v>
      </c>
      <c r="E263" s="52">
        <f t="shared" si="329"/>
        <v>1.32628361692465E-5</v>
      </c>
      <c r="F263" s="52">
        <f t="shared" si="329"/>
        <v>1.3129706495755581E-5</v>
      </c>
      <c r="G263" s="52">
        <f t="shared" si="329"/>
        <v>1.0697470316873889E-5</v>
      </c>
      <c r="H263" s="52">
        <f t="shared" si="329"/>
        <v>9.8746707509765821E-6</v>
      </c>
      <c r="I263" s="52">
        <f t="shared" si="329"/>
        <v>8.0798924921629003E-6</v>
      </c>
      <c r="J263" s="52">
        <f t="shared" si="329"/>
        <v>7.3591675796256321E-6</v>
      </c>
      <c r="K263" s="52">
        <f t="shared" si="329"/>
        <v>6.5831371746989183E-6</v>
      </c>
      <c r="L263" s="52">
        <f t="shared" si="329"/>
        <v>5.7948591328019985E-6</v>
      </c>
      <c r="M263" s="52">
        <f t="shared" si="329"/>
        <v>4.8733609637964682E-6</v>
      </c>
      <c r="N263" s="52">
        <f t="shared" si="329"/>
        <v>4.8373790523417374E-6</v>
      </c>
      <c r="O263" s="52">
        <f t="shared" si="329"/>
        <v>6.1472596798009674E-6</v>
      </c>
      <c r="P263" s="52">
        <f t="shared" si="329"/>
        <v>7.8605525582415524E-6</v>
      </c>
      <c r="Q263" s="52">
        <f t="shared" si="329"/>
        <v>1.4094672947319742E-5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0.53821030270399406</v>
      </c>
      <c r="C265" s="54">
        <f t="shared" si="331"/>
        <v>0.57313267327470507</v>
      </c>
      <c r="D265" s="54">
        <f t="shared" si="331"/>
        <v>0.59442426287093797</v>
      </c>
      <c r="E265" s="54">
        <f t="shared" si="331"/>
        <v>0.6173975638677337</v>
      </c>
      <c r="F265" s="54">
        <f t="shared" si="331"/>
        <v>0.62687221935363213</v>
      </c>
      <c r="G265" s="54">
        <f t="shared" si="331"/>
        <v>0.62064794698132597</v>
      </c>
      <c r="H265" s="54">
        <f t="shared" si="331"/>
        <v>0.63299303949197705</v>
      </c>
      <c r="I265" s="54">
        <f t="shared" si="331"/>
        <v>0.64089396838743262</v>
      </c>
      <c r="J265" s="54">
        <f t="shared" si="331"/>
        <v>0.64747818202032426</v>
      </c>
      <c r="K265" s="54">
        <f t="shared" si="331"/>
        <v>0.67302185362038824</v>
      </c>
      <c r="L265" s="54">
        <f t="shared" si="331"/>
        <v>0.67984189837626596</v>
      </c>
      <c r="M265" s="54">
        <f t="shared" si="331"/>
        <v>0.6959086054019239</v>
      </c>
      <c r="N265" s="54">
        <f t="shared" si="331"/>
        <v>0.70923417313063186</v>
      </c>
      <c r="O265" s="54">
        <f t="shared" si="331"/>
        <v>0.70343466694387502</v>
      </c>
      <c r="P265" s="54">
        <f t="shared" si="331"/>
        <v>0.67234210874036693</v>
      </c>
      <c r="Q265" s="54">
        <f t="shared" si="331"/>
        <v>0.67904742134716645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0.26256371439075971</v>
      </c>
      <c r="C266" s="52">
        <f t="shared" si="332"/>
        <v>0.22978444095557035</v>
      </c>
      <c r="D266" s="52">
        <f t="shared" si="332"/>
        <v>0.19843508275643432</v>
      </c>
      <c r="E266" s="52">
        <f t="shared" si="332"/>
        <v>0.17047347038705751</v>
      </c>
      <c r="F266" s="52">
        <f t="shared" si="332"/>
        <v>0.14102907832690711</v>
      </c>
      <c r="G266" s="52">
        <f t="shared" si="332"/>
        <v>0.12474483828643256</v>
      </c>
      <c r="H266" s="52">
        <f t="shared" si="332"/>
        <v>0.10760918193520162</v>
      </c>
      <c r="I266" s="52">
        <f t="shared" si="332"/>
        <v>9.2909872178377886E-2</v>
      </c>
      <c r="J266" s="52">
        <f t="shared" si="332"/>
        <v>7.8710153026862698E-2</v>
      </c>
      <c r="K266" s="52">
        <f t="shared" si="332"/>
        <v>7.4564664750983334E-2</v>
      </c>
      <c r="L266" s="52">
        <f t="shared" si="332"/>
        <v>6.3370931737377803E-2</v>
      </c>
      <c r="M266" s="52">
        <f t="shared" si="332"/>
        <v>5.8074188750110278E-2</v>
      </c>
      <c r="N266" s="52">
        <f t="shared" si="332"/>
        <v>5.4225521545022859E-2</v>
      </c>
      <c r="O266" s="52">
        <f t="shared" si="332"/>
        <v>4.7896841363480804E-2</v>
      </c>
      <c r="P266" s="52">
        <f t="shared" si="332"/>
        <v>4.5845055717405929E-2</v>
      </c>
      <c r="Q266" s="52">
        <f t="shared" si="332"/>
        <v>4.5723696927591304E-2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0.27564658831323435</v>
      </c>
      <c r="C267" s="52">
        <f t="shared" si="333"/>
        <v>0.34334456791130002</v>
      </c>
      <c r="D267" s="52">
        <f t="shared" si="333"/>
        <v>0.3959684566033595</v>
      </c>
      <c r="E267" s="52">
        <f t="shared" si="333"/>
        <v>0.44686920108273021</v>
      </c>
      <c r="F267" s="52">
        <f t="shared" si="333"/>
        <v>0.48576046785278948</v>
      </c>
      <c r="G267" s="52">
        <f t="shared" si="333"/>
        <v>0.49573302649237228</v>
      </c>
      <c r="H267" s="52">
        <f t="shared" si="333"/>
        <v>0.52477436196245519</v>
      </c>
      <c r="I267" s="52">
        <f t="shared" si="333"/>
        <v>0.54696313605884173</v>
      </c>
      <c r="J267" s="52">
        <f t="shared" si="333"/>
        <v>0.56704781768550394</v>
      </c>
      <c r="K267" s="52">
        <f t="shared" si="333"/>
        <v>0.59597222956311158</v>
      </c>
      <c r="L267" s="52">
        <f t="shared" si="333"/>
        <v>0.6132118511763075</v>
      </c>
      <c r="M267" s="52">
        <f t="shared" si="333"/>
        <v>0.6339630370975583</v>
      </c>
      <c r="N267" s="52">
        <f t="shared" si="333"/>
        <v>0.65044922657845272</v>
      </c>
      <c r="O267" s="52">
        <f t="shared" si="333"/>
        <v>0.65060551284915591</v>
      </c>
      <c r="P267" s="52">
        <f t="shared" si="333"/>
        <v>0.62129118140367723</v>
      </c>
      <c r="Q267" s="52">
        <f t="shared" si="333"/>
        <v>0.62753552383319167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3.6644078346374629E-6</v>
      </c>
      <c r="D269" s="52">
        <f t="shared" si="335"/>
        <v>2.0723511144005887E-5</v>
      </c>
      <c r="E269" s="52">
        <f t="shared" si="335"/>
        <v>5.4892397945941379E-5</v>
      </c>
      <c r="F269" s="52">
        <f t="shared" si="335"/>
        <v>8.267317393556464E-5</v>
      </c>
      <c r="G269" s="52">
        <f t="shared" si="335"/>
        <v>1.6800460632494964E-4</v>
      </c>
      <c r="H269" s="52">
        <f t="shared" si="335"/>
        <v>4.0438756725927767E-4</v>
      </c>
      <c r="I269" s="52">
        <f t="shared" si="335"/>
        <v>8.3871480381460088E-4</v>
      </c>
      <c r="J269" s="52">
        <f t="shared" si="335"/>
        <v>1.5446160162775212E-3</v>
      </c>
      <c r="K269" s="52">
        <f t="shared" si="335"/>
        <v>2.3041543293337626E-3</v>
      </c>
      <c r="L269" s="52">
        <f t="shared" si="335"/>
        <v>3.0923252808688836E-3</v>
      </c>
      <c r="M269" s="52">
        <f t="shared" si="335"/>
        <v>3.7053760786263934E-3</v>
      </c>
      <c r="N269" s="52">
        <f t="shared" si="335"/>
        <v>4.1637627149534858E-3</v>
      </c>
      <c r="O269" s="52">
        <f t="shared" si="335"/>
        <v>4.3725911166003356E-3</v>
      </c>
      <c r="P269" s="52">
        <f t="shared" si="335"/>
        <v>4.4583983737746715E-3</v>
      </c>
      <c r="Q269" s="52">
        <f t="shared" si="335"/>
        <v>4.7825358218947598E-3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2.0775961962035505E-6</v>
      </c>
      <c r="H270" s="52">
        <f t="shared" si="336"/>
        <v>2.0510802706097739E-4</v>
      </c>
      <c r="I270" s="52">
        <f t="shared" si="336"/>
        <v>1.8224534639835199E-4</v>
      </c>
      <c r="J270" s="52">
        <f t="shared" si="336"/>
        <v>1.7559529168010161E-4</v>
      </c>
      <c r="K270" s="52">
        <f t="shared" si="336"/>
        <v>1.8080497695953179E-4</v>
      </c>
      <c r="L270" s="52">
        <f t="shared" si="336"/>
        <v>1.6679018171176374E-4</v>
      </c>
      <c r="M270" s="52">
        <f t="shared" si="336"/>
        <v>1.6600347562885007E-4</v>
      </c>
      <c r="N270" s="52">
        <f t="shared" si="336"/>
        <v>3.9566229220286772E-4</v>
      </c>
      <c r="O270" s="52">
        <f t="shared" si="336"/>
        <v>5.5972161463796217E-4</v>
      </c>
      <c r="P270" s="52">
        <f t="shared" si="336"/>
        <v>7.474732455090956E-4</v>
      </c>
      <c r="Q270" s="52">
        <f t="shared" si="336"/>
        <v>1.0056647644887955E-3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0.46178969729600589</v>
      </c>
      <c r="C271" s="50">
        <f t="shared" si="337"/>
        <v>0.42686732672529504</v>
      </c>
      <c r="D271" s="50">
        <f t="shared" si="337"/>
        <v>0.40557573712906209</v>
      </c>
      <c r="E271" s="50">
        <f t="shared" si="337"/>
        <v>0.38260243613226619</v>
      </c>
      <c r="F271" s="50">
        <f t="shared" si="337"/>
        <v>0.37312778064636787</v>
      </c>
      <c r="G271" s="50">
        <f t="shared" si="337"/>
        <v>0.37935205301867397</v>
      </c>
      <c r="H271" s="50">
        <f t="shared" si="337"/>
        <v>0.36700696050802312</v>
      </c>
      <c r="I271" s="50">
        <f t="shared" si="337"/>
        <v>0.35910603161256738</v>
      </c>
      <c r="J271" s="50">
        <f t="shared" si="337"/>
        <v>0.35252181797967586</v>
      </c>
      <c r="K271" s="50">
        <f t="shared" si="337"/>
        <v>0.32697814637961176</v>
      </c>
      <c r="L271" s="50">
        <f t="shared" si="337"/>
        <v>0.32015810162373404</v>
      </c>
      <c r="M271" s="50">
        <f t="shared" si="337"/>
        <v>0.30409139459807605</v>
      </c>
      <c r="N271" s="50">
        <f t="shared" si="337"/>
        <v>0.29076582686936819</v>
      </c>
      <c r="O271" s="50">
        <f t="shared" si="337"/>
        <v>0.29656533305612487</v>
      </c>
      <c r="P271" s="50">
        <f t="shared" si="337"/>
        <v>0.32765789125963307</v>
      </c>
      <c r="Q271" s="50">
        <f t="shared" si="337"/>
        <v>0.3209525786528335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0.37151927167932464</v>
      </c>
      <c r="C272" s="48">
        <f t="shared" si="338"/>
        <v>0.33800520336484824</v>
      </c>
      <c r="D272" s="48">
        <f t="shared" si="338"/>
        <v>0.31881096294548478</v>
      </c>
      <c r="E272" s="48">
        <f t="shared" si="338"/>
        <v>0.29756727421885781</v>
      </c>
      <c r="F272" s="48">
        <f t="shared" si="338"/>
        <v>0.28103714195720236</v>
      </c>
      <c r="G272" s="48">
        <f t="shared" si="338"/>
        <v>0.2888640946948669</v>
      </c>
      <c r="H272" s="48">
        <f t="shared" si="338"/>
        <v>0.27413774349403902</v>
      </c>
      <c r="I272" s="48">
        <f t="shared" si="338"/>
        <v>0.27047225319366253</v>
      </c>
      <c r="J272" s="48">
        <f t="shared" si="338"/>
        <v>0.27018585723796074</v>
      </c>
      <c r="K272" s="48">
        <f t="shared" si="338"/>
        <v>0.25905053139783357</v>
      </c>
      <c r="L272" s="48">
        <f t="shared" si="338"/>
        <v>0.25050359156938279</v>
      </c>
      <c r="M272" s="48">
        <f t="shared" si="338"/>
        <v>0.23751760966471766</v>
      </c>
      <c r="N272" s="48">
        <f t="shared" si="338"/>
        <v>0.22459395882884434</v>
      </c>
      <c r="O272" s="48">
        <f t="shared" si="338"/>
        <v>0.22193159716929675</v>
      </c>
      <c r="P272" s="48">
        <f t="shared" si="338"/>
        <v>0.26141340873348518</v>
      </c>
      <c r="Q272" s="48">
        <f t="shared" si="338"/>
        <v>0.24879883740555209</v>
      </c>
    </row>
    <row r="273" spans="1:17" ht="11.45" customHeight="1" x14ac:dyDescent="0.25">
      <c r="A273" s="47" t="s">
        <v>22</v>
      </c>
      <c r="B273" s="46">
        <f t="shared" ref="B273:Q273" si="339">IF(B55=0,0,B55/B$46)</f>
        <v>9.0270425616681263E-2</v>
      </c>
      <c r="C273" s="46">
        <f t="shared" si="339"/>
        <v>8.8862123360446785E-2</v>
      </c>
      <c r="D273" s="46">
        <f t="shared" si="339"/>
        <v>8.6764774183577281E-2</v>
      </c>
      <c r="E273" s="46">
        <f t="shared" si="339"/>
        <v>8.5035161913408375E-2</v>
      </c>
      <c r="F273" s="46">
        <f t="shared" si="339"/>
        <v>9.2090638689165477E-2</v>
      </c>
      <c r="G273" s="46">
        <f t="shared" si="339"/>
        <v>9.0487958323807058E-2</v>
      </c>
      <c r="H273" s="46">
        <f t="shared" si="339"/>
        <v>9.286921701398404E-2</v>
      </c>
      <c r="I273" s="46">
        <f t="shared" si="339"/>
        <v>8.8633778418904824E-2</v>
      </c>
      <c r="J273" s="46">
        <f t="shared" si="339"/>
        <v>8.2335960741715106E-2</v>
      </c>
      <c r="K273" s="46">
        <f t="shared" si="339"/>
        <v>6.7927614981778128E-2</v>
      </c>
      <c r="L273" s="46">
        <f t="shared" si="339"/>
        <v>6.9654510054351235E-2</v>
      </c>
      <c r="M273" s="46">
        <f t="shared" si="339"/>
        <v>6.6573784933358388E-2</v>
      </c>
      <c r="N273" s="46">
        <f t="shared" si="339"/>
        <v>6.6171868040523898E-2</v>
      </c>
      <c r="O273" s="46">
        <f t="shared" si="339"/>
        <v>7.4633735886828118E-2</v>
      </c>
      <c r="P273" s="46">
        <f t="shared" si="339"/>
        <v>6.624448252614791E-2</v>
      </c>
      <c r="Q273" s="46">
        <f t="shared" si="339"/>
        <v>7.2153741247281439E-2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6803.2436419889018</v>
      </c>
      <c r="C4" s="96">
        <f t="shared" ref="C4:Q4" si="0">C5+C9+C10+C15</f>
        <v>6788.8748093370205</v>
      </c>
      <c r="D4" s="96">
        <f t="shared" si="0"/>
        <v>6927.2276356533685</v>
      </c>
      <c r="E4" s="96">
        <f t="shared" si="0"/>
        <v>7036.0692087603256</v>
      </c>
      <c r="F4" s="96">
        <f t="shared" si="0"/>
        <v>7220.973546259409</v>
      </c>
      <c r="G4" s="96">
        <f t="shared" si="0"/>
        <v>7369.6931609426365</v>
      </c>
      <c r="H4" s="96">
        <f t="shared" si="0"/>
        <v>7422.8807365129414</v>
      </c>
      <c r="I4" s="96">
        <f t="shared" si="0"/>
        <v>7538.8726853280141</v>
      </c>
      <c r="J4" s="96">
        <f t="shared" si="0"/>
        <v>7443.4060746891046</v>
      </c>
      <c r="K4" s="96">
        <f t="shared" si="0"/>
        <v>7281.548954909932</v>
      </c>
      <c r="L4" s="96">
        <f t="shared" si="0"/>
        <v>7356.3496272162056</v>
      </c>
      <c r="M4" s="96">
        <f t="shared" si="0"/>
        <v>7289.310473627349</v>
      </c>
      <c r="N4" s="96">
        <f t="shared" si="0"/>
        <v>7153.2939090119517</v>
      </c>
      <c r="O4" s="96">
        <f t="shared" si="0"/>
        <v>7140.7290372641146</v>
      </c>
      <c r="P4" s="96">
        <f t="shared" si="0"/>
        <v>7409.6547756168975</v>
      </c>
      <c r="Q4" s="96">
        <f t="shared" si="0"/>
        <v>7509.0222293639854</v>
      </c>
    </row>
    <row r="5" spans="1:17" ht="11.45" customHeight="1" x14ac:dyDescent="0.25">
      <c r="A5" s="95" t="s">
        <v>91</v>
      </c>
      <c r="B5" s="94">
        <f>SUM(B6:B8)</f>
        <v>6792.808802148671</v>
      </c>
      <c r="C5" s="94">
        <f t="shared" ref="C5:Q5" si="1">SUM(C6:C8)</f>
        <v>6763.5032300000003</v>
      </c>
      <c r="D5" s="94">
        <f t="shared" si="1"/>
        <v>6882.8992600000001</v>
      </c>
      <c r="E5" s="94">
        <f t="shared" si="1"/>
        <v>6952.0449899999994</v>
      </c>
      <c r="F5" s="94">
        <f t="shared" si="1"/>
        <v>7079.2116299999998</v>
      </c>
      <c r="G5" s="94">
        <f t="shared" si="1"/>
        <v>7219.7024039316466</v>
      </c>
      <c r="H5" s="94">
        <f t="shared" si="1"/>
        <v>7213.8160699999999</v>
      </c>
      <c r="I5" s="94">
        <f t="shared" si="1"/>
        <v>7233.4394699999993</v>
      </c>
      <c r="J5" s="94">
        <f t="shared" si="1"/>
        <v>7059.7732299999998</v>
      </c>
      <c r="K5" s="94">
        <f t="shared" si="1"/>
        <v>6882.5026699999999</v>
      </c>
      <c r="L5" s="94">
        <f t="shared" si="1"/>
        <v>6926.9377596787854</v>
      </c>
      <c r="M5" s="94">
        <f t="shared" si="1"/>
        <v>6753.3713485688768</v>
      </c>
      <c r="N5" s="94">
        <f t="shared" si="1"/>
        <v>6495.9761255698468</v>
      </c>
      <c r="O5" s="94">
        <f t="shared" si="1"/>
        <v>6381.1990386763091</v>
      </c>
      <c r="P5" s="94">
        <f t="shared" si="1"/>
        <v>6484.9156607768655</v>
      </c>
      <c r="Q5" s="94">
        <f t="shared" si="1"/>
        <v>6367.8683420310081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1.45" customHeight="1" x14ac:dyDescent="0.25">
      <c r="A7" s="17" t="s">
        <v>89</v>
      </c>
      <c r="B7" s="94">
        <v>4265.0102106539844</v>
      </c>
      <c r="C7" s="94">
        <v>4227.4956900000006</v>
      </c>
      <c r="D7" s="94">
        <v>4334.6807699999999</v>
      </c>
      <c r="E7" s="94">
        <v>4297.1067599999997</v>
      </c>
      <c r="F7" s="94">
        <v>4210.2047300000004</v>
      </c>
      <c r="G7" s="94">
        <v>4141.6600404392702</v>
      </c>
      <c r="H7" s="94">
        <v>4011.8434600000001</v>
      </c>
      <c r="I7" s="94">
        <v>3918.63069</v>
      </c>
      <c r="J7" s="94">
        <v>3606.5650299999998</v>
      </c>
      <c r="K7" s="94">
        <v>3563.64696</v>
      </c>
      <c r="L7" s="94">
        <v>3320.1943640492814</v>
      </c>
      <c r="M7" s="94">
        <v>3057.4668870384239</v>
      </c>
      <c r="N7" s="94">
        <v>2776.4936475546042</v>
      </c>
      <c r="O7" s="94">
        <v>2661.7246711345124</v>
      </c>
      <c r="P7" s="94">
        <v>2850.5042060251858</v>
      </c>
      <c r="Q7" s="94">
        <v>2568.4532499703514</v>
      </c>
    </row>
    <row r="8" spans="1:17" ht="11.45" customHeight="1" x14ac:dyDescent="0.25">
      <c r="A8" s="17" t="s">
        <v>88</v>
      </c>
      <c r="B8" s="94">
        <v>2527.7985914946867</v>
      </c>
      <c r="C8" s="94">
        <v>2536.0075400000001</v>
      </c>
      <c r="D8" s="94">
        <v>2548.2184899999997</v>
      </c>
      <c r="E8" s="94">
        <v>2654.9382299999997</v>
      </c>
      <c r="F8" s="94">
        <v>2869.0068999999999</v>
      </c>
      <c r="G8" s="94">
        <v>3078.0423634923764</v>
      </c>
      <c r="H8" s="94">
        <v>3201.9726099999998</v>
      </c>
      <c r="I8" s="94">
        <v>3314.8087799999998</v>
      </c>
      <c r="J8" s="94">
        <v>3453.2082</v>
      </c>
      <c r="K8" s="94">
        <v>3318.8557099999998</v>
      </c>
      <c r="L8" s="94">
        <v>3606.743395629504</v>
      </c>
      <c r="M8" s="94">
        <v>3695.9044615304533</v>
      </c>
      <c r="N8" s="94">
        <v>3719.4824780152421</v>
      </c>
      <c r="O8" s="94">
        <v>3719.4743675417967</v>
      </c>
      <c r="P8" s="94">
        <v>3634.4114547516797</v>
      </c>
      <c r="Q8" s="94">
        <v>3799.4150920606562</v>
      </c>
    </row>
    <row r="9" spans="1:17" ht="11.45" customHeight="1" x14ac:dyDescent="0.25">
      <c r="A9" s="95" t="s">
        <v>25</v>
      </c>
      <c r="B9" s="94">
        <v>10.151512107112204</v>
      </c>
      <c r="C9" s="94">
        <v>10.300549999999999</v>
      </c>
      <c r="D9" s="94">
        <v>12.00009</v>
      </c>
      <c r="E9" s="94">
        <v>17.49586</v>
      </c>
      <c r="F9" s="94">
        <v>15.40277</v>
      </c>
      <c r="G9" s="94">
        <v>15.380857544003888</v>
      </c>
      <c r="H9" s="94">
        <v>22.598510000000001</v>
      </c>
      <c r="I9" s="94">
        <v>23.303989999999999</v>
      </c>
      <c r="J9" s="94">
        <v>24.099889999999998</v>
      </c>
      <c r="K9" s="94">
        <v>20.801269999999999</v>
      </c>
      <c r="L9" s="94">
        <v>31.720321902278585</v>
      </c>
      <c r="M9" s="94">
        <v>42.801797925698246</v>
      </c>
      <c r="N9" s="94">
        <v>52.97607772281944</v>
      </c>
      <c r="O9" s="94">
        <v>52.690604266960243</v>
      </c>
      <c r="P9" s="94">
        <v>50.634443045922332</v>
      </c>
      <c r="Q9" s="94">
        <v>34.441265952908388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14.790459999999999</v>
      </c>
      <c r="D10" s="94">
        <f t="shared" si="2"/>
        <v>32.096470000000004</v>
      </c>
      <c r="E10" s="94">
        <f t="shared" si="2"/>
        <v>66.269649999999999</v>
      </c>
      <c r="F10" s="94">
        <f t="shared" si="2"/>
        <v>126.09966000000001</v>
      </c>
      <c r="G10" s="94">
        <f t="shared" si="2"/>
        <v>134.3992608876398</v>
      </c>
      <c r="H10" s="94">
        <f t="shared" si="2"/>
        <v>186.2</v>
      </c>
      <c r="I10" s="94">
        <f t="shared" si="2"/>
        <v>281.90026999999998</v>
      </c>
      <c r="J10" s="94">
        <f t="shared" si="2"/>
        <v>359.30016000000001</v>
      </c>
      <c r="K10" s="94">
        <f t="shared" si="2"/>
        <v>378.02323000000001</v>
      </c>
      <c r="L10" s="94">
        <f t="shared" si="2"/>
        <v>397.46159046462316</v>
      </c>
      <c r="M10" s="94">
        <f t="shared" si="2"/>
        <v>492.8105350259325</v>
      </c>
      <c r="N10" s="94">
        <f t="shared" si="2"/>
        <v>603.70641801821171</v>
      </c>
      <c r="O10" s="94">
        <f t="shared" si="2"/>
        <v>705.73857029182375</v>
      </c>
      <c r="P10" s="94">
        <f t="shared" si="2"/>
        <v>871.85999681191697</v>
      </c>
      <c r="Q10" s="94">
        <f t="shared" si="2"/>
        <v>1102.08276005936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18.701319999999999</v>
      </c>
      <c r="K11" s="94">
        <v>21.124469999999999</v>
      </c>
      <c r="L11" s="94">
        <v>21.137833340278981</v>
      </c>
      <c r="M11" s="94">
        <v>62.649278685392197</v>
      </c>
      <c r="N11" s="94">
        <v>69.503996487815769</v>
      </c>
      <c r="O11" s="94">
        <v>74.94949719239527</v>
      </c>
      <c r="P11" s="94">
        <v>83.548974774599699</v>
      </c>
      <c r="Q11" s="94">
        <v>97.019203210088804</v>
      </c>
    </row>
    <row r="12" spans="1:17" ht="11.45" customHeight="1" x14ac:dyDescent="0.25">
      <c r="A12" s="17" t="s">
        <v>85</v>
      </c>
      <c r="B12" s="94">
        <v>0</v>
      </c>
      <c r="C12" s="94">
        <v>12.1008</v>
      </c>
      <c r="D12" s="94">
        <v>29.479590000000002</v>
      </c>
      <c r="E12" s="94">
        <v>62.769799999999996</v>
      </c>
      <c r="F12" s="94">
        <v>119.09955000000001</v>
      </c>
      <c r="G12" s="94">
        <v>127.37715688892028</v>
      </c>
      <c r="H12" s="94">
        <v>144</v>
      </c>
      <c r="I12" s="94">
        <v>181.70026999999999</v>
      </c>
      <c r="J12" s="94">
        <v>213.12867</v>
      </c>
      <c r="K12" s="94">
        <v>197.71870000000001</v>
      </c>
      <c r="L12" s="94">
        <v>202.27787549557951</v>
      </c>
      <c r="M12" s="94">
        <v>201.63356021970191</v>
      </c>
      <c r="N12" s="94">
        <v>205.47610770278465</v>
      </c>
      <c r="O12" s="94">
        <v>179.87413143664253</v>
      </c>
      <c r="P12" s="94">
        <v>165.13805462444782</v>
      </c>
      <c r="Q12" s="94">
        <v>133.13272071106817</v>
      </c>
    </row>
    <row r="13" spans="1:17" ht="11.45" customHeight="1" x14ac:dyDescent="0.25">
      <c r="A13" s="17" t="s">
        <v>84</v>
      </c>
      <c r="B13" s="94">
        <v>0</v>
      </c>
      <c r="C13" s="94">
        <v>2.6896599999999999</v>
      </c>
      <c r="D13" s="94">
        <v>2.6168800000000001</v>
      </c>
      <c r="E13" s="94">
        <v>3.4998500000000003</v>
      </c>
      <c r="F13" s="94">
        <v>7.0001100000000003</v>
      </c>
      <c r="G13" s="94">
        <v>7.0221039987195102</v>
      </c>
      <c r="H13" s="94">
        <v>42.199999999999996</v>
      </c>
      <c r="I13" s="94">
        <v>100.2</v>
      </c>
      <c r="J13" s="94">
        <v>127.47017</v>
      </c>
      <c r="K13" s="94">
        <v>159.18006</v>
      </c>
      <c r="L13" s="94">
        <v>174.04588162876468</v>
      </c>
      <c r="M13" s="94">
        <v>228.52769612083844</v>
      </c>
      <c r="N13" s="94">
        <v>328.72631382761136</v>
      </c>
      <c r="O13" s="94">
        <v>450.91494166278596</v>
      </c>
      <c r="P13" s="94">
        <v>623.17296741286941</v>
      </c>
      <c r="Q13" s="94">
        <v>871.93083613820295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0.28332773311839127</v>
      </c>
      <c r="C15" s="92">
        <v>0.28056933702048781</v>
      </c>
      <c r="D15" s="92">
        <v>0.23181565336797494</v>
      </c>
      <c r="E15" s="92">
        <v>0.25870876032641638</v>
      </c>
      <c r="F15" s="92">
        <v>0.25948625940979347</v>
      </c>
      <c r="G15" s="92">
        <v>0.21063857934718844</v>
      </c>
      <c r="H15" s="92">
        <v>0.26615651294214854</v>
      </c>
      <c r="I15" s="92">
        <v>0.22895532801442148</v>
      </c>
      <c r="J15" s="92">
        <v>0.23279468910479437</v>
      </c>
      <c r="K15" s="92">
        <v>0.22178490993227321</v>
      </c>
      <c r="L15" s="92">
        <v>0.22995517051782102</v>
      </c>
      <c r="M15" s="92">
        <v>0.32679210684172699</v>
      </c>
      <c r="N15" s="92">
        <v>0.63528770107400778</v>
      </c>
      <c r="O15" s="92">
        <v>1.1008240290210618</v>
      </c>
      <c r="P15" s="92">
        <v>2.2446749821933158</v>
      </c>
      <c r="Q15" s="92">
        <v>4.6298613207090105</v>
      </c>
    </row>
    <row r="17" spans="1:17" ht="11.45" customHeight="1" x14ac:dyDescent="0.25">
      <c r="A17" s="27" t="s">
        <v>81</v>
      </c>
      <c r="B17" s="71">
        <f t="shared" ref="B17:Q17" si="3">B18+B42</f>
        <v>6803.2436419889018</v>
      </c>
      <c r="C17" s="71">
        <f t="shared" si="3"/>
        <v>6788.8748093370214</v>
      </c>
      <c r="D17" s="71">
        <f t="shared" si="3"/>
        <v>6927.2276356533675</v>
      </c>
      <c r="E17" s="71">
        <f t="shared" si="3"/>
        <v>7036.0692087603256</v>
      </c>
      <c r="F17" s="71">
        <f t="shared" si="3"/>
        <v>7220.9735462594108</v>
      </c>
      <c r="G17" s="71">
        <f t="shared" si="3"/>
        <v>7369.6931609426374</v>
      </c>
      <c r="H17" s="71">
        <f t="shared" si="3"/>
        <v>7422.8807365129414</v>
      </c>
      <c r="I17" s="71">
        <f t="shared" si="3"/>
        <v>7538.8726853280141</v>
      </c>
      <c r="J17" s="71">
        <f t="shared" si="3"/>
        <v>7443.4060746891037</v>
      </c>
      <c r="K17" s="71">
        <f t="shared" si="3"/>
        <v>7281.5489549099329</v>
      </c>
      <c r="L17" s="71">
        <f t="shared" si="3"/>
        <v>7356.3496272162047</v>
      </c>
      <c r="M17" s="71">
        <f t="shared" si="3"/>
        <v>7289.3104736273508</v>
      </c>
      <c r="N17" s="71">
        <f t="shared" si="3"/>
        <v>7153.2939090119526</v>
      </c>
      <c r="O17" s="71">
        <f t="shared" si="3"/>
        <v>7140.7290372641137</v>
      </c>
      <c r="P17" s="71">
        <f t="shared" si="3"/>
        <v>7409.6547756168984</v>
      </c>
      <c r="Q17" s="71">
        <f t="shared" si="3"/>
        <v>7509.0222293639854</v>
      </c>
    </row>
    <row r="18" spans="1:17" ht="11.45" customHeight="1" x14ac:dyDescent="0.25">
      <c r="A18" s="25" t="s">
        <v>39</v>
      </c>
      <c r="B18" s="24">
        <f t="shared" ref="B18:Q18" si="4">B19+B21+B33</f>
        <v>4999.4671630172734</v>
      </c>
      <c r="C18" s="24">
        <f t="shared" si="4"/>
        <v>4951.8045675565409</v>
      </c>
      <c r="D18" s="24">
        <f t="shared" si="4"/>
        <v>5087.843295161515</v>
      </c>
      <c r="E18" s="24">
        <f t="shared" si="4"/>
        <v>5130.1094925992666</v>
      </c>
      <c r="F18" s="24">
        <f t="shared" si="4"/>
        <v>5132.5208085330014</v>
      </c>
      <c r="G18" s="24">
        <f t="shared" si="4"/>
        <v>5109.6623722007944</v>
      </c>
      <c r="H18" s="24">
        <f t="shared" si="4"/>
        <v>5075.1088983220889</v>
      </c>
      <c r="I18" s="24">
        <f t="shared" si="4"/>
        <v>5151.0642487001714</v>
      </c>
      <c r="J18" s="24">
        <f t="shared" si="4"/>
        <v>4970.0525415338989</v>
      </c>
      <c r="K18" s="24">
        <f t="shared" si="4"/>
        <v>5035.4947837891996</v>
      </c>
      <c r="L18" s="24">
        <f t="shared" si="4"/>
        <v>5011.3280273632381</v>
      </c>
      <c r="M18" s="24">
        <f t="shared" si="4"/>
        <v>4965.8937472060943</v>
      </c>
      <c r="N18" s="24">
        <f t="shared" si="4"/>
        <v>4923.7705444639896</v>
      </c>
      <c r="O18" s="24">
        <f t="shared" si="4"/>
        <v>4948.1723513389907</v>
      </c>
      <c r="P18" s="24">
        <f t="shared" si="4"/>
        <v>5238.1174584913351</v>
      </c>
      <c r="Q18" s="24">
        <f t="shared" si="4"/>
        <v>5160.6772590940036</v>
      </c>
    </row>
    <row r="19" spans="1:17" ht="11.45" customHeight="1" x14ac:dyDescent="0.25">
      <c r="A19" s="91" t="s">
        <v>80</v>
      </c>
      <c r="B19" s="90">
        <v>22.714852638963123</v>
      </c>
      <c r="C19" s="90">
        <v>23.722331917643338</v>
      </c>
      <c r="D19" s="90">
        <v>26.457585494120568</v>
      </c>
      <c r="E19" s="90">
        <v>28.930696343512871</v>
      </c>
      <c r="F19" s="90">
        <v>29.809469903567983</v>
      </c>
      <c r="G19" s="90">
        <v>30.387394891962707</v>
      </c>
      <c r="H19" s="90">
        <v>32.239967801637668</v>
      </c>
      <c r="I19" s="90">
        <v>35.970180936129815</v>
      </c>
      <c r="J19" s="90">
        <v>34.954010841193778</v>
      </c>
      <c r="K19" s="90">
        <v>34.97401570624227</v>
      </c>
      <c r="L19" s="90">
        <v>32.125430713279897</v>
      </c>
      <c r="M19" s="90">
        <v>30.99089576229111</v>
      </c>
      <c r="N19" s="90">
        <v>27.091796786477762</v>
      </c>
      <c r="O19" s="90">
        <v>29.510344937423444</v>
      </c>
      <c r="P19" s="90">
        <v>28.886131684617791</v>
      </c>
      <c r="Q19" s="90">
        <v>29.64216778948591</v>
      </c>
    </row>
    <row r="20" spans="1:17" ht="11.45" customHeight="1" x14ac:dyDescent="0.25">
      <c r="A20" s="89" t="s">
        <v>75</v>
      </c>
      <c r="B20" s="88">
        <v>0</v>
      </c>
      <c r="C20" s="88">
        <v>6.7709083811657383E-2</v>
      </c>
      <c r="D20" s="88">
        <v>0.17871909105480754</v>
      </c>
      <c r="E20" s="88">
        <v>0.41651959599127603</v>
      </c>
      <c r="F20" s="88">
        <v>0.82006119728167737</v>
      </c>
      <c r="G20" s="88">
        <v>0.9066821832851657</v>
      </c>
      <c r="H20" s="88">
        <v>1.1171150713737001</v>
      </c>
      <c r="I20" s="88">
        <v>1.5939668411653383</v>
      </c>
      <c r="J20" s="88">
        <v>1.9503401128077917</v>
      </c>
      <c r="K20" s="88">
        <v>1.8384325120939728</v>
      </c>
      <c r="L20" s="88">
        <v>1.8448020118115507</v>
      </c>
      <c r="M20" s="88">
        <v>1.9173403054224778</v>
      </c>
      <c r="N20" s="88">
        <v>1.8667918896715194</v>
      </c>
      <c r="O20" s="88">
        <v>1.8680144639742275</v>
      </c>
      <c r="P20" s="88">
        <v>1.58181879006955</v>
      </c>
      <c r="Q20" s="88">
        <v>1.4607502735116977</v>
      </c>
    </row>
    <row r="21" spans="1:17" ht="11.45" customHeight="1" x14ac:dyDescent="0.25">
      <c r="A21" s="19" t="s">
        <v>29</v>
      </c>
      <c r="B21" s="21">
        <f>B22+B24+B26+B27+B29+B32</f>
        <v>4426.3683267088891</v>
      </c>
      <c r="C21" s="21">
        <f t="shared" ref="C21:Q21" si="5">C22+C24+C26+C27+C29+C32</f>
        <v>4387.4305995501436</v>
      </c>
      <c r="D21" s="21">
        <f t="shared" si="5"/>
        <v>4530.0043354455847</v>
      </c>
      <c r="E21" s="21">
        <f t="shared" si="5"/>
        <v>4557.848916253638</v>
      </c>
      <c r="F21" s="21">
        <f t="shared" si="5"/>
        <v>4563.3146935547402</v>
      </c>
      <c r="G21" s="21">
        <f t="shared" si="5"/>
        <v>4537.4234239884026</v>
      </c>
      <c r="H21" s="21">
        <f t="shared" si="5"/>
        <v>4502.6783791262878</v>
      </c>
      <c r="I21" s="21">
        <f t="shared" si="5"/>
        <v>4597.6919258293747</v>
      </c>
      <c r="J21" s="21">
        <f t="shared" si="5"/>
        <v>4424.2527329998738</v>
      </c>
      <c r="K21" s="21">
        <f t="shared" si="5"/>
        <v>4498.9342317238579</v>
      </c>
      <c r="L21" s="21">
        <f t="shared" si="5"/>
        <v>4451.2984985640196</v>
      </c>
      <c r="M21" s="21">
        <f t="shared" si="5"/>
        <v>4420.0852812129242</v>
      </c>
      <c r="N21" s="21">
        <f t="shared" si="5"/>
        <v>4357.3578949139646</v>
      </c>
      <c r="O21" s="21">
        <f t="shared" si="5"/>
        <v>4389.7938603349958</v>
      </c>
      <c r="P21" s="21">
        <f t="shared" si="5"/>
        <v>4710.7053750062978</v>
      </c>
      <c r="Q21" s="21">
        <f t="shared" si="5"/>
        <v>4619.6886823505456</v>
      </c>
    </row>
    <row r="22" spans="1:17" ht="11.45" customHeight="1" x14ac:dyDescent="0.25">
      <c r="A22" s="62" t="s">
        <v>59</v>
      </c>
      <c r="B22" s="70">
        <v>4066.2871576683297</v>
      </c>
      <c r="C22" s="70">
        <v>4051.9079651237762</v>
      </c>
      <c r="D22" s="70">
        <v>4186.7506583017985</v>
      </c>
      <c r="E22" s="70">
        <v>4196.9702918799539</v>
      </c>
      <c r="F22" s="70">
        <v>4181.0895062859072</v>
      </c>
      <c r="G22" s="70">
        <v>4129.7407359893505</v>
      </c>
      <c r="H22" s="70">
        <v>4025.708623588916</v>
      </c>
      <c r="I22" s="70">
        <v>3974.9003508299138</v>
      </c>
      <c r="J22" s="70">
        <v>3707.0008155255255</v>
      </c>
      <c r="K22" s="70">
        <v>3655.3332850579595</v>
      </c>
      <c r="L22" s="70">
        <v>3427.3834191467167</v>
      </c>
      <c r="M22" s="70">
        <v>3169.1824757564523</v>
      </c>
      <c r="N22" s="70">
        <v>2901.6421223917514</v>
      </c>
      <c r="O22" s="70">
        <v>2765.2765008477977</v>
      </c>
      <c r="P22" s="70">
        <v>2938.10783101061</v>
      </c>
      <c r="Q22" s="70">
        <v>2620.8871384881004</v>
      </c>
    </row>
    <row r="23" spans="1:17" ht="11.45" customHeight="1" x14ac:dyDescent="0.25">
      <c r="A23" s="87" t="s">
        <v>75</v>
      </c>
      <c r="B23" s="70">
        <v>0</v>
      </c>
      <c r="C23" s="70">
        <v>11.565093050723274</v>
      </c>
      <c r="D23" s="70">
        <v>28.28120019837381</v>
      </c>
      <c r="E23" s="70">
        <v>60.424413902958378</v>
      </c>
      <c r="F23" s="70">
        <v>115.0221482488114</v>
      </c>
      <c r="G23" s="70">
        <v>123.22090657066737</v>
      </c>
      <c r="H23" s="70">
        <v>139.49082716335136</v>
      </c>
      <c r="I23" s="70">
        <v>176.14199293046582</v>
      </c>
      <c r="J23" s="70">
        <v>206.84070911284604</v>
      </c>
      <c r="K23" s="70">
        <v>192.14503733954683</v>
      </c>
      <c r="L23" s="70">
        <v>196.81740249097106</v>
      </c>
      <c r="M23" s="70">
        <v>196.07052802262149</v>
      </c>
      <c r="N23" s="70">
        <v>199.94103837047186</v>
      </c>
      <c r="O23" s="70">
        <v>175.04290483304447</v>
      </c>
      <c r="P23" s="70">
        <v>160.89223109157084</v>
      </c>
      <c r="Q23" s="70">
        <v>129.15592515294176</v>
      </c>
    </row>
    <row r="24" spans="1:17" ht="11.45" customHeight="1" x14ac:dyDescent="0.25">
      <c r="A24" s="62" t="s">
        <v>58</v>
      </c>
      <c r="B24" s="70">
        <v>360.08116904055981</v>
      </c>
      <c r="C24" s="70">
        <v>335.52263442636774</v>
      </c>
      <c r="D24" s="70">
        <v>341.91585985809962</v>
      </c>
      <c r="E24" s="70">
        <v>358.21884323021123</v>
      </c>
      <c r="F24" s="70">
        <v>378.08238171270068</v>
      </c>
      <c r="G24" s="70">
        <v>401.72093005647383</v>
      </c>
      <c r="H24" s="70">
        <v>470.97321036998989</v>
      </c>
      <c r="I24" s="70">
        <v>615.92691712746341</v>
      </c>
      <c r="J24" s="70">
        <v>709.6163184480688</v>
      </c>
      <c r="K24" s="70">
        <v>835.32536276993073</v>
      </c>
      <c r="L24" s="70">
        <v>1007.0784464481484</v>
      </c>
      <c r="M24" s="70">
        <v>1227.038671251875</v>
      </c>
      <c r="N24" s="70">
        <v>1425.1171426301307</v>
      </c>
      <c r="O24" s="70">
        <v>1590.5920868293986</v>
      </c>
      <c r="P24" s="70">
        <v>1732.841649939252</v>
      </c>
      <c r="Q24" s="70">
        <v>1951.9831817469853</v>
      </c>
    </row>
    <row r="25" spans="1:17" ht="11.45" customHeight="1" x14ac:dyDescent="0.25">
      <c r="A25" s="87" t="s">
        <v>75</v>
      </c>
      <c r="B25" s="70">
        <v>0</v>
      </c>
      <c r="C25" s="70">
        <v>0.35598978335966575</v>
      </c>
      <c r="D25" s="70">
        <v>0.35371897633749078</v>
      </c>
      <c r="E25" s="70">
        <v>0.48365016753010781</v>
      </c>
      <c r="F25" s="70">
        <v>0.95750387795656522</v>
      </c>
      <c r="G25" s="70">
        <v>0.95294082869453023</v>
      </c>
      <c r="H25" s="70">
        <v>6.1762264389885733</v>
      </c>
      <c r="I25" s="70">
        <v>18.161987394767465</v>
      </c>
      <c r="J25" s="70">
        <v>27.077102766645048</v>
      </c>
      <c r="K25" s="70">
        <v>41.688256211952641</v>
      </c>
      <c r="L25" s="70">
        <v>49.074213197182907</v>
      </c>
      <c r="M25" s="70">
        <v>82.799585113632375</v>
      </c>
      <c r="N25" s="70">
        <v>128.36208699684784</v>
      </c>
      <c r="O25" s="70">
        <v>187.35848681288931</v>
      </c>
      <c r="P25" s="70">
        <v>271.9943644395085</v>
      </c>
      <c r="Q25" s="70">
        <v>391.19643712077999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1.3378172856866419</v>
      </c>
      <c r="E27" s="70">
        <v>2.6597811434734564</v>
      </c>
      <c r="F27" s="70">
        <v>4.1428055561325676</v>
      </c>
      <c r="G27" s="70">
        <v>5.9617579425785934</v>
      </c>
      <c r="H27" s="70">
        <v>5.99654516738185</v>
      </c>
      <c r="I27" s="70">
        <v>6.8646578719974904</v>
      </c>
      <c r="J27" s="70">
        <v>7.5770197157579027</v>
      </c>
      <c r="K27" s="70">
        <v>8.2021273722493557</v>
      </c>
      <c r="L27" s="70">
        <v>16.729172559118542</v>
      </c>
      <c r="M27" s="70">
        <v>23.603206611915073</v>
      </c>
      <c r="N27" s="70">
        <v>29.954487754520041</v>
      </c>
      <c r="O27" s="70">
        <v>32.803114562751723</v>
      </c>
      <c r="P27" s="70">
        <v>36.903102090992334</v>
      </c>
      <c r="Q27" s="70">
        <v>40.575810888056374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3.3106603843839366</v>
      </c>
      <c r="K28" s="70">
        <v>4.1326782451844704</v>
      </c>
      <c r="L28" s="70">
        <v>6.6899508666679335</v>
      </c>
      <c r="M28" s="70">
        <v>14.022842785687022</v>
      </c>
      <c r="N28" s="70">
        <v>16.998329116816461</v>
      </c>
      <c r="O28" s="70">
        <v>19.261790884784478</v>
      </c>
      <c r="P28" s="70">
        <v>22.977625669281828</v>
      </c>
      <c r="Q28" s="70">
        <v>29.945373442121699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5.8579310522112293E-2</v>
      </c>
      <c r="K29" s="70">
        <v>7.3456523717956329E-2</v>
      </c>
      <c r="L29" s="70">
        <v>8.6898532036758236E-2</v>
      </c>
      <c r="M29" s="70">
        <v>0.16114210930151615</v>
      </c>
      <c r="N29" s="70">
        <v>0.41312935315750454</v>
      </c>
      <c r="O29" s="70">
        <v>0.59313861378119814</v>
      </c>
      <c r="P29" s="70">
        <v>1.7049041316704305</v>
      </c>
      <c r="Q29" s="70">
        <v>3.7015696656391368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2.1857327867160652E-3</v>
      </c>
      <c r="K30" s="70">
        <v>2.5917196616299805E-3</v>
      </c>
      <c r="L30" s="70">
        <v>3.3279460603233024E-3</v>
      </c>
      <c r="M30" s="70">
        <v>6.1959310993851642E-3</v>
      </c>
      <c r="N30" s="70">
        <v>1.8400104332595476E-2</v>
      </c>
      <c r="O30" s="70">
        <v>2.4056222503964081E-2</v>
      </c>
      <c r="P30" s="70">
        <v>6.0934870260318741E-2</v>
      </c>
      <c r="Q30" s="70">
        <v>0.11787498261984526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1.9406590327767727E-2</v>
      </c>
      <c r="K31" s="70">
        <v>2.4152106201546255E-2</v>
      </c>
      <c r="L31" s="70">
        <v>2.8945591887118885E-2</v>
      </c>
      <c r="M31" s="70">
        <v>6.0994287702849481E-2</v>
      </c>
      <c r="N31" s="70">
        <v>0.14609804121175779</v>
      </c>
      <c r="O31" s="70">
        <v>0.21310546217858692</v>
      </c>
      <c r="P31" s="70">
        <v>0.59215171175052561</v>
      </c>
      <c r="Q31" s="70">
        <v>1.3096002261261694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2.0561877999277365E-2</v>
      </c>
      <c r="M32" s="70">
        <v>9.9785483380208304E-2</v>
      </c>
      <c r="N32" s="70">
        <v>0.23101278440472001</v>
      </c>
      <c r="O32" s="70">
        <v>0.52901948126671217</v>
      </c>
      <c r="P32" s="70">
        <v>1.1478878337725305</v>
      </c>
      <c r="Q32" s="70">
        <v>2.5409815617638167</v>
      </c>
    </row>
    <row r="33" spans="1:17" ht="11.45" customHeight="1" x14ac:dyDescent="0.25">
      <c r="A33" s="19" t="s">
        <v>28</v>
      </c>
      <c r="B33" s="21">
        <f>B34+B36+B38+B39+B41</f>
        <v>550.38398366942113</v>
      </c>
      <c r="C33" s="21">
        <f t="shared" ref="C33:Q33" si="6">C34+C36+C38+C39+C41</f>
        <v>540.65163608875321</v>
      </c>
      <c r="D33" s="21">
        <f t="shared" si="6"/>
        <v>531.38137422181023</v>
      </c>
      <c r="E33" s="21">
        <f t="shared" si="6"/>
        <v>543.3298800021156</v>
      </c>
      <c r="F33" s="21">
        <f t="shared" si="6"/>
        <v>539.39664507469263</v>
      </c>
      <c r="G33" s="21">
        <f t="shared" si="6"/>
        <v>541.85155332042905</v>
      </c>
      <c r="H33" s="21">
        <f t="shared" si="6"/>
        <v>540.19055139416355</v>
      </c>
      <c r="I33" s="21">
        <f t="shared" si="6"/>
        <v>517.40214193466704</v>
      </c>
      <c r="J33" s="21">
        <f t="shared" si="6"/>
        <v>510.84579769283141</v>
      </c>
      <c r="K33" s="21">
        <f t="shared" si="6"/>
        <v>501.58653635909894</v>
      </c>
      <c r="L33" s="21">
        <f t="shared" si="6"/>
        <v>527.90409808593938</v>
      </c>
      <c r="M33" s="21">
        <f t="shared" si="6"/>
        <v>514.81757023087903</v>
      </c>
      <c r="N33" s="21">
        <f t="shared" si="6"/>
        <v>539.32085276354701</v>
      </c>
      <c r="O33" s="21">
        <f t="shared" si="6"/>
        <v>528.86814606657128</v>
      </c>
      <c r="P33" s="21">
        <f t="shared" si="6"/>
        <v>498.52595180041953</v>
      </c>
      <c r="Q33" s="21">
        <f t="shared" si="6"/>
        <v>511.34640895397177</v>
      </c>
    </row>
    <row r="34" spans="1:17" ht="11.45" customHeight="1" x14ac:dyDescent="0.25">
      <c r="A34" s="62" t="s">
        <v>59</v>
      </c>
      <c r="B34" s="20">
        <v>6.3298650924886601</v>
      </c>
      <c r="C34" s="20">
        <v>5.2221410646612387</v>
      </c>
      <c r="D34" s="20">
        <v>4.2938411650028634</v>
      </c>
      <c r="E34" s="20">
        <v>3.3922459012844866</v>
      </c>
      <c r="F34" s="20">
        <v>2.5592382202449269</v>
      </c>
      <c r="G34" s="20">
        <v>1.8313915480671212</v>
      </c>
      <c r="H34" s="20">
        <v>1.5029423200417482</v>
      </c>
      <c r="I34" s="20">
        <v>1.250654983654452</v>
      </c>
      <c r="J34" s="20">
        <v>1.0163279577492259</v>
      </c>
      <c r="K34" s="20">
        <v>0.91878862920140481</v>
      </c>
      <c r="L34" s="20">
        <v>0.34748488103353836</v>
      </c>
      <c r="M34" s="20">
        <v>0.57058676950877152</v>
      </c>
      <c r="N34" s="20">
        <v>0.46484224884850223</v>
      </c>
      <c r="O34" s="20">
        <v>0.45209747673023848</v>
      </c>
      <c r="P34" s="20">
        <v>0.41546501561886001</v>
      </c>
      <c r="Q34" s="20">
        <v>0.38013778501569062</v>
      </c>
    </row>
    <row r="35" spans="1:17" ht="11.45" customHeight="1" x14ac:dyDescent="0.25">
      <c r="A35" s="87" t="s">
        <v>75</v>
      </c>
      <c r="B35" s="20">
        <v>0</v>
      </c>
      <c r="C35" s="20">
        <v>1.4905212027678775E-2</v>
      </c>
      <c r="D35" s="20">
        <v>2.900458888486095E-2</v>
      </c>
      <c r="E35" s="20">
        <v>4.8838675555173731E-2</v>
      </c>
      <c r="F35" s="20">
        <v>7.040487354563392E-2</v>
      </c>
      <c r="G35" s="20">
        <v>5.4644042148235858E-2</v>
      </c>
      <c r="H35" s="20">
        <v>5.2076960109082589E-2</v>
      </c>
      <c r="I35" s="20">
        <v>5.5420977092751442E-2</v>
      </c>
      <c r="J35" s="20">
        <v>5.6708375836237529E-2</v>
      </c>
      <c r="K35" s="20">
        <v>4.8296738408699094E-2</v>
      </c>
      <c r="L35" s="20">
        <v>1.9954310132868587E-2</v>
      </c>
      <c r="M35" s="20">
        <v>3.5300980627063182E-2</v>
      </c>
      <c r="N35" s="20">
        <v>3.2030497901865941E-2</v>
      </c>
      <c r="O35" s="20">
        <v>2.861791779964443E-2</v>
      </c>
      <c r="P35" s="20">
        <v>2.275106876537621E-2</v>
      </c>
      <c r="Q35" s="20">
        <v>1.8732987997954767E-2</v>
      </c>
    </row>
    <row r="36" spans="1:17" ht="11.45" customHeight="1" x14ac:dyDescent="0.25">
      <c r="A36" s="62" t="s">
        <v>58</v>
      </c>
      <c r="B36" s="20">
        <v>533.61927873670174</v>
      </c>
      <c r="C36" s="20">
        <v>524.85040490550637</v>
      </c>
      <c r="D36" s="20">
        <v>516.20581869462285</v>
      </c>
      <c r="E36" s="20">
        <v>524.87685095960614</v>
      </c>
      <c r="F36" s="20">
        <v>525.37324178982283</v>
      </c>
      <c r="G36" s="20">
        <v>530.50822969588683</v>
      </c>
      <c r="H36" s="20">
        <v>522.18264837388188</v>
      </c>
      <c r="I36" s="20">
        <v>500.19280285069709</v>
      </c>
      <c r="J36" s="20">
        <v>475.64830457110389</v>
      </c>
      <c r="K36" s="20">
        <v>468.48748250077313</v>
      </c>
      <c r="L36" s="20">
        <v>493.65137422854986</v>
      </c>
      <c r="M36" s="20">
        <v>435.14280722369091</v>
      </c>
      <c r="N36" s="20">
        <v>449.41669968404591</v>
      </c>
      <c r="O36" s="20">
        <v>436.86496489498649</v>
      </c>
      <c r="P36" s="20">
        <v>404.45390507120726</v>
      </c>
      <c r="Q36" s="20">
        <v>424.03809774137198</v>
      </c>
    </row>
    <row r="37" spans="1:17" ht="11.45" customHeight="1" x14ac:dyDescent="0.25">
      <c r="A37" s="87" t="s">
        <v>75</v>
      </c>
      <c r="B37" s="20">
        <v>0</v>
      </c>
      <c r="C37" s="20">
        <v>0.55605135420651741</v>
      </c>
      <c r="D37" s="20">
        <v>0.52952529467844278</v>
      </c>
      <c r="E37" s="20">
        <v>0.69081397536422873</v>
      </c>
      <c r="F37" s="20">
        <v>1.2781256507674403</v>
      </c>
      <c r="G37" s="20">
        <v>1.2068925573184826</v>
      </c>
      <c r="H37" s="20">
        <v>6.7916960574813352</v>
      </c>
      <c r="I37" s="20">
        <v>14.675017146394067</v>
      </c>
      <c r="J37" s="20">
        <v>16.089107316220801</v>
      </c>
      <c r="K37" s="20">
        <v>19.978352881432837</v>
      </c>
      <c r="L37" s="20">
        <v>21.688510853962192</v>
      </c>
      <c r="M37" s="20">
        <v>21.631106108299079</v>
      </c>
      <c r="N37" s="20">
        <v>32.083713994472234</v>
      </c>
      <c r="O37" s="20">
        <v>42.057816944713004</v>
      </c>
      <c r="P37" s="20">
        <v>53.781756527070606</v>
      </c>
      <c r="Q37" s="20">
        <v>70.65155573003581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10.151512107112204</v>
      </c>
      <c r="C39" s="20">
        <v>10.298520781565077</v>
      </c>
      <c r="D39" s="20">
        <v>10.649898708816472</v>
      </c>
      <c r="E39" s="20">
        <v>14.802074380898659</v>
      </c>
      <c r="F39" s="20">
        <v>11.204678805215181</v>
      </c>
      <c r="G39" s="20">
        <v>9.3019819965858019</v>
      </c>
      <c r="H39" s="20">
        <v>16.310112227369125</v>
      </c>
      <c r="I39" s="20">
        <v>15.797492103670471</v>
      </c>
      <c r="J39" s="20">
        <v>34.035456751549731</v>
      </c>
      <c r="K39" s="20">
        <v>32.050487071070577</v>
      </c>
      <c r="L39" s="20">
        <v>33.791261907752329</v>
      </c>
      <c r="M39" s="20">
        <v>79.00625285347229</v>
      </c>
      <c r="N39" s="20">
        <v>89.340727316452956</v>
      </c>
      <c r="O39" s="20">
        <v>91.420853978107644</v>
      </c>
      <c r="P39" s="20">
        <v>93.480586774761122</v>
      </c>
      <c r="Q39" s="20">
        <v>86.613133682030238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14.87126107081767</v>
      </c>
      <c r="K40" s="20">
        <v>16.148780024353016</v>
      </c>
      <c r="L40" s="20">
        <v>13.513034257175599</v>
      </c>
      <c r="M40" s="20">
        <v>46.938209755415457</v>
      </c>
      <c r="N40" s="20">
        <v>50.698349406147443</v>
      </c>
      <c r="O40" s="20">
        <v>53.681773676280145</v>
      </c>
      <c r="P40" s="20">
        <v>58.205457225764611</v>
      </c>
      <c r="Q40" s="20">
        <v>63.921399876798482</v>
      </c>
    </row>
    <row r="41" spans="1:17" ht="11.45" customHeight="1" x14ac:dyDescent="0.25">
      <c r="A41" s="62" t="s">
        <v>55</v>
      </c>
      <c r="B41" s="20">
        <v>0.28332773311839127</v>
      </c>
      <c r="C41" s="20">
        <v>0.28056933702048781</v>
      </c>
      <c r="D41" s="20">
        <v>0.23181565336797494</v>
      </c>
      <c r="E41" s="20">
        <v>0.25870876032641638</v>
      </c>
      <c r="F41" s="20">
        <v>0.25948625940979347</v>
      </c>
      <c r="G41" s="20">
        <v>0.20995007988930056</v>
      </c>
      <c r="H41" s="20">
        <v>0.19484847287078991</v>
      </c>
      <c r="I41" s="20">
        <v>0.16119199664499134</v>
      </c>
      <c r="J41" s="20">
        <v>0.14570841242856736</v>
      </c>
      <c r="K41" s="20">
        <v>0.12977815805386114</v>
      </c>
      <c r="L41" s="20">
        <v>0.11397706860361907</v>
      </c>
      <c r="M41" s="20">
        <v>9.7923384206948669E-2</v>
      </c>
      <c r="N41" s="20">
        <v>9.8583514199574743E-2</v>
      </c>
      <c r="O41" s="20">
        <v>0.13022971674693962</v>
      </c>
      <c r="P41" s="20">
        <v>0.17599493883231149</v>
      </c>
      <c r="Q41" s="20">
        <v>0.31503974555383585</v>
      </c>
    </row>
    <row r="42" spans="1:17" ht="11.45" customHeight="1" x14ac:dyDescent="0.25">
      <c r="A42" s="25" t="s">
        <v>18</v>
      </c>
      <c r="B42" s="24">
        <f t="shared" ref="B42" si="7">B43+B52</f>
        <v>1803.7764789716289</v>
      </c>
      <c r="C42" s="24">
        <f t="shared" ref="C42:Q42" si="8">C43+C52</f>
        <v>1837.0702417804805</v>
      </c>
      <c r="D42" s="24">
        <f t="shared" si="8"/>
        <v>1839.384340491853</v>
      </c>
      <c r="E42" s="24">
        <f t="shared" si="8"/>
        <v>1905.9597161610586</v>
      </c>
      <c r="F42" s="24">
        <f t="shared" si="8"/>
        <v>2088.4527377264094</v>
      </c>
      <c r="G42" s="24">
        <f t="shared" si="8"/>
        <v>2260.0307887418426</v>
      </c>
      <c r="H42" s="24">
        <f t="shared" si="8"/>
        <v>2347.7718381908526</v>
      </c>
      <c r="I42" s="24">
        <f t="shared" si="8"/>
        <v>2387.8084366278426</v>
      </c>
      <c r="J42" s="24">
        <f t="shared" si="8"/>
        <v>2473.3535331552048</v>
      </c>
      <c r="K42" s="24">
        <f t="shared" si="8"/>
        <v>2246.0541711207329</v>
      </c>
      <c r="L42" s="24">
        <f t="shared" si="8"/>
        <v>2345.0215998529666</v>
      </c>
      <c r="M42" s="24">
        <f t="shared" si="8"/>
        <v>2323.416726421256</v>
      </c>
      <c r="N42" s="24">
        <f t="shared" si="8"/>
        <v>2229.523364547963</v>
      </c>
      <c r="O42" s="24">
        <f t="shared" si="8"/>
        <v>2192.556685925123</v>
      </c>
      <c r="P42" s="24">
        <f t="shared" si="8"/>
        <v>2171.5373171255633</v>
      </c>
      <c r="Q42" s="24">
        <f t="shared" si="8"/>
        <v>2348.3449702699818</v>
      </c>
    </row>
    <row r="43" spans="1:17" ht="11.45" customHeight="1" x14ac:dyDescent="0.25">
      <c r="A43" s="23" t="s">
        <v>27</v>
      </c>
      <c r="B43" s="22">
        <f>B44+B46+B48+B49+B51</f>
        <v>331.27584207071362</v>
      </c>
      <c r="C43" s="22">
        <f t="shared" ref="C43:Q43" si="9">C44+C46+C48+C49+C51</f>
        <v>364.54661743947054</v>
      </c>
      <c r="D43" s="22">
        <f t="shared" si="9"/>
        <v>392.60222563649984</v>
      </c>
      <c r="E43" s="22">
        <f t="shared" si="9"/>
        <v>425.69251962741413</v>
      </c>
      <c r="F43" s="22">
        <f t="shared" si="9"/>
        <v>469.68457844564938</v>
      </c>
      <c r="G43" s="22">
        <f t="shared" si="9"/>
        <v>491.97672270144125</v>
      </c>
      <c r="H43" s="22">
        <f t="shared" si="9"/>
        <v>527.82570328757799</v>
      </c>
      <c r="I43" s="22">
        <f t="shared" si="9"/>
        <v>554.62306729388035</v>
      </c>
      <c r="J43" s="22">
        <f t="shared" si="9"/>
        <v>578.97547874991608</v>
      </c>
      <c r="K43" s="22">
        <f t="shared" si="9"/>
        <v>571.93485040308144</v>
      </c>
      <c r="L43" s="22">
        <f t="shared" si="9"/>
        <v>606.03804577755557</v>
      </c>
      <c r="M43" s="22">
        <f t="shared" si="9"/>
        <v>626.063584063588</v>
      </c>
      <c r="N43" s="22">
        <f t="shared" si="9"/>
        <v>619.48952797955644</v>
      </c>
      <c r="O43" s="22">
        <f t="shared" si="9"/>
        <v>602.6698824184798</v>
      </c>
      <c r="P43" s="22">
        <f t="shared" si="9"/>
        <v>572.18518108900435</v>
      </c>
      <c r="Q43" s="22">
        <f t="shared" si="9"/>
        <v>612.45522576468579</v>
      </c>
    </row>
    <row r="44" spans="1:17" ht="11.45" customHeight="1" x14ac:dyDescent="0.25">
      <c r="A44" s="62" t="s">
        <v>59</v>
      </c>
      <c r="B44" s="70">
        <v>169.6783352542036</v>
      </c>
      <c r="C44" s="70">
        <v>158.7440518939197</v>
      </c>
      <c r="D44" s="70">
        <v>146.65827503907826</v>
      </c>
      <c r="E44" s="70">
        <v>130.58332587524839</v>
      </c>
      <c r="F44" s="70">
        <v>115.84606559028035</v>
      </c>
      <c r="G44" s="70">
        <v>107.07767489880996</v>
      </c>
      <c r="H44" s="70">
        <v>96.391926289404196</v>
      </c>
      <c r="I44" s="70">
        <v>88.209773250301865</v>
      </c>
      <c r="J44" s="70">
        <v>76.683372955336722</v>
      </c>
      <c r="K44" s="70">
        <v>70.09026618908031</v>
      </c>
      <c r="L44" s="70">
        <v>62.557951863681431</v>
      </c>
      <c r="M44" s="70">
        <v>58.256341148275077</v>
      </c>
      <c r="N44" s="70">
        <v>52.503962518365121</v>
      </c>
      <c r="O44" s="70">
        <v>45.979826157600549</v>
      </c>
      <c r="P44" s="70">
        <v>47.120080518867411</v>
      </c>
      <c r="Q44" s="70">
        <v>48.284557179304045</v>
      </c>
    </row>
    <row r="45" spans="1:17" ht="11.45" customHeight="1" x14ac:dyDescent="0.25">
      <c r="A45" s="87" t="s">
        <v>75</v>
      </c>
      <c r="B45" s="70">
        <v>0</v>
      </c>
      <c r="C45" s="70">
        <v>0.45309265343738958</v>
      </c>
      <c r="D45" s="70">
        <v>0.99066612168652324</v>
      </c>
      <c r="E45" s="70">
        <v>1.880027825495171</v>
      </c>
      <c r="F45" s="70">
        <v>3.1869356803612967</v>
      </c>
      <c r="G45" s="70">
        <v>3.1949240928195115</v>
      </c>
      <c r="H45" s="70">
        <v>3.3399808051658915</v>
      </c>
      <c r="I45" s="70">
        <v>3.9088892512761029</v>
      </c>
      <c r="J45" s="70">
        <v>4.2787266657231928</v>
      </c>
      <c r="K45" s="70">
        <v>3.6843416902888704</v>
      </c>
      <c r="L45" s="70">
        <v>3.5923887366037115</v>
      </c>
      <c r="M45" s="70">
        <v>3.604194979931493</v>
      </c>
      <c r="N45" s="70">
        <v>3.6178468404067927</v>
      </c>
      <c r="O45" s="70">
        <v>2.9105379993202316</v>
      </c>
      <c r="P45" s="70">
        <v>2.5803188037817342</v>
      </c>
      <c r="Q45" s="70">
        <v>2.3794373139968932</v>
      </c>
    </row>
    <row r="46" spans="1:17" ht="11.45" customHeight="1" x14ac:dyDescent="0.25">
      <c r="A46" s="62" t="s">
        <v>58</v>
      </c>
      <c r="B46" s="70">
        <v>161.59750681651002</v>
      </c>
      <c r="C46" s="70">
        <v>205.80053632711591</v>
      </c>
      <c r="D46" s="70">
        <v>245.93157659192465</v>
      </c>
      <c r="E46" s="70">
        <v>295.07518927653786</v>
      </c>
      <c r="F46" s="70">
        <v>353.7832272167168</v>
      </c>
      <c r="G46" s="70">
        <v>384.78124169833387</v>
      </c>
      <c r="H46" s="70">
        <v>431.07061635285339</v>
      </c>
      <c r="I46" s="70">
        <v>465.70369068787699</v>
      </c>
      <c r="J46" s="70">
        <v>501.03569257553852</v>
      </c>
      <c r="K46" s="70">
        <v>500.10360401164417</v>
      </c>
      <c r="L46" s="70">
        <v>541.07590250615965</v>
      </c>
      <c r="M46" s="70">
        <v>564.89753681805803</v>
      </c>
      <c r="N46" s="70">
        <v>563.64111296027113</v>
      </c>
      <c r="O46" s="70">
        <v>553.04545397355434</v>
      </c>
      <c r="P46" s="70">
        <v>520.93673111753048</v>
      </c>
      <c r="Q46" s="70">
        <v>559.43490420520584</v>
      </c>
    </row>
    <row r="47" spans="1:17" ht="11.45" customHeight="1" x14ac:dyDescent="0.25">
      <c r="A47" s="87" t="s">
        <v>75</v>
      </c>
      <c r="B47" s="70">
        <v>0</v>
      </c>
      <c r="C47" s="70">
        <v>0.21664895555987959</v>
      </c>
      <c r="D47" s="70">
        <v>0.24523376748344045</v>
      </c>
      <c r="E47" s="70">
        <v>0.3591152412915814</v>
      </c>
      <c r="F47" s="70">
        <v>0.7648976928369583</v>
      </c>
      <c r="G47" s="70">
        <v>0.76938147031213033</v>
      </c>
      <c r="H47" s="70">
        <v>5.4784168535093061</v>
      </c>
      <c r="I47" s="70">
        <v>13.479565497049702</v>
      </c>
      <c r="J47" s="70">
        <v>17.581280424705252</v>
      </c>
      <c r="K47" s="70">
        <v>22.6872870541285</v>
      </c>
      <c r="L47" s="70">
        <v>24.694437698618341</v>
      </c>
      <c r="M47" s="70">
        <v>32.668241413304315</v>
      </c>
      <c r="N47" s="70">
        <v>45.521667451832187</v>
      </c>
      <c r="O47" s="70">
        <v>59.623269632091272</v>
      </c>
      <c r="P47" s="70">
        <v>76.148121281946345</v>
      </c>
      <c r="Q47" s="70">
        <v>104.32578575999976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2.0292184349220443E-3</v>
      </c>
      <c r="D49" s="70">
        <v>1.2374005496885977E-2</v>
      </c>
      <c r="E49" s="70">
        <v>3.4004475627883564E-2</v>
      </c>
      <c r="F49" s="70">
        <v>5.5285638652251237E-2</v>
      </c>
      <c r="G49" s="70">
        <v>0.11711760483949192</v>
      </c>
      <c r="H49" s="70">
        <v>0.29185260524902717</v>
      </c>
      <c r="I49" s="70">
        <v>0.64184002433203569</v>
      </c>
      <c r="J49" s="70">
        <v>1.1887335326923616</v>
      </c>
      <c r="K49" s="70">
        <v>1.6731255566800696</v>
      </c>
      <c r="L49" s="70">
        <v>2.3377207756866945</v>
      </c>
      <c r="M49" s="70">
        <v>2.8416171457030868</v>
      </c>
      <c r="N49" s="70">
        <v>3.1848591396622066</v>
      </c>
      <c r="O49" s="70">
        <v>3.4161329184961544</v>
      </c>
      <c r="P49" s="70">
        <v>3.799728954768566</v>
      </c>
      <c r="Q49" s="70">
        <v>4.2715245929105796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0.51939854479839043</v>
      </c>
      <c r="K50" s="70">
        <v>0.84301173046251365</v>
      </c>
      <c r="L50" s="70">
        <v>0.93484821643544969</v>
      </c>
      <c r="M50" s="70">
        <v>1.6882261442897228</v>
      </c>
      <c r="N50" s="70">
        <v>1.8073179648518596</v>
      </c>
      <c r="O50" s="70">
        <v>2.0059326313306536</v>
      </c>
      <c r="P50" s="70">
        <v>2.3658918795532582</v>
      </c>
      <c r="Q50" s="70">
        <v>3.1524298911686235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6.8849945788788123E-4</v>
      </c>
      <c r="H51" s="70">
        <v>7.1308040071358644E-2</v>
      </c>
      <c r="I51" s="70">
        <v>6.7763331369430135E-2</v>
      </c>
      <c r="J51" s="70">
        <v>6.7679686348459278E-2</v>
      </c>
      <c r="K51" s="70">
        <v>6.7854645676865818E-2</v>
      </c>
      <c r="L51" s="70">
        <v>6.6470632027805718E-2</v>
      </c>
      <c r="M51" s="70">
        <v>6.8088951551720539E-2</v>
      </c>
      <c r="N51" s="70">
        <v>0.15959336125795526</v>
      </c>
      <c r="O51" s="70">
        <v>0.22846936882882318</v>
      </c>
      <c r="P51" s="70">
        <v>0.32864049783794846</v>
      </c>
      <c r="Q51" s="70">
        <v>0.46423978726518844</v>
      </c>
    </row>
    <row r="52" spans="1:17" ht="11.45" customHeight="1" x14ac:dyDescent="0.25">
      <c r="A52" s="19" t="s">
        <v>76</v>
      </c>
      <c r="B52" s="21">
        <f>B53+B55</f>
        <v>1472.5006369009152</v>
      </c>
      <c r="C52" s="21">
        <f t="shared" ref="C52:Q52" si="10">C53+C55</f>
        <v>1472.52362434101</v>
      </c>
      <c r="D52" s="21">
        <f t="shared" si="10"/>
        <v>1446.782114855353</v>
      </c>
      <c r="E52" s="21">
        <f t="shared" si="10"/>
        <v>1480.2671965336444</v>
      </c>
      <c r="F52" s="21">
        <f t="shared" si="10"/>
        <v>1618.7681592807598</v>
      </c>
      <c r="G52" s="21">
        <f t="shared" si="10"/>
        <v>1768.0540660404013</v>
      </c>
      <c r="H52" s="21">
        <f t="shared" si="10"/>
        <v>1819.9461349032745</v>
      </c>
      <c r="I52" s="21">
        <f t="shared" si="10"/>
        <v>1833.1853693339624</v>
      </c>
      <c r="J52" s="21">
        <f t="shared" si="10"/>
        <v>1894.3780544052886</v>
      </c>
      <c r="K52" s="21">
        <f t="shared" si="10"/>
        <v>1674.1193207176514</v>
      </c>
      <c r="L52" s="21">
        <f t="shared" si="10"/>
        <v>1738.9835540754109</v>
      </c>
      <c r="M52" s="21">
        <f t="shared" si="10"/>
        <v>1697.353142357668</v>
      </c>
      <c r="N52" s="21">
        <f t="shared" si="10"/>
        <v>1610.0338365684063</v>
      </c>
      <c r="O52" s="21">
        <f t="shared" si="10"/>
        <v>1589.8868035066432</v>
      </c>
      <c r="P52" s="21">
        <f t="shared" si="10"/>
        <v>1599.3521360365589</v>
      </c>
      <c r="Q52" s="21">
        <f t="shared" si="10"/>
        <v>1735.889744505296</v>
      </c>
    </row>
    <row r="53" spans="1:17" ht="11.45" customHeight="1" x14ac:dyDescent="0.25">
      <c r="A53" s="17" t="s">
        <v>23</v>
      </c>
      <c r="B53" s="20">
        <v>1142.5279327472012</v>
      </c>
      <c r="C53" s="20">
        <v>1126.7888537595484</v>
      </c>
      <c r="D53" s="20">
        <v>1117.7687457711534</v>
      </c>
      <c r="E53" s="20">
        <v>1115.2628461283555</v>
      </c>
      <c r="F53" s="20">
        <v>1164.7628568640243</v>
      </c>
      <c r="G53" s="20">
        <v>1274.4204656973686</v>
      </c>
      <c r="H53" s="20">
        <v>1278.7142899480414</v>
      </c>
      <c r="I53" s="20">
        <v>1313.1679950015102</v>
      </c>
      <c r="J53" s="20">
        <v>1369.6892369559062</v>
      </c>
      <c r="K53" s="20">
        <v>1258.1463561223825</v>
      </c>
      <c r="L53" s="20">
        <v>1288.0797065208849</v>
      </c>
      <c r="M53" s="20">
        <v>1252.5982905729736</v>
      </c>
      <c r="N53" s="20">
        <v>1168.4583722694802</v>
      </c>
      <c r="O53" s="20">
        <v>1133.4196578465421</v>
      </c>
      <c r="P53" s="20">
        <v>1296.281003591849</v>
      </c>
      <c r="Q53" s="20">
        <v>1335.7728904268893</v>
      </c>
    </row>
    <row r="54" spans="1:17" ht="11.45" customHeight="1" x14ac:dyDescent="0.25">
      <c r="A54" s="87" t="s">
        <v>75</v>
      </c>
      <c r="B54" s="20">
        <v>0</v>
      </c>
      <c r="C54" s="20">
        <v>1.1944687766260973</v>
      </c>
      <c r="D54" s="20">
        <v>1.1499238044397666</v>
      </c>
      <c r="E54" s="20">
        <v>1.4814275209141445</v>
      </c>
      <c r="F54" s="20">
        <v>2.8778459945423358</v>
      </c>
      <c r="G54" s="20">
        <v>2.9501709178947362</v>
      </c>
      <c r="H54" s="20">
        <v>16.689584779042022</v>
      </c>
      <c r="I54" s="20">
        <v>38.598385559030739</v>
      </c>
      <c r="J54" s="20">
        <v>48.242395834937348</v>
      </c>
      <c r="K54" s="20">
        <v>56.233904136095447</v>
      </c>
      <c r="L54" s="20">
        <v>58.211324080875229</v>
      </c>
      <c r="M54" s="20">
        <v>67.471824214606556</v>
      </c>
      <c r="N54" s="20">
        <v>89.090426177208798</v>
      </c>
      <c r="O54" s="20">
        <v>115.39986627803013</v>
      </c>
      <c r="P54" s="20">
        <v>179.32293522937908</v>
      </c>
      <c r="Q54" s="20">
        <v>235.28106539863984</v>
      </c>
    </row>
    <row r="55" spans="1:17" ht="11.45" customHeight="1" x14ac:dyDescent="0.25">
      <c r="A55" s="17" t="s">
        <v>22</v>
      </c>
      <c r="B55" s="20">
        <v>329.97270415371401</v>
      </c>
      <c r="C55" s="20">
        <v>345.73477058146148</v>
      </c>
      <c r="D55" s="20">
        <v>329.01336908419961</v>
      </c>
      <c r="E55" s="20">
        <v>365.00435040528885</v>
      </c>
      <c r="F55" s="20">
        <v>454.00530241673545</v>
      </c>
      <c r="G55" s="20">
        <v>493.63360034303264</v>
      </c>
      <c r="H55" s="20">
        <v>541.2318449552331</v>
      </c>
      <c r="I55" s="20">
        <v>520.01737433245216</v>
      </c>
      <c r="J55" s="20">
        <v>524.68881744938244</v>
      </c>
      <c r="K55" s="20">
        <v>415.97296459526893</v>
      </c>
      <c r="L55" s="20">
        <v>450.90384755452601</v>
      </c>
      <c r="M55" s="20">
        <v>444.75485178469444</v>
      </c>
      <c r="N55" s="20">
        <v>441.57546429892608</v>
      </c>
      <c r="O55" s="20">
        <v>456.4671456601011</v>
      </c>
      <c r="P55" s="20">
        <v>303.07113244470992</v>
      </c>
      <c r="Q55" s="20">
        <v>400.11685407840673</v>
      </c>
    </row>
    <row r="56" spans="1:17" ht="11.45" customHeight="1" x14ac:dyDescent="0.25">
      <c r="A56" s="86" t="s">
        <v>75</v>
      </c>
      <c r="B56" s="69">
        <v>0</v>
      </c>
      <c r="C56" s="69">
        <v>0.36650113024784009</v>
      </c>
      <c r="D56" s="69">
        <v>0.33847815706085921</v>
      </c>
      <c r="E56" s="69">
        <v>0.4848430948999376</v>
      </c>
      <c r="F56" s="69">
        <v>1.1217367838967012</v>
      </c>
      <c r="G56" s="69">
        <v>1.1427182244996297</v>
      </c>
      <c r="H56" s="69">
        <v>7.0640758709787548</v>
      </c>
      <c r="I56" s="69">
        <v>15.285044402758023</v>
      </c>
      <c r="J56" s="69">
        <v>18.480283657491533</v>
      </c>
      <c r="K56" s="69">
        <v>18.592259716390576</v>
      </c>
      <c r="L56" s="69">
        <v>20.377395798126017</v>
      </c>
      <c r="M56" s="69">
        <v>23.956939270996134</v>
      </c>
      <c r="N56" s="69">
        <v>33.668419207250302</v>
      </c>
      <c r="O56" s="69">
        <v>46.47550199506226</v>
      </c>
      <c r="P56" s="69">
        <v>41.92578993496484</v>
      </c>
      <c r="Q56" s="69">
        <v>70.47599212874745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11.079318932108889</v>
      </c>
      <c r="C60" s="71">
        <f>IF(C17=0,"",C17/TrRoad_act!C30*100)</f>
        <v>10.864720406606349</v>
      </c>
      <c r="D60" s="71">
        <f>IF(D17=0,"",D17/TrRoad_act!D30*100)</f>
        <v>10.735945436710695</v>
      </c>
      <c r="E60" s="71">
        <f>IF(E17=0,"",E17/TrRoad_act!E30*100)</f>
        <v>10.772358757036049</v>
      </c>
      <c r="F60" s="71">
        <f>IF(F17=0,"",F17/TrRoad_act!F30*100)</f>
        <v>10.859491182592327</v>
      </c>
      <c r="G60" s="71">
        <f>IF(G17=0,"",G17/TrRoad_act!G30*100)</f>
        <v>11.007134541233365</v>
      </c>
      <c r="H60" s="71">
        <f>IF(H17=0,"",H17/TrRoad_act!H30*100)</f>
        <v>10.986240226649818</v>
      </c>
      <c r="I60" s="71">
        <f>IF(I17=0,"",I17/TrRoad_act!I30*100)</f>
        <v>10.872968864859372</v>
      </c>
      <c r="J60" s="71">
        <f>IF(J17=0,"",J17/TrRoad_act!J30*100)</f>
        <v>10.761087762611075</v>
      </c>
      <c r="K60" s="71">
        <f>IF(K17=0,"",K17/TrRoad_act!K30*100)</f>
        <v>10.609393246911617</v>
      </c>
      <c r="L60" s="71">
        <f>IF(L17=0,"",L17/TrRoad_act!L30*100)</f>
        <v>10.647054719575063</v>
      </c>
      <c r="M60" s="71">
        <f>IF(M17=0,"",M17/TrRoad_act!M30*100)</f>
        <v>10.304085191103519</v>
      </c>
      <c r="N60" s="71">
        <f>IF(N17=0,"",N17/TrRoad_act!N30*100)</f>
        <v>10.040556665880747</v>
      </c>
      <c r="O60" s="71">
        <f>IF(O17=0,"",O17/TrRoad_act!O30*100)</f>
        <v>9.5734180346837512</v>
      </c>
      <c r="P60" s="71">
        <f>IF(P17=0,"",P17/TrRoad_act!P30*100)</f>
        <v>9.2399375442281784</v>
      </c>
      <c r="Q60" s="71">
        <f>IF(Q17=0,"",Q17/TrRoad_act!Q30*100)</f>
        <v>9.1890701801024495</v>
      </c>
    </row>
    <row r="61" spans="1:17" ht="11.45" customHeight="1" x14ac:dyDescent="0.25">
      <c r="A61" s="25" t="s">
        <v>39</v>
      </c>
      <c r="B61" s="24">
        <f>IF(B18=0,"",B18/TrRoad_act!B31*100)</f>
        <v>9.0414707927993092</v>
      </c>
      <c r="C61" s="24">
        <f>IF(C18=0,"",C18/TrRoad_act!C31*100)</f>
        <v>8.8607027644795497</v>
      </c>
      <c r="D61" s="24">
        <f>IF(D18=0,"",D18/TrRoad_act!D31*100)</f>
        <v>8.8579771742923192</v>
      </c>
      <c r="E61" s="24">
        <f>IF(E18=0,"",E18/TrRoad_act!E31*100)</f>
        <v>8.8532292751632529</v>
      </c>
      <c r="F61" s="24">
        <f>IF(F18=0,"",F18/TrRoad_act!F31*100)</f>
        <v>8.7640643835027632</v>
      </c>
      <c r="G61" s="24">
        <f>IF(G18=0,"",G18/TrRoad_act!G31*100)</f>
        <v>8.7153855847850306</v>
      </c>
      <c r="H61" s="24">
        <f>IF(H18=0,"",H18/TrRoad_act!H31*100)</f>
        <v>8.6274520172947078</v>
      </c>
      <c r="I61" s="24">
        <f>IF(I18=0,"",I18/TrRoad_act!I31*100)</f>
        <v>8.583463969511488</v>
      </c>
      <c r="J61" s="24">
        <f>IF(J18=0,"",J18/TrRoad_act!J31*100)</f>
        <v>8.3490819112348387</v>
      </c>
      <c r="K61" s="24">
        <f>IF(K18=0,"",K18/TrRoad_act!K31*100)</f>
        <v>8.4961341907720165</v>
      </c>
      <c r="L61" s="24">
        <f>IF(L18=0,"",L18/TrRoad_act!L31*100)</f>
        <v>8.4689728871870038</v>
      </c>
      <c r="M61" s="24">
        <f>IF(M18=0,"",M18/TrRoad_act!M31*100)</f>
        <v>8.2003034466140079</v>
      </c>
      <c r="N61" s="24">
        <f>IF(N18=0,"",N18/TrRoad_act!N31*100)</f>
        <v>8.0367108989842322</v>
      </c>
      <c r="O61" s="24">
        <f>IF(O18=0,"",O18/TrRoad_act!O31*100)</f>
        <v>7.6677838191825316</v>
      </c>
      <c r="P61" s="24">
        <f>IF(P18=0,"",P18/TrRoad_act!P31*100)</f>
        <v>7.5464419137919876</v>
      </c>
      <c r="Q61" s="24">
        <f>IF(Q18=0,"",Q18/TrRoad_act!Q31*100)</f>
        <v>7.3239724294352868</v>
      </c>
    </row>
    <row r="62" spans="1:17" ht="11.45" customHeight="1" x14ac:dyDescent="0.25">
      <c r="A62" s="23" t="s">
        <v>30</v>
      </c>
      <c r="B62" s="22">
        <f>IF(B19=0,"",B19/TrRoad_act!B32*100)</f>
        <v>5.2189257970230498</v>
      </c>
      <c r="C62" s="22">
        <f>IF(C19=0,"",C19/TrRoad_act!C32*100)</f>
        <v>4.9917580787499398</v>
      </c>
      <c r="D62" s="22">
        <f>IF(D19=0,"",D19/TrRoad_act!D32*100)</f>
        <v>4.9219752007516773</v>
      </c>
      <c r="E62" s="22">
        <f>IF(E19=0,"",E19/TrRoad_act!E32*100)</f>
        <v>4.9773241021097414</v>
      </c>
      <c r="F62" s="22">
        <f>IF(F19=0,"",F19/TrRoad_act!F32*100)</f>
        <v>4.7556666831894292</v>
      </c>
      <c r="G62" s="22">
        <f>IF(G19=0,"",G19/TrRoad_act!G32*100)</f>
        <v>4.7039310978270441</v>
      </c>
      <c r="H62" s="22">
        <f>IF(H19=0,"",H19/TrRoad_act!H32*100)</f>
        <v>4.5536677685928906</v>
      </c>
      <c r="I62" s="22">
        <f>IF(I19=0,"",I19/TrRoad_act!I32*100)</f>
        <v>4.5749619627759737</v>
      </c>
      <c r="J62" s="22">
        <f>IF(J19=0,"",J19/TrRoad_act!J32*100)</f>
        <v>4.5853352802300638</v>
      </c>
      <c r="K62" s="22">
        <f>IF(K19=0,"",K19/TrRoad_act!K32*100)</f>
        <v>4.5397216648808758</v>
      </c>
      <c r="L62" s="22">
        <f>IF(L19=0,"",L19/TrRoad_act!L32*100)</f>
        <v>4.3743778204357158</v>
      </c>
      <c r="M62" s="22">
        <f>IF(M19=0,"",M19/TrRoad_act!M32*100)</f>
        <v>4.36122935016762</v>
      </c>
      <c r="N62" s="22">
        <f>IF(N19=0,"",N19/TrRoad_act!N32*100)</f>
        <v>4.3678833996739641</v>
      </c>
      <c r="O62" s="22">
        <f>IF(O19=0,"",O19/TrRoad_act!O32*100)</f>
        <v>4.2645007135004978</v>
      </c>
      <c r="P62" s="22">
        <f>IF(P19=0,"",P19/TrRoad_act!P32*100)</f>
        <v>4.1622668133455027</v>
      </c>
      <c r="Q62" s="22">
        <f>IF(Q19=0,"",Q19/TrRoad_act!Q32*100)</f>
        <v>4.2516018057208704</v>
      </c>
    </row>
    <row r="63" spans="1:17" ht="11.45" customHeight="1" x14ac:dyDescent="0.25">
      <c r="A63" s="19" t="s">
        <v>29</v>
      </c>
      <c r="B63" s="21">
        <f>IF(B21=0,"",B21/TrRoad_act!B33*100)</f>
        <v>8.2099616890749427</v>
      </c>
      <c r="C63" s="21">
        <f>IF(C21=0,"",C21/TrRoad_act!C33*100)</f>
        <v>8.0524808453031316</v>
      </c>
      <c r="D63" s="21">
        <f>IF(D21=0,"",D21/TrRoad_act!D33*100)</f>
        <v>8.0931316887462792</v>
      </c>
      <c r="E63" s="21">
        <f>IF(E21=0,"",E21/TrRoad_act!E33*100)</f>
        <v>8.0738563084456061</v>
      </c>
      <c r="F63" s="21">
        <f>IF(F21=0,"",F21/TrRoad_act!F33*100)</f>
        <v>7.9986805777886998</v>
      </c>
      <c r="G63" s="21">
        <f>IF(G21=0,"",G21/TrRoad_act!G33*100)</f>
        <v>7.9456061573799337</v>
      </c>
      <c r="H63" s="21">
        <f>IF(H21=0,"",H21/TrRoad_act!H33*100)</f>
        <v>7.8656110315687728</v>
      </c>
      <c r="I63" s="21">
        <f>IF(I21=0,"",I21/TrRoad_act!I33*100)</f>
        <v>7.8772153149225446</v>
      </c>
      <c r="J63" s="21">
        <f>IF(J21=0,"",J21/TrRoad_act!J33*100)</f>
        <v>7.6393713609338816</v>
      </c>
      <c r="K63" s="21">
        <f>IF(K21=0,"",K21/TrRoad_act!K33*100)</f>
        <v>7.8049806124950685</v>
      </c>
      <c r="L63" s="21">
        <f>IF(L21=0,"",L21/TrRoad_act!L33*100)</f>
        <v>7.7369233790657566</v>
      </c>
      <c r="M63" s="21">
        <f>IF(M21=0,"",M21/TrRoad_act!M33*100)</f>
        <v>7.5020992489480882</v>
      </c>
      <c r="N63" s="21">
        <f>IF(N21=0,"",N21/TrRoad_act!N33*100)</f>
        <v>7.301237892336486</v>
      </c>
      <c r="O63" s="21">
        <f>IF(O21=0,"",O21/TrRoad_act!O33*100)</f>
        <v>6.9823375108777705</v>
      </c>
      <c r="P63" s="21">
        <f>IF(P21=0,"",P21/TrRoad_act!P33*100)</f>
        <v>6.9531988658020776</v>
      </c>
      <c r="Q63" s="21">
        <f>IF(Q21=0,"",Q21/TrRoad_act!Q33*100)</f>
        <v>6.7163607787255835</v>
      </c>
    </row>
    <row r="64" spans="1:17" ht="11.45" customHeight="1" x14ac:dyDescent="0.25">
      <c r="A64" s="62" t="s">
        <v>59</v>
      </c>
      <c r="B64" s="70">
        <f>IF(B22=0,"",B22/TrRoad_act!B34*100)</f>
        <v>8.2794043774382686</v>
      </c>
      <c r="C64" s="70">
        <f>IF(C22=0,"",C22/TrRoad_act!C34*100)</f>
        <v>8.122541528081193</v>
      </c>
      <c r="D64" s="70">
        <f>IF(D22=0,"",D22/TrRoad_act!D34*100)</f>
        <v>8.1857874903232837</v>
      </c>
      <c r="E64" s="70">
        <f>IF(E22=0,"",E22/TrRoad_act!E34*100)</f>
        <v>8.1615315227638963</v>
      </c>
      <c r="F64" s="70">
        <f>IF(F22=0,"",F22/TrRoad_act!F34*100)</f>
        <v>8.0730916182867709</v>
      </c>
      <c r="G64" s="70">
        <f>IF(G22=0,"",G22/TrRoad_act!G34*100)</f>
        <v>8.0141344210706364</v>
      </c>
      <c r="H64" s="70">
        <f>IF(H22=0,"",H22/TrRoad_act!H34*100)</f>
        <v>7.940628226799368</v>
      </c>
      <c r="I64" s="70">
        <f>IF(I22=0,"",I22/TrRoad_act!I34*100)</f>
        <v>8.0341769882082996</v>
      </c>
      <c r="J64" s="70">
        <f>IF(J22=0,"",J22/TrRoad_act!J34*100)</f>
        <v>7.7926197499010348</v>
      </c>
      <c r="K64" s="70">
        <f>IF(K22=0,"",K22/TrRoad_act!K34*100)</f>
        <v>8.0960664552125579</v>
      </c>
      <c r="L64" s="70">
        <f>IF(L22=0,"",L22/TrRoad_act!L34*100)</f>
        <v>8.1809603863426315</v>
      </c>
      <c r="M64" s="70">
        <f>IF(M22=0,"",M22/TrRoad_act!M34*100)</f>
        <v>8.0798572738525856</v>
      </c>
      <c r="N64" s="70">
        <f>IF(N22=0,"",N22/TrRoad_act!N34*100)</f>
        <v>7.9830301465297904</v>
      </c>
      <c r="O64" s="70">
        <f>IF(O22=0,"",O22/TrRoad_act!O34*100)</f>
        <v>7.629688965198075</v>
      </c>
      <c r="P64" s="70">
        <f>IF(P22=0,"",P22/TrRoad_act!P34*100)</f>
        <v>7.8954192882386627</v>
      </c>
      <c r="Q64" s="70">
        <f>IF(Q22=0,"",Q22/TrRoad_act!Q34*100)</f>
        <v>7.5908544769341422</v>
      </c>
    </row>
    <row r="65" spans="1:17" ht="11.45" customHeight="1" x14ac:dyDescent="0.25">
      <c r="A65" s="62" t="s">
        <v>58</v>
      </c>
      <c r="B65" s="70">
        <f>IF(B24=0,"",B24/TrRoad_act!B35*100)</f>
        <v>7.499624451237934</v>
      </c>
      <c r="C65" s="70">
        <f>IF(C24=0,"",C24/TrRoad_act!C35*100)</f>
        <v>7.2928264534816076</v>
      </c>
      <c r="D65" s="70">
        <f>IF(D24=0,"",D24/TrRoad_act!D35*100)</f>
        <v>7.1075051111267555</v>
      </c>
      <c r="E65" s="70">
        <f>IF(E24=0,"",E24/TrRoad_act!E35*100)</f>
        <v>7.1703759105776355</v>
      </c>
      <c r="F65" s="70">
        <f>IF(F24=0,"",F24/TrRoad_act!F35*100)</f>
        <v>7.2565832055307036</v>
      </c>
      <c r="G65" s="70">
        <f>IF(G24=0,"",G24/TrRoad_act!G35*100)</f>
        <v>7.3001997979366431</v>
      </c>
      <c r="H65" s="70">
        <f>IF(H24=0,"",H24/TrRoad_act!H35*100)</f>
        <v>7.2741948598986879</v>
      </c>
      <c r="I65" s="70">
        <f>IF(I24=0,"",I24/TrRoad_act!I35*100)</f>
        <v>6.9924880193093468</v>
      </c>
      <c r="J65" s="70">
        <f>IF(J24=0,"",J24/TrRoad_act!J35*100)</f>
        <v>6.9242176755983138</v>
      </c>
      <c r="K65" s="70">
        <f>IF(K24=0,"",K24/TrRoad_act!K35*100)</f>
        <v>6.7429737852899452</v>
      </c>
      <c r="L65" s="70">
        <f>IF(L24=0,"",L24/TrRoad_act!L35*100)</f>
        <v>6.5347786054536146</v>
      </c>
      <c r="M65" s="70">
        <f>IF(M24=0,"",M24/TrRoad_act!M35*100)</f>
        <v>6.3374202225141092</v>
      </c>
      <c r="N65" s="70">
        <f>IF(N24=0,"",N24/TrRoad_act!N35*100)</f>
        <v>6.2194229245534496</v>
      </c>
      <c r="O65" s="70">
        <f>IF(O24=0,"",O24/TrRoad_act!O35*100)</f>
        <v>6.0827158422351735</v>
      </c>
      <c r="P65" s="70">
        <f>IF(P24=0,"",P24/TrRoad_act!P35*100)</f>
        <v>5.7876323735542146</v>
      </c>
      <c r="Q65" s="70">
        <f>IF(Q24=0,"",Q24/TrRoad_act!Q35*100)</f>
        <v>5.8286917895727495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 t="str">
        <f>IF(H26=0,"",H26/TrRoad_act!H36*100)</f>
        <v/>
      </c>
      <c r="I66" s="70" t="str">
        <f>IF(I26=0,"",I26/TrRoad_act!I36*100)</f>
        <v/>
      </c>
      <c r="J66" s="70" t="str">
        <f>IF(J26=0,"",J26/TrRoad_act!J36*100)</f>
        <v/>
      </c>
      <c r="K66" s="70" t="str">
        <f>IF(K26=0,"",K26/TrRoad_act!K36*100)</f>
        <v/>
      </c>
      <c r="L66" s="70" t="str">
        <f>IF(L26=0,"",L26/TrRoad_act!L36*100)</f>
        <v/>
      </c>
      <c r="M66" s="70" t="str">
        <f>IF(M26=0,"",M26/TrRoad_act!M36*100)</f>
        <v/>
      </c>
      <c r="N66" s="70" t="str">
        <f>IF(N26=0,"",N26/TrRoad_act!N36*100)</f>
        <v/>
      </c>
      <c r="O66" s="70" t="str">
        <f>IF(O26=0,"",O26/TrRoad_act!O36*100)</f>
        <v/>
      </c>
      <c r="P66" s="70" t="str">
        <f>IF(P26=0,"",P26/TrRoad_act!P36*100)</f>
        <v/>
      </c>
      <c r="Q66" s="70" t="str">
        <f>IF(Q26=0,"",Q26/TrRoad_act!Q36*100)</f>
        <v/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>
        <f>IF(D27=0,"",D27/TrRoad_act!D37*100)</f>
        <v>8.2446283863294774</v>
      </c>
      <c r="E67" s="70">
        <f>IF(E27=0,"",E27/TrRoad_act!E37*100)</f>
        <v>8.229460275802758</v>
      </c>
      <c r="F67" s="70">
        <f>IF(F27=0,"",F27/TrRoad_act!F37*100)</f>
        <v>8.2515191758657718</v>
      </c>
      <c r="G67" s="70">
        <f>IF(G27=0,"",G27/TrRoad_act!G37*100)</f>
        <v>8.2254177015011791</v>
      </c>
      <c r="H67" s="70">
        <f>IF(H27=0,"",H27/TrRoad_act!H37*100)</f>
        <v>8.221763981518178</v>
      </c>
      <c r="I67" s="70">
        <f>IF(I27=0,"",I27/TrRoad_act!I37*100)</f>
        <v>8.2044259412897969</v>
      </c>
      <c r="J67" s="70">
        <f>IF(J27=0,"",J27/TrRoad_act!J37*100)</f>
        <v>8.1279207788197549</v>
      </c>
      <c r="K67" s="70">
        <f>IF(K27=0,"",K27/TrRoad_act!K37*100)</f>
        <v>8.0205116735874977</v>
      </c>
      <c r="L67" s="70">
        <f>IF(L27=0,"",L27/TrRoad_act!L37*100)</f>
        <v>7.4525495145953444</v>
      </c>
      <c r="M67" s="70">
        <f>IF(M27=0,"",M27/TrRoad_act!M37*100)</f>
        <v>7.2604187300017067</v>
      </c>
      <c r="N67" s="70">
        <f>IF(N27=0,"",N27/TrRoad_act!N37*100)</f>
        <v>7.5149454536720102</v>
      </c>
      <c r="O67" s="70">
        <f>IF(O27=0,"",O27/TrRoad_act!O37*100)</f>
        <v>7.4166853864158861</v>
      </c>
      <c r="P67" s="70">
        <f>IF(P27=0,"",P27/TrRoad_act!P37*100)</f>
        <v>7.2444751353333743</v>
      </c>
      <c r="Q67" s="70">
        <f>IF(Q27=0,"",Q27/TrRoad_act!Q37*100)</f>
        <v>7.0414464153397072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>
        <f>IF(J29=0,"",J29/TrRoad_act!J38*100)</f>
        <v>3.6084730613277798</v>
      </c>
      <c r="K68" s="70">
        <f>IF(K29=0,"",K29/TrRoad_act!K38*100)</f>
        <v>3.6906092771101928</v>
      </c>
      <c r="L68" s="70">
        <f>IF(L29=0,"",L29/TrRoad_act!L38*100)</f>
        <v>3.721689920737139</v>
      </c>
      <c r="M68" s="70">
        <f>IF(M29=0,"",M29/TrRoad_act!M38*100)</f>
        <v>3.5575891011151946</v>
      </c>
      <c r="N68" s="70">
        <f>IF(N29=0,"",N29/TrRoad_act!N38*100)</f>
        <v>3.475294064900976</v>
      </c>
      <c r="O68" s="70">
        <f>IF(O29=0,"",O29/TrRoad_act!O38*100)</f>
        <v>3.4255802995704667</v>
      </c>
      <c r="P68" s="70">
        <f>IF(P29=0,"",P29/TrRoad_act!P38*100)</f>
        <v>3.5025544073198711</v>
      </c>
      <c r="Q68" s="70">
        <f>IF(Q29=0,"",Q29/TrRoad_act!Q38*100)</f>
        <v>3.4296978687104742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3.0059500781880493</v>
      </c>
      <c r="M69" s="70">
        <f>IF(M32=0,"",M32/TrRoad_act!M39*100)</f>
        <v>3.0178103423553284</v>
      </c>
      <c r="N69" s="70">
        <f>IF(N32=0,"",N32/TrRoad_act!N39*100)</f>
        <v>3.0307831423687448</v>
      </c>
      <c r="O69" s="70">
        <f>IF(O32=0,"",O32/TrRoad_act!O39*100)</f>
        <v>3.04644187295869</v>
      </c>
      <c r="P69" s="70">
        <f>IF(P32=0,"",P32/TrRoad_act!P39*100)</f>
        <v>3.066023190206371</v>
      </c>
      <c r="Q69" s="70">
        <f>IF(Q32=0,"",Q32/TrRoad_act!Q39*100)</f>
        <v>3.0864972810091209</v>
      </c>
    </row>
    <row r="70" spans="1:17" ht="11.45" customHeight="1" x14ac:dyDescent="0.25">
      <c r="A70" s="19" t="s">
        <v>28</v>
      </c>
      <c r="B70" s="21">
        <f>IF(B33=0,"",B33/TrRoad_act!B40*100)</f>
        <v>58.241691393589534</v>
      </c>
      <c r="C70" s="21">
        <f>IF(C33=0,"",C33/TrRoad_act!C40*100)</f>
        <v>58.491371237308485</v>
      </c>
      <c r="D70" s="21">
        <f>IF(D33=0,"",D33/TrRoad_act!D40*100)</f>
        <v>57.322694090810167</v>
      </c>
      <c r="E70" s="21">
        <f>IF(E33=0,"",E33/TrRoad_act!E40*100)</f>
        <v>59.510392114141908</v>
      </c>
      <c r="F70" s="21">
        <f>IF(F33=0,"",F33/TrRoad_act!F40*100)</f>
        <v>60.908469387201023</v>
      </c>
      <c r="G70" s="21">
        <f>IF(G33=0,"",G33/TrRoad_act!G40*100)</f>
        <v>61.855200150733914</v>
      </c>
      <c r="H70" s="21">
        <f>IF(H33=0,"",H33/TrRoad_act!H40*100)</f>
        <v>61.948457728688474</v>
      </c>
      <c r="I70" s="21">
        <f>IF(I33=0,"",I33/TrRoad_act!I40*100)</f>
        <v>60.283935513569133</v>
      </c>
      <c r="J70" s="21">
        <f>IF(J33=0,"",J33/TrRoad_act!J40*100)</f>
        <v>59.958426959252506</v>
      </c>
      <c r="K70" s="21">
        <f>IF(K33=0,"",K33/TrRoad_act!K40*100)</f>
        <v>58.607998037853704</v>
      </c>
      <c r="L70" s="21">
        <f>IF(L33=0,"",L33/TrRoad_act!L40*100)</f>
        <v>58.318412701723844</v>
      </c>
      <c r="M70" s="21">
        <f>IF(M33=0,"",M33/TrRoad_act!M40*100)</f>
        <v>55.424692215245841</v>
      </c>
      <c r="N70" s="21">
        <f>IF(N33=0,"",N33/TrRoad_act!N40*100)</f>
        <v>55.828780143117172</v>
      </c>
      <c r="O70" s="21">
        <f>IF(O33=0,"",O33/TrRoad_act!O40*100)</f>
        <v>54.522489285213538</v>
      </c>
      <c r="P70" s="21">
        <f>IF(P33=0,"",P33/TrRoad_act!P40*100)</f>
        <v>51.447466646070126</v>
      </c>
      <c r="Q70" s="21">
        <f>IF(Q33=0,"",Q33/TrRoad_act!Q40*100)</f>
        <v>52.018963271004246</v>
      </c>
    </row>
    <row r="71" spans="1:17" ht="11.45" customHeight="1" x14ac:dyDescent="0.25">
      <c r="A71" s="62" t="s">
        <v>59</v>
      </c>
      <c r="B71" s="20">
        <f>IF(B34=0,"",B34/TrRoad_act!B41*100)</f>
        <v>21.401681795408102</v>
      </c>
      <c r="C71" s="20">
        <f>IF(C34=0,"",C34/TrRoad_act!C41*100)</f>
        <v>21.389546927748089</v>
      </c>
      <c r="D71" s="20">
        <f>IF(D34=0,"",D34/TrRoad_act!D41*100)</f>
        <v>21.41207391426644</v>
      </c>
      <c r="E71" s="20">
        <f>IF(E34=0,"",E34/TrRoad_act!E41*100)</f>
        <v>21.409170546216817</v>
      </c>
      <c r="F71" s="20">
        <f>IF(F34=0,"",F34/TrRoad_act!F41*100)</f>
        <v>21.409020525533844</v>
      </c>
      <c r="G71" s="20">
        <f>IF(G34=0,"",G34/TrRoad_act!G41*100)</f>
        <v>21.389303395752567</v>
      </c>
      <c r="H71" s="20">
        <f>IF(H34=0,"",H34/TrRoad_act!H41*100)</f>
        <v>21.210744852250979</v>
      </c>
      <c r="I71" s="20">
        <f>IF(I34=0,"",I34/TrRoad_act!I41*100)</f>
        <v>21.135431094752217</v>
      </c>
      <c r="J71" s="20">
        <f>IF(J34=0,"",J34/TrRoad_act!J41*100)</f>
        <v>20.922891966724873</v>
      </c>
      <c r="K71" s="20">
        <f>IF(K34=0,"",K34/TrRoad_act!K41*100)</f>
        <v>20.49190382731808</v>
      </c>
      <c r="L71" s="20">
        <f>IF(L34=0,"",L34/TrRoad_act!L41*100)</f>
        <v>18.631412256540855</v>
      </c>
      <c r="M71" s="20">
        <f>IF(M34=0,"",M34/TrRoad_act!M41*100)</f>
        <v>17.023421498036537</v>
      </c>
      <c r="N71" s="20">
        <f>IF(N34=0,"",N34/TrRoad_act!N41*100)</f>
        <v>16.548731318653491</v>
      </c>
      <c r="O71" s="20">
        <f>IF(O34=0,"",O34/TrRoad_act!O41*100)</f>
        <v>16.085268286444222</v>
      </c>
      <c r="P71" s="20">
        <f>IF(P34=0,"",P34/TrRoad_act!P41*100)</f>
        <v>15.717047458273559</v>
      </c>
      <c r="Q71" s="20">
        <f>IF(Q34=0,"",Q34/TrRoad_act!Q41*100)</f>
        <v>15.532271684396266</v>
      </c>
    </row>
    <row r="72" spans="1:17" ht="11.45" customHeight="1" x14ac:dyDescent="0.25">
      <c r="A72" s="62" t="s">
        <v>58</v>
      </c>
      <c r="B72" s="20">
        <f>IF(B36=0,"",B36/TrRoad_act!B42*100)</f>
        <v>59.744061046685523</v>
      </c>
      <c r="C72" s="20">
        <f>IF(C36=0,"",C36/TrRoad_act!C42*100)</f>
        <v>59.828332611778755</v>
      </c>
      <c r="D72" s="20">
        <f>IF(D36=0,"",D36/TrRoad_act!D42*100)</f>
        <v>58.375681139905979</v>
      </c>
      <c r="E72" s="20">
        <f>IF(E36=0,"",E36/TrRoad_act!E42*100)</f>
        <v>59.982765398342252</v>
      </c>
      <c r="F72" s="20">
        <f>IF(F36=0,"",F36/TrRoad_act!F42*100)</f>
        <v>61.642133011737819</v>
      </c>
      <c r="G72" s="20">
        <f>IF(G36=0,"",G36/TrRoad_act!G42*100)</f>
        <v>62.610101067147404</v>
      </c>
      <c r="H72" s="20">
        <f>IF(H36=0,"",H36/TrRoad_act!H42*100)</f>
        <v>63.024530955016544</v>
      </c>
      <c r="I72" s="20">
        <f>IF(I36=0,"",I36/TrRoad_act!I42*100)</f>
        <v>61.24825507652416</v>
      </c>
      <c r="J72" s="20">
        <f>IF(J36=0,"",J36/TrRoad_act!J42*100)</f>
        <v>61.671725339494756</v>
      </c>
      <c r="K72" s="20">
        <f>IF(K36=0,"",K36/TrRoad_act!K42*100)</f>
        <v>60.356475794889164</v>
      </c>
      <c r="L72" s="20">
        <f>IF(L36=0,"",L36/TrRoad_act!L42*100)</f>
        <v>59.922516436139247</v>
      </c>
      <c r="M72" s="20">
        <f>IF(M36=0,"",M36/TrRoad_act!M42*100)</f>
        <v>59.121397701628929</v>
      </c>
      <c r="N72" s="20">
        <f>IF(N36=0,"",N36/TrRoad_act!N42*100)</f>
        <v>58.926008615596814</v>
      </c>
      <c r="O72" s="20">
        <f>IF(O36=0,"",O36/TrRoad_act!O42*100)</f>
        <v>57.459211973273682</v>
      </c>
      <c r="P72" s="20">
        <f>IF(P36=0,"",P36/TrRoad_act!P42*100)</f>
        <v>52.901660913206449</v>
      </c>
      <c r="Q72" s="20">
        <f>IF(Q36=0,"",Q36/TrRoad_act!Q42*100)</f>
        <v>54.087174057009776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>
        <f>IF(B39=0,"",B39/TrRoad_act!B44*100)</f>
        <v>47.355036117126943</v>
      </c>
      <c r="C74" s="20">
        <f>IF(C39=0,"",C39/TrRoad_act!C44*100)</f>
        <v>47.155725925745337</v>
      </c>
      <c r="D74" s="20">
        <f>IF(D39=0,"",D39/TrRoad_act!D44*100)</f>
        <v>48.425258196003149</v>
      </c>
      <c r="E74" s="20">
        <f>IF(E39=0,"",E39/TrRoad_act!E44*100)</f>
        <v>69.361292702714238</v>
      </c>
      <c r="F74" s="20">
        <f>IF(F39=0,"",F39/TrRoad_act!F44*100)</f>
        <v>54.47893442304126</v>
      </c>
      <c r="G74" s="20">
        <f>IF(G39=0,"",G39/TrRoad_act!G44*100)</f>
        <v>47.726627406618334</v>
      </c>
      <c r="H74" s="20">
        <f>IF(H39=0,"",H39/TrRoad_act!H44*100)</f>
        <v>45.565804987985501</v>
      </c>
      <c r="I74" s="20">
        <f>IF(I39=0,"",I39/TrRoad_act!I44*100)</f>
        <v>44.868377022164616</v>
      </c>
      <c r="J74" s="20">
        <f>IF(J39=0,"",J39/TrRoad_act!J44*100)</f>
        <v>45.112267370222959</v>
      </c>
      <c r="K74" s="20">
        <f>IF(K39=0,"",K39/TrRoad_act!K44*100)</f>
        <v>42.872192080557284</v>
      </c>
      <c r="L74" s="20">
        <f>IF(L39=0,"",L39/TrRoad_act!L44*100)</f>
        <v>42.673340832713549</v>
      </c>
      <c r="M74" s="20">
        <f>IF(M39=0,"",M39/TrRoad_act!M44*100)</f>
        <v>41.75873827020034</v>
      </c>
      <c r="N74" s="20">
        <f>IF(N39=0,"",N39/TrRoad_act!N44*100)</f>
        <v>44.616469468064118</v>
      </c>
      <c r="O74" s="20">
        <f>IF(O39=0,"",O39/TrRoad_act!O44*100)</f>
        <v>44.274131884758276</v>
      </c>
      <c r="P74" s="20">
        <f>IF(P39=0,"",P39/TrRoad_act!P44*100)</f>
        <v>46.444941089732168</v>
      </c>
      <c r="Q74" s="20">
        <f>IF(Q39=0,"",Q39/TrRoad_act!Q44*100)</f>
        <v>44.287687695684347</v>
      </c>
    </row>
    <row r="75" spans="1:17" ht="11.45" customHeight="1" x14ac:dyDescent="0.25">
      <c r="A75" s="62" t="s">
        <v>55</v>
      </c>
      <c r="B75" s="20">
        <f>IF(B41=0,"",B41/TrRoad_act!B45*100)</f>
        <v>34.933432226970204</v>
      </c>
      <c r="C75" s="20">
        <f>IF(C41=0,"",C41/TrRoad_act!C45*100)</f>
        <v>34.522922249306816</v>
      </c>
      <c r="D75" s="20">
        <f>IF(D41=0,"",D41/TrRoad_act!D45*100)</f>
        <v>34.502282090545862</v>
      </c>
      <c r="E75" s="20">
        <f>IF(E41=0,"",E41/TrRoad_act!E45*100)</f>
        <v>33.662766680749797</v>
      </c>
      <c r="F75" s="20">
        <f>IF(F41=0,"",F41/TrRoad_act!F45*100)</f>
        <v>33.746923597451669</v>
      </c>
      <c r="G75" s="20">
        <f>IF(G41=0,"",G41/TrRoad_act!G45*100)</f>
        <v>33.475675976894983</v>
      </c>
      <c r="H75" s="20">
        <f>IF(H41=0,"",H41/TrRoad_act!H45*100)</f>
        <v>33.543746668152238</v>
      </c>
      <c r="I75" s="20">
        <f>IF(I41=0,"",I41/TrRoad_act!I45*100)</f>
        <v>33.243252950592151</v>
      </c>
      <c r="J75" s="20">
        <f>IF(J41=0,"",J41/TrRoad_act!J45*100)</f>
        <v>33.260875425050472</v>
      </c>
      <c r="K75" s="20">
        <f>IF(K41=0,"",K41/TrRoad_act!K45*100)</f>
        <v>33.261965898534413</v>
      </c>
      <c r="L75" s="20">
        <f>IF(L41=0,"",L41/TrRoad_act!L45*100)</f>
        <v>33.239349124095391</v>
      </c>
      <c r="M75" s="20">
        <f>IF(M41=0,"",M41/TrRoad_act!M45*100)</f>
        <v>33.181066005694539</v>
      </c>
      <c r="N75" s="20">
        <f>IF(N41=0,"",N41/TrRoad_act!N45*100)</f>
        <v>33.264018670708779</v>
      </c>
      <c r="O75" s="20">
        <f>IF(O41=0,"",O41/TrRoad_act!O45*100)</f>
        <v>32.82869192081143</v>
      </c>
      <c r="P75" s="20">
        <f>IF(P41=0,"",P41/TrRoad_act!P45*100)</f>
        <v>32.256266883593085</v>
      </c>
      <c r="Q75" s="20">
        <f>IF(Q41=0,"",Q41/TrRoad_act!Q45*100)</f>
        <v>31.721253896278107</v>
      </c>
    </row>
    <row r="76" spans="1:17" ht="11.45" customHeight="1" x14ac:dyDescent="0.25">
      <c r="A76" s="25" t="s">
        <v>18</v>
      </c>
      <c r="B76" s="24">
        <f>IF(B42=0,"",B42/TrRoad_act!B46*100)</f>
        <v>29.521485627305559</v>
      </c>
      <c r="C76" s="24">
        <f>IF(C42=0,"",C42/TrRoad_act!C46*100)</f>
        <v>27.83233082333134</v>
      </c>
      <c r="D76" s="24">
        <f>IF(D42=0,"",D42/TrRoad_act!D46*100)</f>
        <v>25.959092200931966</v>
      </c>
      <c r="E76" s="24">
        <f>IF(E42=0,"",E42/TrRoad_act!E46*100)</f>
        <v>25.861889535293848</v>
      </c>
      <c r="F76" s="24">
        <f>IF(F42=0,"",F42/TrRoad_act!F46*100)</f>
        <v>26.331663908628304</v>
      </c>
      <c r="G76" s="24">
        <f>IF(G42=0,"",G42/TrRoad_act!G46*100)</f>
        <v>27.145187017565004</v>
      </c>
      <c r="H76" s="24">
        <f>IF(H42=0,"",H42/TrRoad_act!H46*100)</f>
        <v>26.861973036748431</v>
      </c>
      <c r="I76" s="24">
        <f>IF(I42=0,"",I42/TrRoad_act!I46*100)</f>
        <v>25.608085965486495</v>
      </c>
      <c r="J76" s="24">
        <f>IF(J42=0,"",J42/TrRoad_act!J46*100)</f>
        <v>25.653172537738119</v>
      </c>
      <c r="K76" s="24">
        <f>IF(K42=0,"",K42/TrRoad_act!K46*100)</f>
        <v>23.983574879519644</v>
      </c>
      <c r="L76" s="24">
        <f>IF(L42=0,"",L42/TrRoad_act!L46*100)</f>
        <v>23.639289057181013</v>
      </c>
      <c r="M76" s="24">
        <f>IF(M42=0,"",M42/TrRoad_act!M46*100)</f>
        <v>22.81324460994626</v>
      </c>
      <c r="N76" s="24">
        <f>IF(N42=0,"",N42/TrRoad_act!N46*100)</f>
        <v>22.344376561589989</v>
      </c>
      <c r="O76" s="24">
        <f>IF(O42=0,"",O42/TrRoad_act!O46*100)</f>
        <v>21.80096806413901</v>
      </c>
      <c r="P76" s="24">
        <f>IF(P42=0,"",P42/TrRoad_act!P46*100)</f>
        <v>20.144392202333599</v>
      </c>
      <c r="Q76" s="24">
        <f>IF(Q42=0,"",Q42/TrRoad_act!Q46*100)</f>
        <v>20.866624943940973</v>
      </c>
    </row>
    <row r="77" spans="1:17" ht="11.45" customHeight="1" x14ac:dyDescent="0.25">
      <c r="A77" s="23" t="s">
        <v>27</v>
      </c>
      <c r="B77" s="22">
        <f>IF(B43=0,"",B43/TrRoad_act!B47*100)</f>
        <v>10.073798253761547</v>
      </c>
      <c r="C77" s="22">
        <f>IF(C43=0,"",C43/TrRoad_act!C47*100)</f>
        <v>9.63655314939151</v>
      </c>
      <c r="D77" s="22">
        <f>IF(D43=0,"",D43/TrRoad_act!D47*100)</f>
        <v>9.3212304557432404</v>
      </c>
      <c r="E77" s="22">
        <f>IF(E43=0,"",E43/TrRoad_act!E47*100)</f>
        <v>9.3557291905262883</v>
      </c>
      <c r="F77" s="22">
        <f>IF(F43=0,"",F43/TrRoad_act!F47*100)</f>
        <v>9.4467175099934284</v>
      </c>
      <c r="G77" s="22">
        <f>IF(G43=0,"",G43/TrRoad_act!G47*100)</f>
        <v>9.5208936583095607</v>
      </c>
      <c r="H77" s="22">
        <f>IF(H43=0,"",H43/TrRoad_act!H47*100)</f>
        <v>9.5405545822610929</v>
      </c>
      <c r="I77" s="22">
        <f>IF(I43=0,"",I43/TrRoad_act!I47*100)</f>
        <v>9.2808847730238373</v>
      </c>
      <c r="J77" s="22">
        <f>IF(J43=0,"",J43/TrRoad_act!J47*100)</f>
        <v>9.2744874219233076</v>
      </c>
      <c r="K77" s="22">
        <f>IF(K43=0,"",K43/TrRoad_act!K47*100)</f>
        <v>9.0742572131235093</v>
      </c>
      <c r="L77" s="22">
        <f>IF(L43=0,"",L43/TrRoad_act!L47*100)</f>
        <v>8.9862713093554252</v>
      </c>
      <c r="M77" s="22">
        <f>IF(M43=0,"",M43/TrRoad_act!M47*100)</f>
        <v>8.8333651159978857</v>
      </c>
      <c r="N77" s="22">
        <f>IF(N43=0,"",N43/TrRoad_act!N47*100)</f>
        <v>8.7538788133492567</v>
      </c>
      <c r="O77" s="22">
        <f>IF(O43=0,"",O43/TrRoad_act!O47*100)</f>
        <v>8.5188440820380382</v>
      </c>
      <c r="P77" s="22">
        <f>IF(P43=0,"",P43/TrRoad_act!P47*100)</f>
        <v>7.8946551722526461</v>
      </c>
      <c r="Q77" s="22">
        <f>IF(Q43=0,"",Q43/TrRoad_act!Q47*100)</f>
        <v>8.0142808115618784</v>
      </c>
    </row>
    <row r="78" spans="1:17" ht="11.45" customHeight="1" x14ac:dyDescent="0.25">
      <c r="A78" s="62" t="s">
        <v>59</v>
      </c>
      <c r="B78" s="70">
        <f>IF(B44=0,"",B44/TrRoad_act!B48*100)</f>
        <v>10.576626705581331</v>
      </c>
      <c r="C78" s="70">
        <f>IF(C44=0,"",C44/TrRoad_act!C48*100)</f>
        <v>10.466480253884846</v>
      </c>
      <c r="D78" s="70">
        <f>IF(D44=0,"",D44/TrRoad_act!D48*100)</f>
        <v>10.430500113063264</v>
      </c>
      <c r="E78" s="70">
        <f>IF(E44=0,"",E44/TrRoad_act!E48*100)</f>
        <v>10.393874253881295</v>
      </c>
      <c r="F78" s="70">
        <f>IF(F44=0,"",F44/TrRoad_act!F48*100)</f>
        <v>10.356816289728748</v>
      </c>
      <c r="G78" s="70">
        <f>IF(G44=0,"",G44/TrRoad_act!G48*100)</f>
        <v>10.309908960754921</v>
      </c>
      <c r="H78" s="70">
        <f>IF(H44=0,"",H44/TrRoad_act!H48*100)</f>
        <v>10.24880781585882</v>
      </c>
      <c r="I78" s="70">
        <f>IF(I44=0,"",I44/TrRoad_act!I48*100)</f>
        <v>10.181985631377403</v>
      </c>
      <c r="J78" s="70">
        <f>IF(J44=0,"",J44/TrRoad_act!J48*100)</f>
        <v>10.104744463587686</v>
      </c>
      <c r="K78" s="70">
        <f>IF(K44=0,"",K44/TrRoad_act!K48*100)</f>
        <v>10.037332957171111</v>
      </c>
      <c r="L78" s="70">
        <f>IF(L44=0,"",L44/TrRoad_act!L48*100)</f>
        <v>9.9513039822206668</v>
      </c>
      <c r="M78" s="70">
        <f>IF(M44=0,"",M44/TrRoad_act!M48*100)</f>
        <v>9.8496318607368192</v>
      </c>
      <c r="N78" s="70">
        <f>IF(N44=0,"",N44/TrRoad_act!N48*100)</f>
        <v>9.7038607823512102</v>
      </c>
      <c r="O78" s="70">
        <f>IF(O44=0,"",O44/TrRoad_act!O48*100)</f>
        <v>9.5452080585423218</v>
      </c>
      <c r="P78" s="70">
        <f>IF(P44=0,"",P44/TrRoad_act!P48*100)</f>
        <v>9.53455416809906</v>
      </c>
      <c r="Q78" s="70">
        <f>IF(Q44=0,"",Q44/TrRoad_act!Q48*100)</f>
        <v>9.3833351960307922</v>
      </c>
    </row>
    <row r="79" spans="1:17" ht="11.45" customHeight="1" x14ac:dyDescent="0.25">
      <c r="A79" s="62" t="s">
        <v>58</v>
      </c>
      <c r="B79" s="70">
        <f>IF(B46=0,"",B46/TrRoad_act!B49*100)</f>
        <v>9.5948352931856302</v>
      </c>
      <c r="C79" s="70">
        <f>IF(C46=0,"",C46/TrRoad_act!C49*100)</f>
        <v>9.0811351094614583</v>
      </c>
      <c r="D79" s="70">
        <f>IF(D46=0,"",D46/TrRoad_act!D49*100)</f>
        <v>8.7653794091249981</v>
      </c>
      <c r="E79" s="70">
        <f>IF(E46=0,"",E46/TrRoad_act!E49*100)</f>
        <v>8.9598101202085108</v>
      </c>
      <c r="F79" s="70">
        <f>IF(F46=0,"",F46/TrRoad_act!F49*100)</f>
        <v>9.1826646202396738</v>
      </c>
      <c r="G79" s="70">
        <f>IF(G46=0,"",G46/TrRoad_act!G49*100)</f>
        <v>9.3227603619885002</v>
      </c>
      <c r="H79" s="70">
        <f>IF(H46=0,"",H46/TrRoad_act!H49*100)</f>
        <v>9.398484534691379</v>
      </c>
      <c r="I79" s="70">
        <f>IF(I46=0,"",I46/TrRoad_act!I49*100)</f>
        <v>9.1312295255888323</v>
      </c>
      <c r="J79" s="70">
        <f>IF(J46=0,"",J46/TrRoad_act!J49*100)</f>
        <v>9.1643964068874677</v>
      </c>
      <c r="K79" s="70">
        <f>IF(K46=0,"",K46/TrRoad_act!K49*100)</f>
        <v>8.9604052500987486</v>
      </c>
      <c r="L79" s="70">
        <f>IF(L46=0,"",L46/TrRoad_act!L49*100)</f>
        <v>8.8947801198117524</v>
      </c>
      <c r="M79" s="70">
        <f>IF(M46=0,"",M46/TrRoad_act!M49*100)</f>
        <v>8.7491465141056324</v>
      </c>
      <c r="N79" s="70">
        <f>IF(N46=0,"",N46/TrRoad_act!N49*100)</f>
        <v>8.6845131273171443</v>
      </c>
      <c r="O79" s="70">
        <f>IF(O46=0,"",O46/TrRoad_act!O49*100)</f>
        <v>8.4521663553744997</v>
      </c>
      <c r="P79" s="70">
        <f>IF(P46=0,"",P46/TrRoad_act!P49*100)</f>
        <v>7.7781562406756102</v>
      </c>
      <c r="Q79" s="70">
        <f>IF(Q46=0,"",Q46/TrRoad_act!Q49*100)</f>
        <v>7.9213929777770948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>
        <f>IF(C49=0,"",C49/TrRoad_act!C51*100)</f>
        <v>8.389745982379667</v>
      </c>
      <c r="D81" s="70">
        <f>IF(D49=0,"",D49/TrRoad_act!D51*100)</f>
        <v>8.4268251311163027</v>
      </c>
      <c r="E81" s="70">
        <f>IF(E49=0,"",E49/TrRoad_act!E51*100)</f>
        <v>8.4056328028948446</v>
      </c>
      <c r="F81" s="70">
        <f>IF(F49=0,"",F49/TrRoad_act!F51*100)</f>
        <v>8.4314325771209706</v>
      </c>
      <c r="G81" s="70">
        <f>IF(G49=0,"",G49/TrRoad_act!G51*100)</f>
        <v>8.372968844568172</v>
      </c>
      <c r="H81" s="70">
        <f>IF(H49=0,"",H49/TrRoad_act!H51*100)</f>
        <v>8.2574851142248118</v>
      </c>
      <c r="I81" s="70">
        <f>IF(I49=0,"",I49/TrRoad_act!I51*100)</f>
        <v>8.2071075326100473</v>
      </c>
      <c r="J81" s="70">
        <f>IF(J49=0,"",J49/TrRoad_act!J51*100)</f>
        <v>7.9821312519159884</v>
      </c>
      <c r="K81" s="70">
        <f>IF(K49=0,"",K49/TrRoad_act!K51*100)</f>
        <v>7.7537297470275961</v>
      </c>
      <c r="L81" s="70">
        <f>IF(L49=0,"",L49/TrRoad_act!L51*100)</f>
        <v>7.6207028783940878</v>
      </c>
      <c r="M81" s="70">
        <f>IF(M49=0,"",M49/TrRoad_act!M51*100)</f>
        <v>7.5299694927768419</v>
      </c>
      <c r="N81" s="70">
        <f>IF(N49=0,"",N49/TrRoad_act!N51*100)</f>
        <v>7.665852717140095</v>
      </c>
      <c r="O81" s="70">
        <f>IF(O49=0,"",O49/TrRoad_act!O51*100)</f>
        <v>7.7682079095386909</v>
      </c>
      <c r="P81" s="70">
        <f>IF(P49=0,"",P49/TrRoad_act!P51*100)</f>
        <v>7.9060693228880803</v>
      </c>
      <c r="Q81" s="70">
        <f>IF(Q49=0,"",Q49/TrRoad_act!Q51*100)</f>
        <v>7.9362436898615591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>
        <f>IF(G51=0,"",G51/TrRoad_act!G52*100)</f>
        <v>3.9803470806318417</v>
      </c>
      <c r="H82" s="70">
        <f>IF(H51=0,"",H51/TrRoad_act!H52*100)</f>
        <v>3.9777534643023795</v>
      </c>
      <c r="I82" s="70">
        <f>IF(I51=0,"",I51/TrRoad_act!I52*100)</f>
        <v>3.9876399452411433</v>
      </c>
      <c r="J82" s="70">
        <f>IF(J51=0,"",J51/TrRoad_act!J52*100)</f>
        <v>3.9976093781833337</v>
      </c>
      <c r="K82" s="70">
        <f>IF(K51=0,"",K51/TrRoad_act!K52*100)</f>
        <v>4.0074018748177895</v>
      </c>
      <c r="L82" s="70">
        <f>IF(L51=0,"",L51/TrRoad_act!L52*100)</f>
        <v>4.0174167894969077</v>
      </c>
      <c r="M82" s="70">
        <f>IF(M51=0,"",M51/TrRoad_act!M52*100)</f>
        <v>4.0273503478487997</v>
      </c>
      <c r="N82" s="70">
        <f>IF(N51=0,"",N51/TrRoad_act!N52*100)</f>
        <v>4.0424659714594213</v>
      </c>
      <c r="O82" s="70">
        <f>IF(O51=0,"",O51/TrRoad_act!O52*100)</f>
        <v>4.058642997585749</v>
      </c>
      <c r="P82" s="70">
        <f>IF(P51=0,"",P51/TrRoad_act!P52*100)</f>
        <v>4.0786111178302287</v>
      </c>
      <c r="Q82" s="70">
        <f>IF(Q51=0,"",Q51/TrRoad_act!Q52*100)</f>
        <v>4.1018468375880861</v>
      </c>
    </row>
    <row r="83" spans="1:17" ht="11.45" customHeight="1" x14ac:dyDescent="0.25">
      <c r="A83" s="19" t="s">
        <v>24</v>
      </c>
      <c r="B83" s="21">
        <f>IF(B52=0,"",B52/TrRoad_act!B53*100)</f>
        <v>52.187529866699848</v>
      </c>
      <c r="C83" s="21">
        <f>IF(C52=0,"",C52/TrRoad_act!C53*100)</f>
        <v>52.262860047903537</v>
      </c>
      <c r="D83" s="21">
        <f>IF(D52=0,"",D52/TrRoad_act!D53*100)</f>
        <v>50.344053623033034</v>
      </c>
      <c r="E83" s="21">
        <f>IF(E52=0,"",E52/TrRoad_act!E53*100)</f>
        <v>52.497535896277</v>
      </c>
      <c r="F83" s="21">
        <f>IF(F52=0,"",F52/TrRoad_act!F53*100)</f>
        <v>54.699167942349725</v>
      </c>
      <c r="G83" s="21">
        <f>IF(G52=0,"",G52/TrRoad_act!G53*100)</f>
        <v>55.979831257331512</v>
      </c>
      <c r="H83" s="21">
        <f>IF(H52=0,"",H52/TrRoad_act!H53*100)</f>
        <v>56.736984945626581</v>
      </c>
      <c r="I83" s="21">
        <f>IF(I52=0,"",I52/TrRoad_act!I53*100)</f>
        <v>54.747125256775341</v>
      </c>
      <c r="J83" s="21">
        <f>IF(J52=0,"",J52/TrRoad_act!J53*100)</f>
        <v>55.735966628180833</v>
      </c>
      <c r="K83" s="21">
        <f>IF(K52=0,"",K52/TrRoad_act!K53*100)</f>
        <v>54.671548137535517</v>
      </c>
      <c r="L83" s="21">
        <f>IF(L52=0,"",L52/TrRoad_act!L53*100)</f>
        <v>54.754339253007068</v>
      </c>
      <c r="M83" s="21">
        <f>IF(M52=0,"",M52/TrRoad_act!M53*100)</f>
        <v>54.805989604191218</v>
      </c>
      <c r="N83" s="21">
        <f>IF(N52=0,"",N52/TrRoad_act!N53*100)</f>
        <v>55.494233051560705</v>
      </c>
      <c r="O83" s="21">
        <f>IF(O52=0,"",O52/TrRoad_act!O53*100)</f>
        <v>53.305346419407776</v>
      </c>
      <c r="P83" s="21">
        <f>IF(P52=0,"",P52/TrRoad_act!P53*100)</f>
        <v>45.280408291118853</v>
      </c>
      <c r="Q83" s="21">
        <f>IF(Q52=0,"",Q52/TrRoad_act!Q53*100)</f>
        <v>48.058651809687305</v>
      </c>
    </row>
    <row r="84" spans="1:17" ht="11.45" customHeight="1" x14ac:dyDescent="0.25">
      <c r="A84" s="17" t="s">
        <v>23</v>
      </c>
      <c r="B84" s="20">
        <f>IF(B53=0,"",B53/TrRoad_act!B54*100)</f>
        <v>50.331626993268777</v>
      </c>
      <c r="C84" s="20">
        <f>IF(C53=0,"",C53/TrRoad_act!C54*100)</f>
        <v>50.505999720284557</v>
      </c>
      <c r="D84" s="20">
        <f>IF(D53=0,"",D53/TrRoad_act!D54*100)</f>
        <v>49.480688170480455</v>
      </c>
      <c r="E84" s="20">
        <f>IF(E53=0,"",E53/TrRoad_act!E54*100)</f>
        <v>50.855578938821502</v>
      </c>
      <c r="F84" s="20">
        <f>IF(F53=0,"",F53/TrRoad_act!F54*100)</f>
        <v>52.254950958457805</v>
      </c>
      <c r="G84" s="20">
        <f>IF(G53=0,"",G53/TrRoad_act!G54*100)</f>
        <v>52.990455954152537</v>
      </c>
      <c r="H84" s="20">
        <f>IF(H53=0,"",H53/TrRoad_act!H54*100)</f>
        <v>53.36870993105348</v>
      </c>
      <c r="I84" s="20">
        <f>IF(I53=0,"",I53/TrRoad_act!I54*100)</f>
        <v>52.068516851764876</v>
      </c>
      <c r="J84" s="20">
        <f>IF(J53=0,"",J53/TrRoad_act!J54*100)</f>
        <v>52.579241341877392</v>
      </c>
      <c r="K84" s="20">
        <f>IF(K53=0,"",K53/TrRoad_act!K54*100)</f>
        <v>51.860938009991031</v>
      </c>
      <c r="L84" s="20">
        <f>IF(L53=0,"",L53/TrRoad_act!L54*100)</f>
        <v>51.834193421363572</v>
      </c>
      <c r="M84" s="20">
        <f>IF(M53=0,"",M53/TrRoad_act!M54*100)</f>
        <v>51.781657320089856</v>
      </c>
      <c r="N84" s="20">
        <f>IF(N53=0,"",N53/TrRoad_act!N54*100)</f>
        <v>52.140043385518972</v>
      </c>
      <c r="O84" s="20">
        <f>IF(O53=0,"",O53/TrRoad_act!O54*100)</f>
        <v>50.780450620364789</v>
      </c>
      <c r="P84" s="20">
        <f>IF(P53=0,"",P53/TrRoad_act!P54*100)</f>
        <v>46.000035613621328</v>
      </c>
      <c r="Q84" s="20">
        <f>IF(Q53=0,"",Q53/TrRoad_act!Q54*100)</f>
        <v>47.706174658103187</v>
      </c>
    </row>
    <row r="85" spans="1:17" ht="11.45" customHeight="1" x14ac:dyDescent="0.25">
      <c r="A85" s="15" t="s">
        <v>22</v>
      </c>
      <c r="B85" s="69">
        <f>IF(B55=0,"",B55/TrRoad_act!B55*100)</f>
        <v>59.825731183845988</v>
      </c>
      <c r="C85" s="69">
        <f>IF(C55=0,"",C55/TrRoad_act!C55*100)</f>
        <v>58.94543649177011</v>
      </c>
      <c r="D85" s="69">
        <f>IF(D55=0,"",D55/TrRoad_act!D55*100)</f>
        <v>53.516428286508543</v>
      </c>
      <c r="E85" s="69">
        <f>IF(E55=0,"",E55/TrRoad_act!E55*100)</f>
        <v>58.243307941872189</v>
      </c>
      <c r="F85" s="69">
        <f>IF(F55=0,"",F55/TrRoad_act!F55*100)</f>
        <v>62.158294790137056</v>
      </c>
      <c r="G85" s="69">
        <f>IF(G55=0,"",G55/TrRoad_act!G55*100)</f>
        <v>65.522793731585935</v>
      </c>
      <c r="H85" s="69">
        <f>IF(H55=0,"",H55/TrRoad_act!H55*100)</f>
        <v>66.679690845939945</v>
      </c>
      <c r="I85" s="69">
        <f>IF(I55=0,"",I55/TrRoad_act!I55*100)</f>
        <v>62.921088543125947</v>
      </c>
      <c r="J85" s="69">
        <f>IF(J55=0,"",J55/TrRoad_act!J55*100)</f>
        <v>66.094776070147077</v>
      </c>
      <c r="K85" s="69">
        <f>IF(K55=0,"",K55/TrRoad_act!K55*100)</f>
        <v>65.390164524815503</v>
      </c>
      <c r="L85" s="69">
        <f>IF(L55=0,"",L55/TrRoad_act!L55*100)</f>
        <v>65.256272554415162</v>
      </c>
      <c r="M85" s="69">
        <f>IF(M55=0,"",M55/TrRoad_act!M55*100)</f>
        <v>65.596005158671943</v>
      </c>
      <c r="N85" s="69">
        <f>IF(N55=0,"",N55/TrRoad_act!N55*100)</f>
        <v>66.878689287521397</v>
      </c>
      <c r="O85" s="69">
        <f>IF(O55=0,"",O55/TrRoad_act!O55*100)</f>
        <v>60.813400930002814</v>
      </c>
      <c r="P85" s="69">
        <f>IF(P55=0,"",P55/TrRoad_act!P55*100)</f>
        <v>42.440621123653685</v>
      </c>
      <c r="Q85" s="69">
        <f>IF(Q55=0,"",Q55/TrRoad_act!Q55*100)</f>
        <v>49.274055252533053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44.102701797889139</v>
      </c>
      <c r="C88" s="79">
        <f>IF(TrRoad_act!C4=0,"",C18/TrRoad_act!C4*1000)</f>
        <v>43.217281743322062</v>
      </c>
      <c r="D88" s="79">
        <f>IF(TrRoad_act!D4=0,"",D18/TrRoad_act!D4*1000)</f>
        <v>43.664138701070662</v>
      </c>
      <c r="E88" s="79">
        <f>IF(TrRoad_act!E4=0,"",E18/TrRoad_act!E4*1000)</f>
        <v>43.738170555568367</v>
      </c>
      <c r="F88" s="79">
        <f>IF(TrRoad_act!F4=0,"",F18/TrRoad_act!F4*1000)</f>
        <v>43.382860663882411</v>
      </c>
      <c r="G88" s="79">
        <f>IF(TrRoad_act!G4=0,"",G18/TrRoad_act!G4*1000)</f>
        <v>43.320438645120632</v>
      </c>
      <c r="H88" s="79">
        <f>IF(TrRoad_act!H4=0,"",H18/TrRoad_act!H4*1000)</f>
        <v>42.918114853213446</v>
      </c>
      <c r="I88" s="79">
        <f>IF(TrRoad_act!I4=0,"",I18/TrRoad_act!I4*1000)</f>
        <v>42.738088605863375</v>
      </c>
      <c r="J88" s="79">
        <f>IF(TrRoad_act!J4=0,"",J18/TrRoad_act!J4*1000)</f>
        <v>41.597652021488315</v>
      </c>
      <c r="K88" s="79">
        <f>IF(TrRoad_act!K4=0,"",K18/TrRoad_act!K4*1000)</f>
        <v>42.318951189990138</v>
      </c>
      <c r="L88" s="79">
        <f>IF(TrRoad_act!L4=0,"",L18/TrRoad_act!L4*1000)</f>
        <v>42.397506335337468</v>
      </c>
      <c r="M88" s="79">
        <f>IF(TrRoad_act!M4=0,"",M18/TrRoad_act!M4*1000)</f>
        <v>41.569228951581231</v>
      </c>
      <c r="N88" s="79">
        <f>IF(TrRoad_act!N4=0,"",N18/TrRoad_act!N4*1000)</f>
        <v>41.523084182772443</v>
      </c>
      <c r="O88" s="79">
        <f>IF(TrRoad_act!O4=0,"",O18/TrRoad_act!O4*1000)</f>
        <v>41.69610815442023</v>
      </c>
      <c r="P88" s="79">
        <f>IF(TrRoad_act!P4=0,"",P18/TrRoad_act!P4*1000)</f>
        <v>43.362454251594997</v>
      </c>
      <c r="Q88" s="79">
        <f>IF(TrRoad_act!Q4=0,"",Q18/TrRoad_act!Q4*1000)</f>
        <v>42.118951579955535</v>
      </c>
    </row>
    <row r="89" spans="1:17" ht="11.45" customHeight="1" x14ac:dyDescent="0.25">
      <c r="A89" s="23" t="s">
        <v>30</v>
      </c>
      <c r="B89" s="78">
        <f>IF(TrRoad_act!B5=0,"",B19/TrRoad_act!B5*1000)</f>
        <v>47.241548123758996</v>
      </c>
      <c r="C89" s="78">
        <f>IF(TrRoad_act!C5=0,"",C19/TrRoad_act!C5*1000)</f>
        <v>45.186099938605032</v>
      </c>
      <c r="D89" s="78">
        <f>IF(TrRoad_act!D5=0,"",D19/TrRoad_act!D5*1000)</f>
        <v>44.562158720814217</v>
      </c>
      <c r="E89" s="78">
        <f>IF(TrRoad_act!E5=0,"",E19/TrRoad_act!E5*1000)</f>
        <v>45.044354620387232</v>
      </c>
      <c r="F89" s="78">
        <f>IF(TrRoad_act!F5=0,"",F19/TrRoad_act!F5*1000)</f>
        <v>43.032611211947483</v>
      </c>
      <c r="G89" s="78">
        <f>IF(TrRoad_act!G5=0,"",G19/TrRoad_act!G5*1000)</f>
        <v>42.603049505499058</v>
      </c>
      <c r="H89" s="78">
        <f>IF(TrRoad_act!H5=0,"",H19/TrRoad_act!H5*1000)</f>
        <v>41.230627977548913</v>
      </c>
      <c r="I89" s="78">
        <f>IF(TrRoad_act!I5=0,"",I19/TrRoad_act!I5*1000)</f>
        <v>41.357052771005399</v>
      </c>
      <c r="J89" s="78">
        <f>IF(TrRoad_act!J5=0,"",J19/TrRoad_act!J5*1000)</f>
        <v>41.429023096500167</v>
      </c>
      <c r="K89" s="78">
        <f>IF(TrRoad_act!K5=0,"",K19/TrRoad_act!K5*1000)</f>
        <v>40.997224730680173</v>
      </c>
      <c r="L89" s="78">
        <f>IF(TrRoad_act!L5=0,"",L19/TrRoad_act!L5*1000)</f>
        <v>39.572025353414702</v>
      </c>
      <c r="M89" s="78">
        <f>IF(TrRoad_act!M5=0,"",M19/TrRoad_act!M5*1000)</f>
        <v>39.487671359633254</v>
      </c>
      <c r="N89" s="78">
        <f>IF(TrRoad_act!N5=0,"",N19/TrRoad_act!N5*1000)</f>
        <v>39.620908277506601</v>
      </c>
      <c r="O89" s="78">
        <f>IF(TrRoad_act!O5=0,"",O19/TrRoad_act!O5*1000)</f>
        <v>38.70235144769844</v>
      </c>
      <c r="P89" s="78">
        <f>IF(TrRoad_act!P5=0,"",P19/TrRoad_act!P5*1000)</f>
        <v>37.760784942746525</v>
      </c>
      <c r="Q89" s="78">
        <f>IF(TrRoad_act!Q5=0,"",Q19/TrRoad_act!Q5*1000)</f>
        <v>38.570417713646954</v>
      </c>
    </row>
    <row r="90" spans="1:17" ht="11.45" customHeight="1" x14ac:dyDescent="0.25">
      <c r="A90" s="19" t="s">
        <v>29</v>
      </c>
      <c r="B90" s="76">
        <f>IF(TrRoad_act!B6=0,"",B21/TrRoad_act!B6*1000)</f>
        <v>42.702961056495546</v>
      </c>
      <c r="C90" s="76">
        <f>IF(TrRoad_act!C6=0,"",C21/TrRoad_act!C6*1000)</f>
        <v>41.851107290632804</v>
      </c>
      <c r="D90" s="76">
        <f>IF(TrRoad_act!D6=0,"",D21/TrRoad_act!D6*1000)</f>
        <v>42.486375530362309</v>
      </c>
      <c r="E90" s="76">
        <f>IF(TrRoad_act!E6=0,"",E21/TrRoad_act!E6*1000)</f>
        <v>42.468880236270799</v>
      </c>
      <c r="F90" s="76">
        <f>IF(TrRoad_act!F6=0,"",F21/TrRoad_act!F6*1000)</f>
        <v>42.112596413937425</v>
      </c>
      <c r="G90" s="76">
        <f>IF(TrRoad_act!G6=0,"",G21/TrRoad_act!G6*1000)</f>
        <v>42.019748975694718</v>
      </c>
      <c r="H90" s="76">
        <f>IF(TrRoad_act!H6=0,"",H21/TrRoad_act!H6*1000)</f>
        <v>41.63863470062816</v>
      </c>
      <c r="I90" s="76">
        <f>IF(TrRoad_act!I6=0,"",I21/TrRoad_act!I6*1000)</f>
        <v>41.706746530039482</v>
      </c>
      <c r="J90" s="76">
        <f>IF(TrRoad_act!J6=0,"",J21/TrRoad_act!J6*1000)</f>
        <v>40.415778656015817</v>
      </c>
      <c r="K90" s="76">
        <f>IF(TrRoad_act!K6=0,"",K21/TrRoad_act!K6*1000)</f>
        <v>41.313651077345149</v>
      </c>
      <c r="L90" s="76">
        <f>IF(TrRoad_act!L6=0,"",L21/TrRoad_act!L6*1000)</f>
        <v>41.210831674168524</v>
      </c>
      <c r="M90" s="76">
        <f>IF(TrRoad_act!M6=0,"",M21/TrRoad_act!M6*1000)</f>
        <v>40.540460676070616</v>
      </c>
      <c r="N90" s="76">
        <f>IF(TrRoad_act!N6=0,"",N21/TrRoad_act!N6*1000)</f>
        <v>40.207288449648722</v>
      </c>
      <c r="O90" s="76">
        <f>IF(TrRoad_act!O6=0,"",O21/TrRoad_act!O6*1000)</f>
        <v>40.568937507001174</v>
      </c>
      <c r="P90" s="76">
        <f>IF(TrRoad_act!P6=0,"",P21/TrRoad_act!P6*1000)</f>
        <v>42.692450493712599</v>
      </c>
      <c r="Q90" s="76">
        <f>IF(TrRoad_act!Q6=0,"",Q21/TrRoad_act!Q6*1000)</f>
        <v>41.274221521010183</v>
      </c>
    </row>
    <row r="91" spans="1:17" ht="11.45" customHeight="1" x14ac:dyDescent="0.25">
      <c r="A91" s="62" t="s">
        <v>59</v>
      </c>
      <c r="B91" s="77">
        <f>IF(TrRoad_act!B7=0,"",B22/TrRoad_act!B7*1000)</f>
        <v>43.227589032581349</v>
      </c>
      <c r="C91" s="77">
        <f>IF(TrRoad_act!C7=0,"",C22/TrRoad_act!C7*1000)</f>
        <v>42.367141066669433</v>
      </c>
      <c r="D91" s="77">
        <f>IF(TrRoad_act!D7=0,"",D22/TrRoad_act!D7*1000)</f>
        <v>43.129850295929941</v>
      </c>
      <c r="E91" s="77">
        <f>IF(TrRoad_act!E7=0,"",E22/TrRoad_act!E7*1000)</f>
        <v>43.091311268411275</v>
      </c>
      <c r="F91" s="77">
        <f>IF(TrRoad_act!F7=0,"",F22/TrRoad_act!F7*1000)</f>
        <v>42.668805773312648</v>
      </c>
      <c r="G91" s="77">
        <f>IF(TrRoad_act!G7=0,"",G22/TrRoad_act!G7*1000)</f>
        <v>42.554797211974908</v>
      </c>
      <c r="H91" s="77">
        <f>IF(TrRoad_act!H7=0,"",H22/TrRoad_act!H7*1000)</f>
        <v>42.23700784894551</v>
      </c>
      <c r="I91" s="77">
        <f>IF(TrRoad_act!I7=0,"",I22/TrRoad_act!I7*1000)</f>
        <v>42.809917200293775</v>
      </c>
      <c r="J91" s="77">
        <f>IF(TrRoad_act!J7=0,"",J22/TrRoad_act!J7*1000)</f>
        <v>41.535893332713144</v>
      </c>
      <c r="K91" s="77">
        <f>IF(TrRoad_act!K7=0,"",K22/TrRoad_act!K7*1000)</f>
        <v>43.245288586942721</v>
      </c>
      <c r="L91" s="77">
        <f>IF(TrRoad_act!L7=0,"",L22/TrRoad_act!L7*1000)</f>
        <v>44.070114666394197</v>
      </c>
      <c r="M91" s="77">
        <f>IF(TrRoad_act!M7=0,"",M22/TrRoad_act!M7*1000)</f>
        <v>44.269816656470887</v>
      </c>
      <c r="N91" s="77">
        <f>IF(TrRoad_act!N7=0,"",N22/TrRoad_act!N7*1000)</f>
        <v>44.676385071513906</v>
      </c>
      <c r="O91" s="77">
        <f>IF(TrRoad_act!O7=0,"",O22/TrRoad_act!O7*1000)</f>
        <v>45.11072394933737</v>
      </c>
      <c r="P91" s="77">
        <f>IF(TrRoad_act!P7=0,"",P22/TrRoad_act!P7*1000)</f>
        <v>49.383674668820746</v>
      </c>
      <c r="Q91" s="77">
        <f>IF(TrRoad_act!Q7=0,"",Q22/TrRoad_act!Q7*1000)</f>
        <v>47.606941877278167</v>
      </c>
    </row>
    <row r="92" spans="1:17" ht="11.45" customHeight="1" x14ac:dyDescent="0.25">
      <c r="A92" s="62" t="s">
        <v>58</v>
      </c>
      <c r="B92" s="77">
        <f>IF(TrRoad_act!B8=0,"",B24/TrRoad_act!B8*1000)</f>
        <v>37.55582786333629</v>
      </c>
      <c r="C92" s="77">
        <f>IF(TrRoad_act!C8=0,"",C24/TrRoad_act!C8*1000)</f>
        <v>36.484550615509136</v>
      </c>
      <c r="D92" s="77">
        <f>IF(TrRoad_act!D8=0,"",D24/TrRoad_act!D8*1000)</f>
        <v>35.917869625729622</v>
      </c>
      <c r="E92" s="77">
        <f>IF(TrRoad_act!E8=0,"",E24/TrRoad_act!E8*1000)</f>
        <v>36.310804902363003</v>
      </c>
      <c r="F92" s="77">
        <f>IF(TrRoad_act!F8=0,"",F24/TrRoad_act!F8*1000)</f>
        <v>36.785671668838098</v>
      </c>
      <c r="G92" s="77">
        <f>IF(TrRoad_act!G8=0,"",G24/TrRoad_act!G8*1000)</f>
        <v>37.17941510402428</v>
      </c>
      <c r="H92" s="77">
        <f>IF(TrRoad_act!H8=0,"",H24/TrRoad_act!H8*1000)</f>
        <v>37.110697409688868</v>
      </c>
      <c r="I92" s="77">
        <f>IF(TrRoad_act!I8=0,"",I24/TrRoad_act!I8*1000)</f>
        <v>35.736385815603683</v>
      </c>
      <c r="J92" s="77">
        <f>IF(TrRoad_act!J8=0,"",J24/TrRoad_act!J8*1000)</f>
        <v>35.398648976076991</v>
      </c>
      <c r="K92" s="77">
        <f>IF(TrRoad_act!K8=0,"",K24/TrRoad_act!K8*1000)</f>
        <v>34.545549937685706</v>
      </c>
      <c r="L92" s="77">
        <f>IF(TrRoad_act!L8=0,"",L24/TrRoad_act!L8*1000)</f>
        <v>33.763438833338839</v>
      </c>
      <c r="M92" s="77">
        <f>IF(TrRoad_act!M8=0,"",M24/TrRoad_act!M8*1000)</f>
        <v>33.303696764354839</v>
      </c>
      <c r="N92" s="77">
        <f>IF(TrRoad_act!N8=0,"",N24/TrRoad_act!N8*1000)</f>
        <v>33.383836942780455</v>
      </c>
      <c r="O92" s="77">
        <f>IF(TrRoad_act!O8=0,"",O24/TrRoad_act!O8*1000)</f>
        <v>34.494225319851495</v>
      </c>
      <c r="P92" s="77">
        <f>IF(TrRoad_act!P8=0,"",P24/TrRoad_act!P8*1000)</f>
        <v>34.72042607558609</v>
      </c>
      <c r="Q92" s="77">
        <f>IF(TrRoad_act!Q8=0,"",Q24/TrRoad_act!Q8*1000)</f>
        <v>35.06118693779095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 t="str">
        <f>IF(TrRoad_act!H9=0,"",H26/TrRoad_act!H9*1000)</f>
        <v/>
      </c>
      <c r="I93" s="77" t="str">
        <f>IF(TrRoad_act!I9=0,"",I26/TrRoad_act!I9*1000)</f>
        <v/>
      </c>
      <c r="J93" s="77" t="str">
        <f>IF(TrRoad_act!J9=0,"",J26/TrRoad_act!J9*1000)</f>
        <v/>
      </c>
      <c r="K93" s="77" t="str">
        <f>IF(TrRoad_act!K9=0,"",K26/TrRoad_act!K9*1000)</f>
        <v/>
      </c>
      <c r="L93" s="77" t="str">
        <f>IF(TrRoad_act!L9=0,"",L26/TrRoad_act!L9*1000)</f>
        <v/>
      </c>
      <c r="M93" s="77" t="str">
        <f>IF(TrRoad_act!M9=0,"",M26/TrRoad_act!M9*1000)</f>
        <v/>
      </c>
      <c r="N93" s="77" t="str">
        <f>IF(TrRoad_act!N9=0,"",N26/TrRoad_act!N9*1000)</f>
        <v/>
      </c>
      <c r="O93" s="77" t="str">
        <f>IF(TrRoad_act!O9=0,"",O26/TrRoad_act!O9*1000)</f>
        <v/>
      </c>
      <c r="P93" s="77" t="str">
        <f>IF(TrRoad_act!P9=0,"",P26/TrRoad_act!P9*1000)</f>
        <v/>
      </c>
      <c r="Q93" s="77" t="str">
        <f>IF(TrRoad_act!Q9=0,"",Q26/TrRoad_act!Q9*1000)</f>
        <v/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>
        <f>IF(TrRoad_act!D10=0,"",D27/TrRoad_act!D10*1000)</f>
        <v>44.620293981820026</v>
      </c>
      <c r="E94" s="77">
        <f>IF(TrRoad_act!E10=0,"",E27/TrRoad_act!E10*1000)</f>
        <v>44.626149213964148</v>
      </c>
      <c r="F94" s="77">
        <f>IF(TrRoad_act!F10=0,"",F27/TrRoad_act!F10*1000)</f>
        <v>44.787399167483422</v>
      </c>
      <c r="G94" s="77">
        <f>IF(TrRoad_act!G10=0,"",G27/TrRoad_act!G10*1000)</f>
        <v>44.844857296925227</v>
      </c>
      <c r="H94" s="77">
        <f>IF(TrRoad_act!H10=0,"",H27/TrRoad_act!H10*1000)</f>
        <v>44.870125699768522</v>
      </c>
      <c r="I94" s="77">
        <f>IF(TrRoad_act!I10=0,"",I27/TrRoad_act!I10*1000)</f>
        <v>44.78267801080429</v>
      </c>
      <c r="J94" s="77">
        <f>IF(TrRoad_act!J10=0,"",J27/TrRoad_act!J10*1000)</f>
        <v>44.330339353382726</v>
      </c>
      <c r="K94" s="77">
        <f>IF(TrRoad_act!K10=0,"",K27/TrRoad_act!K10*1000)</f>
        <v>43.767535195040558</v>
      </c>
      <c r="L94" s="77">
        <f>IF(TrRoad_act!L10=0,"",L27/TrRoad_act!L10*1000)</f>
        <v>40.923825018414618</v>
      </c>
      <c r="M94" s="77">
        <f>IF(TrRoad_act!M10=0,"",M27/TrRoad_act!M10*1000)</f>
        <v>40.447884143305544</v>
      </c>
      <c r="N94" s="77">
        <f>IF(TrRoad_act!N10=0,"",N27/TrRoad_act!N10*1000)</f>
        <v>42.664079989780276</v>
      </c>
      <c r="O94" s="77">
        <f>IF(TrRoad_act!O10=0,"",O27/TrRoad_act!O10*1000)</f>
        <v>44.425356178164286</v>
      </c>
      <c r="P94" s="77">
        <f>IF(TrRoad_act!P10=0,"",P27/TrRoad_act!P10*1000)</f>
        <v>45.85657608931114</v>
      </c>
      <c r="Q94" s="77">
        <f>IF(TrRoad_act!Q10=0,"",Q27/TrRoad_act!Q10*1000)</f>
        <v>44.610287107231173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>
        <f>IF(TrRoad_act!J11=0,"",J29/TrRoad_act!J11*1000)</f>
        <v>19.680904835225107</v>
      </c>
      <c r="K95" s="77">
        <f>IF(TrRoad_act!K11=0,"",K29/TrRoad_act!K11*1000)</f>
        <v>20.139472143528867</v>
      </c>
      <c r="L95" s="77">
        <f>IF(TrRoad_act!L11=0,"",L29/TrRoad_act!L11*1000)</f>
        <v>20.436736017756452</v>
      </c>
      <c r="M95" s="77">
        <f>IF(TrRoad_act!M11=0,"",M29/TrRoad_act!M11*1000)</f>
        <v>19.819373667358725</v>
      </c>
      <c r="N95" s="77">
        <f>IF(TrRoad_act!N11=0,"",N29/TrRoad_act!N11*1000)</f>
        <v>19.730046596744749</v>
      </c>
      <c r="O95" s="77">
        <f>IF(TrRoad_act!O11=0,"",O29/TrRoad_act!O11*1000)</f>
        <v>20.518953817840583</v>
      </c>
      <c r="P95" s="77">
        <f>IF(TrRoad_act!P11=0,"",P29/TrRoad_act!P11*1000)</f>
        <v>22.170709359308834</v>
      </c>
      <c r="Q95" s="77">
        <f>IF(TrRoad_act!Q11=0,"",Q29/TrRoad_act!Q11*1000)</f>
        <v>21.72846281708895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17.790261727771032</v>
      </c>
      <c r="M96" s="77">
        <f>IF(TrRoad_act!M12=0,"",M32/TrRoad_act!M12*1000)</f>
        <v>18.119879583371262</v>
      </c>
      <c r="N96" s="77">
        <f>IF(TrRoad_act!N12=0,"",N32/TrRoad_act!N12*1000)</f>
        <v>18.544735355609117</v>
      </c>
      <c r="O96" s="77">
        <f>IF(TrRoad_act!O12=0,"",O32/TrRoad_act!O12*1000)</f>
        <v>19.667229359513779</v>
      </c>
      <c r="P96" s="77">
        <f>IF(TrRoad_act!P12=0,"",P32/TrRoad_act!P12*1000)</f>
        <v>20.91699818661824</v>
      </c>
      <c r="Q96" s="77">
        <f>IF(TrRoad_act!Q12=0,"",Q32/TrRoad_act!Q12*1000)</f>
        <v>21.075032992385665</v>
      </c>
    </row>
    <row r="97" spans="1:17" ht="11.45" customHeight="1" x14ac:dyDescent="0.25">
      <c r="A97" s="19" t="s">
        <v>28</v>
      </c>
      <c r="B97" s="76">
        <f>IF(TrRoad_act!B13=0,"",B33/TrRoad_act!B13*1000)</f>
        <v>59.668688602495784</v>
      </c>
      <c r="C97" s="76">
        <f>IF(TrRoad_act!C13=0,"",C33/TrRoad_act!C13*1000)</f>
        <v>58.639006083378874</v>
      </c>
      <c r="D97" s="76">
        <f>IF(TrRoad_act!D13=0,"",D33/TrRoad_act!D13*1000)</f>
        <v>57.100942856416317</v>
      </c>
      <c r="E97" s="76">
        <f>IF(TrRoad_act!E13=0,"",E33/TrRoad_act!E13*1000)</f>
        <v>58.253444837795172</v>
      </c>
      <c r="F97" s="76">
        <f>IF(TrRoad_act!F13=0,"",F33/TrRoad_act!F13*1000)</f>
        <v>58.281647225790657</v>
      </c>
      <c r="G97" s="76">
        <f>IF(TrRoad_act!G13=0,"",G33/TrRoad_act!G13*1000)</f>
        <v>58.553225990969217</v>
      </c>
      <c r="H97" s="76">
        <f>IF(TrRoad_act!H13=0,"",H33/TrRoad_act!H13*1000)</f>
        <v>57.885828482014965</v>
      </c>
      <c r="I97" s="76">
        <f>IF(TrRoad_act!I13=0,"",I33/TrRoad_act!I13*1000)</f>
        <v>54.937581432859105</v>
      </c>
      <c r="J97" s="76">
        <f>IF(TrRoad_act!J13=0,"",J33/TrRoad_act!J13*1000)</f>
        <v>55.726606053543307</v>
      </c>
      <c r="K97" s="76">
        <f>IF(TrRoad_act!K13=0,"",K33/TrRoad_act!K13*1000)</f>
        <v>54.290132737211707</v>
      </c>
      <c r="L97" s="76">
        <f>IF(TrRoad_act!L13=0,"",L33/TrRoad_act!L13*1000)</f>
        <v>56.315777478764602</v>
      </c>
      <c r="M97" s="76">
        <f>IF(TrRoad_act!M13=0,"",M33/TrRoad_act!M13*1000)</f>
        <v>53.365561338330984</v>
      </c>
      <c r="N97" s="76">
        <f>IF(TrRoad_act!N13=0,"",N33/TrRoad_act!N13*1000)</f>
        <v>56.633503387960417</v>
      </c>
      <c r="O97" s="76">
        <f>IF(TrRoad_act!O13=0,"",O33/TrRoad_act!O13*1000)</f>
        <v>54.500015052202301</v>
      </c>
      <c r="P97" s="76">
        <f>IF(TrRoad_act!P13=0,"",P33/TrRoad_act!P13*1000)</f>
        <v>51.431543567566237</v>
      </c>
      <c r="Q97" s="76">
        <f>IF(TrRoad_act!Q13=0,"",Q33/TrRoad_act!Q13*1000)</f>
        <v>52.013671951375422</v>
      </c>
    </row>
    <row r="98" spans="1:17" ht="11.45" customHeight="1" x14ac:dyDescent="0.25">
      <c r="A98" s="62" t="s">
        <v>59</v>
      </c>
      <c r="B98" s="75">
        <f>IF(TrRoad_act!B14=0,"",B34/TrRoad_act!B14*1000)</f>
        <v>33.569068825692476</v>
      </c>
      <c r="C98" s="75">
        <f>IF(TrRoad_act!C14=0,"",C34/TrRoad_act!C14*1000)</f>
        <v>33.506781916573779</v>
      </c>
      <c r="D98" s="75">
        <f>IF(TrRoad_act!D14=0,"",D34/TrRoad_act!D14*1000)</f>
        <v>33.529139248278291</v>
      </c>
      <c r="E98" s="75">
        <f>IF(TrRoad_act!E14=0,"",E34/TrRoad_act!E14*1000)</f>
        <v>33.488905830193062</v>
      </c>
      <c r="F98" s="75">
        <f>IF(TrRoad_act!F14=0,"",F34/TrRoad_act!F14*1000)</f>
        <v>33.441403037778329</v>
      </c>
      <c r="G98" s="75">
        <f>IF(TrRoad_act!G14=0,"",G34/TrRoad_act!G14*1000)</f>
        <v>33.387894876407408</v>
      </c>
      <c r="H98" s="75">
        <f>IF(TrRoad_act!H14=0,"",H34/TrRoad_act!H14*1000)</f>
        <v>33.081781410131406</v>
      </c>
      <c r="I98" s="75">
        <f>IF(TrRoad_act!I14=0,"",I34/TrRoad_act!I14*1000)</f>
        <v>32.910749216557015</v>
      </c>
      <c r="J98" s="75">
        <f>IF(TrRoad_act!J14=0,"",J34/TrRoad_act!J14*1000)</f>
        <v>32.621562852137849</v>
      </c>
      <c r="K98" s="75">
        <f>IF(TrRoad_act!K14=0,"",K34/TrRoad_act!K14*1000)</f>
        <v>31.942710548378891</v>
      </c>
      <c r="L98" s="75">
        <f>IF(TrRoad_act!L14=0,"",L34/TrRoad_act!L14*1000)</f>
        <v>29.119350042548014</v>
      </c>
      <c r="M98" s="75">
        <f>IF(TrRoad_act!M14=0,"",M34/TrRoad_act!M14*1000)</f>
        <v>26.601357545379273</v>
      </c>
      <c r="N98" s="75">
        <f>IF(TrRoad_act!N14=0,"",N34/TrRoad_act!N14*1000)</f>
        <v>25.941905480201441</v>
      </c>
      <c r="O98" s="75">
        <f>IF(TrRoad_act!O14=0,"",O34/TrRoad_act!O14*1000)</f>
        <v>25.193167862189689</v>
      </c>
      <c r="P98" s="75">
        <f>IF(TrRoad_act!P14=0,"",P34/TrRoad_act!P14*1000)</f>
        <v>24.616603173237348</v>
      </c>
      <c r="Q98" s="75">
        <f>IF(TrRoad_act!Q14=0,"",Q34/TrRoad_act!Q14*1000)</f>
        <v>24.327505359746027</v>
      </c>
    </row>
    <row r="99" spans="1:17" ht="11.45" customHeight="1" x14ac:dyDescent="0.25">
      <c r="A99" s="62" t="s">
        <v>58</v>
      </c>
      <c r="B99" s="75">
        <f>IF(TrRoad_act!B15=0,"",B36/TrRoad_act!B15*1000)</f>
        <v>60.529573641575077</v>
      </c>
      <c r="C99" s="75">
        <f>IF(TrRoad_act!C15=0,"",C36/TrRoad_act!C15*1000)</f>
        <v>59.39916771800668</v>
      </c>
      <c r="D99" s="75">
        <f>IF(TrRoad_act!D15=0,"",D36/TrRoad_act!D15*1000)</f>
        <v>57.685760374262017</v>
      </c>
      <c r="E99" s="75">
        <f>IF(TrRoad_act!E15=0,"",E36/TrRoad_act!E15*1000)</f>
        <v>58.330334726103047</v>
      </c>
      <c r="F99" s="75">
        <f>IF(TrRoad_act!F15=0,"",F36/TrRoad_act!F15*1000)</f>
        <v>58.67264326460932</v>
      </c>
      <c r="G99" s="75">
        <f>IF(TrRoad_act!G15=0,"",G36/TrRoad_act!G15*1000)</f>
        <v>59.03847736320688</v>
      </c>
      <c r="H99" s="75">
        <f>IF(TrRoad_act!H15=0,"",H36/TrRoad_act!H15*1000)</f>
        <v>58.698551673657846</v>
      </c>
      <c r="I99" s="75">
        <f>IF(TrRoad_act!I15=0,"",I36/TrRoad_act!I15*1000)</f>
        <v>55.65612696228775</v>
      </c>
      <c r="J99" s="75">
        <f>IF(TrRoad_act!J15=0,"",J36/TrRoad_act!J15*1000)</f>
        <v>57.186544415439201</v>
      </c>
      <c r="K99" s="75">
        <f>IF(TrRoad_act!K15=0,"",K36/TrRoad_act!K15*1000)</f>
        <v>55.790577059370186</v>
      </c>
      <c r="L99" s="75">
        <f>IF(TrRoad_act!L15=0,"",L36/TrRoad_act!L15*1000)</f>
        <v>57.81917910170197</v>
      </c>
      <c r="M99" s="75">
        <f>IF(TrRoad_act!M15=0,"",M36/TrRoad_act!M15*1000)</f>
        <v>56.845908149054615</v>
      </c>
      <c r="N99" s="75">
        <f>IF(TrRoad_act!N15=0,"",N36/TrRoad_act!N15*1000)</f>
        <v>59.713924364846783</v>
      </c>
      <c r="O99" s="75">
        <f>IF(TrRoad_act!O15=0,"",O36/TrRoad_act!O15*1000)</f>
        <v>57.375206291620145</v>
      </c>
      <c r="P99" s="75">
        <f>IF(TrRoad_act!P15=0,"",P36/TrRoad_act!P15*1000)</f>
        <v>52.833010963182964</v>
      </c>
      <c r="Q99" s="75">
        <f>IF(TrRoad_act!Q15=0,"",Q36/TrRoad_act!Q15*1000)</f>
        <v>54.032905892514393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>
        <f>IF(TrRoad_act!B17=0,"",B39/TrRoad_act!B17*1000)</f>
        <v>47.977658293285764</v>
      </c>
      <c r="C101" s="75">
        <f>IF(TrRoad_act!C17=0,"",C39/TrRoad_act!C17*1000)</f>
        <v>46.817465084698874</v>
      </c>
      <c r="D101" s="75">
        <f>IF(TrRoad_act!D17=0,"",D39/TrRoad_act!D17*1000)</f>
        <v>47.852937829735872</v>
      </c>
      <c r="E101" s="75">
        <f>IF(TrRoad_act!E17=0,"",E39/TrRoad_act!E17*1000)</f>
        <v>67.450498380929034</v>
      </c>
      <c r="F101" s="75">
        <f>IF(TrRoad_act!F17=0,"",F39/TrRoad_act!F17*1000)</f>
        <v>51.854517821933328</v>
      </c>
      <c r="G101" s="75">
        <f>IF(TrRoad_act!G17=0,"",G39/TrRoad_act!G17*1000)</f>
        <v>45.004038705287194</v>
      </c>
      <c r="H101" s="75">
        <f>IF(TrRoad_act!H17=0,"",H39/TrRoad_act!H17*1000)</f>
        <v>42.438185863661545</v>
      </c>
      <c r="I101" s="75">
        <f>IF(TrRoad_act!I17=0,"",I39/TrRoad_act!I17*1000)</f>
        <v>40.771775212491569</v>
      </c>
      <c r="J101" s="75">
        <f>IF(TrRoad_act!J17=0,"",J39/TrRoad_act!J17*1000)</f>
        <v>41.831401139612723</v>
      </c>
      <c r="K101" s="75">
        <f>IF(TrRoad_act!K17=0,"",K39/TrRoad_act!K17*1000)</f>
        <v>39.628959518822477</v>
      </c>
      <c r="L101" s="75">
        <f>IF(TrRoad_act!L17=0,"",L39/TrRoad_act!L17*1000)</f>
        <v>41.175465972029606</v>
      </c>
      <c r="M101" s="75">
        <f>IF(TrRoad_act!M17=0,"",M39/TrRoad_act!M17*1000)</f>
        <v>40.151510153874732</v>
      </c>
      <c r="N101" s="75">
        <f>IF(TrRoad_act!N17=0,"",N39/TrRoad_act!N17*1000)</f>
        <v>45.213048462564572</v>
      </c>
      <c r="O101" s="75">
        <f>IF(TrRoad_act!O17=0,"",O39/TrRoad_act!O17*1000)</f>
        <v>44.20940286218957</v>
      </c>
      <c r="P101" s="75">
        <f>IF(TrRoad_act!P17=0,"",P39/TrRoad_act!P17*1000)</f>
        <v>46.384669959684189</v>
      </c>
      <c r="Q101" s="75">
        <f>IF(TrRoad_act!Q17=0,"",Q39/TrRoad_act!Q17*1000)</f>
        <v>44.243251809304773</v>
      </c>
    </row>
    <row r="102" spans="1:17" ht="11.45" customHeight="1" x14ac:dyDescent="0.25">
      <c r="A102" s="62" t="s">
        <v>55</v>
      </c>
      <c r="B102" s="75">
        <f>IF(TrRoad_act!B18=0,"",B41/TrRoad_act!B18*1000)</f>
        <v>35.392735637489331</v>
      </c>
      <c r="C102" s="75">
        <f>IF(TrRoad_act!C18=0,"",C41/TrRoad_act!C18*1000)</f>
        <v>34.275279943177956</v>
      </c>
      <c r="D102" s="75">
        <f>IF(TrRoad_act!D18=0,"",D41/TrRoad_act!D18*1000)</f>
        <v>34.094512272505987</v>
      </c>
      <c r="E102" s="75">
        <f>IF(TrRoad_act!E18=0,"",E41/TrRoad_act!E18*1000)</f>
        <v>32.735410500915513</v>
      </c>
      <c r="F102" s="75">
        <f>IF(TrRoad_act!F18=0,"",F41/TrRoad_act!F18*1000)</f>
        <v>32.121231254834647</v>
      </c>
      <c r="G102" s="75">
        <f>IF(TrRoad_act!G18=0,"",G41/TrRoad_act!G18*1000)</f>
        <v>31.566039739504411</v>
      </c>
      <c r="H102" s="75">
        <f>IF(TrRoad_act!H18=0,"",H41/TrRoad_act!H18*1000)</f>
        <v>31.241316949014085</v>
      </c>
      <c r="I102" s="75">
        <f>IF(TrRoad_act!I18=0,"",I41/TrRoad_act!I18*1000)</f>
        <v>30.208055797605294</v>
      </c>
      <c r="J102" s="75">
        <f>IF(TrRoad_act!J18=0,"",J41/TrRoad_act!J18*1000)</f>
        <v>30.841921793502102</v>
      </c>
      <c r="K102" s="75">
        <f>IF(TrRoad_act!K18=0,"",K41/TrRoad_act!K18*1000)</f>
        <v>30.745736015379876</v>
      </c>
      <c r="L102" s="75">
        <f>IF(TrRoad_act!L18=0,"",L41/TrRoad_act!L18*1000)</f>
        <v>32.072616347450179</v>
      </c>
      <c r="M102" s="75">
        <f>IF(TrRoad_act!M18=0,"",M41/TrRoad_act!M18*1000)</f>
        <v>31.903978995331858</v>
      </c>
      <c r="N102" s="75">
        <f>IF(TrRoad_act!N18=0,"",N41/TrRoad_act!N18*1000)</f>
        <v>33.708800946137821</v>
      </c>
      <c r="O102" s="75">
        <f>IF(TrRoad_act!O18=0,"",O41/TrRoad_act!O18*1000)</f>
        <v>32.780696193966371</v>
      </c>
      <c r="P102" s="75">
        <f>IF(TrRoad_act!P18=0,"",P41/TrRoad_act!P18*1000)</f>
        <v>32.214408252478734</v>
      </c>
      <c r="Q102" s="75">
        <f>IF(TrRoad_act!Q18=0,"",Q41/TrRoad_act!Q18*1000)</f>
        <v>31.689426494413322</v>
      </c>
    </row>
    <row r="103" spans="1:17" ht="11.45" customHeight="1" x14ac:dyDescent="0.25">
      <c r="A103" s="25" t="s">
        <v>36</v>
      </c>
      <c r="B103" s="79">
        <f>IF(TrRoad_act!B19=0,"",B42/TrRoad_act!B19*1000)</f>
        <v>45.25183147228838</v>
      </c>
      <c r="C103" s="79">
        <f>IF(TrRoad_act!C19=0,"",C42/TrRoad_act!C19*1000)</f>
        <v>47.118438511260557</v>
      </c>
      <c r="D103" s="79">
        <f>IF(TrRoad_act!D19=0,"",D42/TrRoad_act!D19*1000)</f>
        <v>44.408635781020152</v>
      </c>
      <c r="E103" s="79">
        <f>IF(TrRoad_act!E19=0,"",E42/TrRoad_act!E19*1000)</f>
        <v>46.180689472736553</v>
      </c>
      <c r="F103" s="79">
        <f>IF(TrRoad_act!F19=0,"",F42/TrRoad_act!F19*1000)</f>
        <v>47.532355848195621</v>
      </c>
      <c r="G103" s="79">
        <f>IF(TrRoad_act!G19=0,"",G42/TrRoad_act!G19*1000)</f>
        <v>48.777222255826914</v>
      </c>
      <c r="H103" s="79">
        <f>IF(TrRoad_act!H19=0,"",H42/TrRoad_act!H19*1000)</f>
        <v>48.810277725043285</v>
      </c>
      <c r="I103" s="79">
        <f>IF(TrRoad_act!I19=0,"",I42/TrRoad_act!I19*1000)</f>
        <v>48.37670945582051</v>
      </c>
      <c r="J103" s="79">
        <f>IF(TrRoad_act!J19=0,"",J42/TrRoad_act!J19*1000)</f>
        <v>49.087469353463085</v>
      </c>
      <c r="K103" s="79">
        <f>IF(TrRoad_act!K19=0,"",K42/TrRoad_act!K19*1000)</f>
        <v>53.100335931984368</v>
      </c>
      <c r="L103" s="79">
        <f>IF(TrRoad_act!L19=0,"",L42/TrRoad_act!L19*1000)</f>
        <v>53.228611166631353</v>
      </c>
      <c r="M103" s="79">
        <f>IF(TrRoad_act!M19=0,"",M42/TrRoad_act!M19*1000)</f>
        <v>52.087191016377794</v>
      </c>
      <c r="N103" s="79">
        <f>IF(TrRoad_act!N19=0,"",N42/TrRoad_act!N19*1000)</f>
        <v>53.984561972294827</v>
      </c>
      <c r="O103" s="79">
        <f>IF(TrRoad_act!O19=0,"",O42/TrRoad_act!O19*1000)</f>
        <v>51.062350932388995</v>
      </c>
      <c r="P103" s="79">
        <f>IF(TrRoad_act!P19=0,"",P42/TrRoad_act!P19*1000)</f>
        <v>42.918750109700127</v>
      </c>
      <c r="Q103" s="79">
        <f>IF(TrRoad_act!Q19=0,"",Q42/TrRoad_act!Q19*1000)</f>
        <v>45.811933601050853</v>
      </c>
    </row>
    <row r="104" spans="1:17" ht="11.45" customHeight="1" x14ac:dyDescent="0.25">
      <c r="A104" s="23" t="s">
        <v>27</v>
      </c>
      <c r="B104" s="78">
        <f>IF(TrRoad_act!B20=0,"",B43/TrRoad_act!B20*1000)</f>
        <v>450.30940903255339</v>
      </c>
      <c r="C104" s="78">
        <f>IF(TrRoad_act!C20=0,"",C43/TrRoad_act!C20*1000)</f>
        <v>425.20304149565084</v>
      </c>
      <c r="D104" s="78">
        <f>IF(TrRoad_act!D20=0,"",D43/TrRoad_act!D20*1000)</f>
        <v>408.35739814921976</v>
      </c>
      <c r="E104" s="78">
        <f>IF(TrRoad_act!E20=0,"",E43/TrRoad_act!E20*1000)</f>
        <v>405.83498191274589</v>
      </c>
      <c r="F104" s="78">
        <f>IF(TrRoad_act!F20=0,"",F43/TrRoad_act!F20*1000)</f>
        <v>406.30334417853533</v>
      </c>
      <c r="G104" s="78">
        <f>IF(TrRoad_act!G20=0,"",G43/TrRoad_act!G20*1000)</f>
        <v>403.78419537294292</v>
      </c>
      <c r="H104" s="78">
        <f>IF(TrRoad_act!H20=0,"",H43/TrRoad_act!H20*1000)</f>
        <v>402.46756162006074</v>
      </c>
      <c r="I104" s="78">
        <f>IF(TrRoad_act!I20=0,"",I43/TrRoad_act!I20*1000)</f>
        <v>389.61208800078987</v>
      </c>
      <c r="J104" s="78">
        <f>IF(TrRoad_act!J20=0,"",J43/TrRoad_act!J20*1000)</f>
        <v>388.62496308581825</v>
      </c>
      <c r="K104" s="78">
        <f>IF(TrRoad_act!K20=0,"",K43/TrRoad_act!K20*1000)</f>
        <v>378.44939275994989</v>
      </c>
      <c r="L104" s="78">
        <f>IF(TrRoad_act!L20=0,"",L43/TrRoad_act!L20*1000)</f>
        <v>377.20593948279259</v>
      </c>
      <c r="M104" s="78">
        <f>IF(TrRoad_act!M20=0,"",M43/TrRoad_act!M20*1000)</f>
        <v>367.69446091580386</v>
      </c>
      <c r="N104" s="78">
        <f>IF(TrRoad_act!N20=0,"",N43/TrRoad_act!N20*1000)</f>
        <v>362.97757650179005</v>
      </c>
      <c r="O104" s="78">
        <f>IF(TrRoad_act!O20=0,"",O43/TrRoad_act!O20*1000)</f>
        <v>349.75567237529003</v>
      </c>
      <c r="P104" s="78">
        <f>IF(TrRoad_act!P20=0,"",P43/TrRoad_act!P20*1000)</f>
        <v>323.14732262371638</v>
      </c>
      <c r="Q104" s="78">
        <f>IF(TrRoad_act!Q20=0,"",Q43/TrRoad_act!Q20*1000)</f>
        <v>329.13528012561085</v>
      </c>
    </row>
    <row r="105" spans="1:17" ht="11.45" customHeight="1" x14ac:dyDescent="0.25">
      <c r="A105" s="62" t="s">
        <v>59</v>
      </c>
      <c r="B105" s="77">
        <f>IF(TrRoad_act!B21=0,"",B44/TrRoad_act!B21*1000)</f>
        <v>546.32246059418969</v>
      </c>
      <c r="C105" s="77">
        <f>IF(TrRoad_act!C21=0,"",C44/TrRoad_act!C21*1000)</f>
        <v>538.0993018435463</v>
      </c>
      <c r="D105" s="77">
        <f>IF(TrRoad_act!D21=0,"",D44/TrRoad_act!D21*1000)</f>
        <v>533.09416538844141</v>
      </c>
      <c r="E105" s="77">
        <f>IF(TrRoad_act!E21=0,"",E44/TrRoad_act!E21*1000)</f>
        <v>525.18351977683426</v>
      </c>
      <c r="F105" s="77">
        <f>IF(TrRoad_act!F21=0,"",F44/TrRoad_act!F21*1000)</f>
        <v>517.47688875977474</v>
      </c>
      <c r="G105" s="77">
        <f>IF(TrRoad_act!G21=0,"",G44/TrRoad_act!G21*1000)</f>
        <v>513.80892292222484</v>
      </c>
      <c r="H105" s="77">
        <f>IF(TrRoad_act!H21=0,"",H44/TrRoad_act!H21*1000)</f>
        <v>508.44165433629371</v>
      </c>
      <c r="I105" s="77">
        <f>IF(TrRoad_act!I21=0,"",I44/TrRoad_act!I21*1000)</f>
        <v>504.27761491941635</v>
      </c>
      <c r="J105" s="77">
        <f>IF(TrRoad_act!J21=0,"",J44/TrRoad_act!J21*1000)</f>
        <v>496.52908973540417</v>
      </c>
      <c r="K105" s="77">
        <f>IF(TrRoad_act!K21=0,"",K44/TrRoad_act!K21*1000)</f>
        <v>491.96072537436373</v>
      </c>
      <c r="L105" s="77">
        <f>IF(TrRoad_act!L21=0,"",L44/TrRoad_act!L21*1000)</f>
        <v>485.44912392139554</v>
      </c>
      <c r="M105" s="77">
        <f>IF(TrRoad_act!M21=0,"",M44/TrRoad_act!M21*1000)</f>
        <v>482.41851413146333</v>
      </c>
      <c r="N105" s="77">
        <f>IF(TrRoad_act!N21=0,"",N44/TrRoad_act!N21*1000)</f>
        <v>478.62686301837147</v>
      </c>
      <c r="O105" s="77">
        <f>IF(TrRoad_act!O21=0,"",O44/TrRoad_act!O21*1000)</f>
        <v>471.61761284404588</v>
      </c>
      <c r="P105" s="77">
        <f>IF(TrRoad_act!P21=0,"",P44/TrRoad_act!P21*1000)</f>
        <v>480.37896727782368</v>
      </c>
      <c r="Q105" s="77">
        <f>IF(TrRoad_act!Q21=0,"",Q44/TrRoad_act!Q21*1000)</f>
        <v>485.10284045726081</v>
      </c>
    </row>
    <row r="106" spans="1:17" ht="11.45" customHeight="1" x14ac:dyDescent="0.25">
      <c r="A106" s="62" t="s">
        <v>58</v>
      </c>
      <c r="B106" s="77">
        <f>IF(TrRoad_act!B22=0,"",B46/TrRoad_act!B22*1000)</f>
        <v>380.15790571062644</v>
      </c>
      <c r="C106" s="77">
        <f>IF(TrRoad_act!C22=0,"",C46/TrRoad_act!C22*1000)</f>
        <v>365.97602288287146</v>
      </c>
      <c r="D106" s="77">
        <f>IF(TrRoad_act!D22=0,"",D46/TrRoad_act!D22*1000)</f>
        <v>358.35402515911034</v>
      </c>
      <c r="E106" s="77">
        <f>IF(TrRoad_act!E22=0,"",E46/TrRoad_act!E22*1000)</f>
        <v>368.74892112085399</v>
      </c>
      <c r="F106" s="77">
        <f>IF(TrRoad_act!F22=0,"",F46/TrRoad_act!F22*1000)</f>
        <v>379.59649006659311</v>
      </c>
      <c r="G106" s="77">
        <f>IF(TrRoad_act!G22=0,"",G46/TrRoad_act!G22*1000)</f>
        <v>381.07171803122964</v>
      </c>
      <c r="H106" s="77">
        <f>IF(TrRoad_act!H22=0,"",H46/TrRoad_act!H22*1000)</f>
        <v>384.59377224866836</v>
      </c>
      <c r="I106" s="77">
        <f>IF(TrRoad_act!I22=0,"",I46/TrRoad_act!I22*1000)</f>
        <v>373.53719846791751</v>
      </c>
      <c r="J106" s="77">
        <f>IF(TrRoad_act!J22=0,"",J46/TrRoad_act!J22*1000)</f>
        <v>376.11494868864696</v>
      </c>
      <c r="K106" s="77">
        <f>IF(TrRoad_act!K22=0,"",K46/TrRoad_act!K22*1000)</f>
        <v>366.5779247400356</v>
      </c>
      <c r="L106" s="77">
        <f>IF(TrRoad_act!L22=0,"",L46/TrRoad_act!L22*1000)</f>
        <v>367.6901745374584</v>
      </c>
      <c r="M106" s="77">
        <f>IF(TrRoad_act!M22=0,"",M46/TrRoad_act!M22*1000)</f>
        <v>358.82624489695104</v>
      </c>
      <c r="N106" s="77">
        <f>IF(TrRoad_act!N22=0,"",N46/TrRoad_act!N22*1000)</f>
        <v>354.89414364956281</v>
      </c>
      <c r="O106" s="77">
        <f>IF(TrRoad_act!O22=0,"",O46/TrRoad_act!O22*1000)</f>
        <v>342.23559956879041</v>
      </c>
      <c r="P106" s="77">
        <f>IF(TrRoad_act!P22=0,"",P46/TrRoad_act!P22*1000)</f>
        <v>313.50491709127289</v>
      </c>
      <c r="Q106" s="77">
        <f>IF(TrRoad_act!Q22=0,"",Q46/TrRoad_act!Q22*1000)</f>
        <v>319.92095184831453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>
        <f>IF(TrRoad_act!C24=0,"",C49/TrRoad_act!C24*1000)</f>
        <v>411.99046222223404</v>
      </c>
      <c r="D108" s="77">
        <f>IF(TrRoad_act!D24=0,"",D49/TrRoad_act!D24*1000)</f>
        <v>419.55612510696255</v>
      </c>
      <c r="E108" s="77">
        <f>IF(TrRoad_act!E24=0,"",E49/TrRoad_act!E24*1000)</f>
        <v>421.85932033134537</v>
      </c>
      <c r="F108" s="77">
        <f>IF(TrRoad_act!F24=0,"",F49/TrRoad_act!F24*1000)</f>
        <v>426.64883003164391</v>
      </c>
      <c r="G108" s="77">
        <f>IF(TrRoad_act!G24=0,"",G49/TrRoad_act!G24*1000)</f>
        <v>422.1880171562334</v>
      </c>
      <c r="H108" s="77">
        <f>IF(TrRoad_act!H24=0,"",H49/TrRoad_act!H24*1000)</f>
        <v>418.80879352745143</v>
      </c>
      <c r="I108" s="77">
        <f>IF(TrRoad_act!I24=0,"",I49/TrRoad_act!I24*1000)</f>
        <v>418.33565923975607</v>
      </c>
      <c r="J108" s="77">
        <f>IF(TrRoad_act!J24=0,"",J49/TrRoad_act!J24*1000)</f>
        <v>409.35151731559267</v>
      </c>
      <c r="K108" s="77">
        <f>IF(TrRoad_act!K24=0,"",K49/TrRoad_act!K24*1000)</f>
        <v>397.40185019764607</v>
      </c>
      <c r="L108" s="77">
        <f>IF(TrRoad_act!L24=0,"",L49/TrRoad_act!L24*1000)</f>
        <v>395.55065067887682</v>
      </c>
      <c r="M108" s="77">
        <f>IF(TrRoad_act!M24=0,"",M49/TrRoad_act!M24*1000)</f>
        <v>389.55166190526177</v>
      </c>
      <c r="N108" s="77">
        <f>IF(TrRoad_act!N24=0,"",N49/TrRoad_act!N24*1000)</f>
        <v>396.52215127146064</v>
      </c>
      <c r="O108" s="77">
        <f>IF(TrRoad_act!O24=0,"",O49/TrRoad_act!O24*1000)</f>
        <v>399.31192703042808</v>
      </c>
      <c r="P108" s="77">
        <f>IF(TrRoad_act!P24=0,"",P49/TrRoad_act!P24*1000)</f>
        <v>405.90605961702806</v>
      </c>
      <c r="Q108" s="77">
        <f>IF(TrRoad_act!Q24=0,"",Q49/TrRoad_act!Q24*1000)</f>
        <v>410.29061374055817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>
        <f>IF(TrRoad_act!G25=0,"",G51/TrRoad_act!G25*1000)</f>
        <v>205.34750624448611</v>
      </c>
      <c r="H109" s="77">
        <f>IF(TrRoad_act!H25=0,"",H51/TrRoad_act!H25*1000)</f>
        <v>205.26829635056149</v>
      </c>
      <c r="I109" s="77">
        <f>IF(TrRoad_act!I25=0,"",I51/TrRoad_act!I25*1000)</f>
        <v>205.82515091840375</v>
      </c>
      <c r="J109" s="77">
        <f>IF(TrRoad_act!J25=0,"",J51/TrRoad_act!J25*1000)</f>
        <v>206.39681264633134</v>
      </c>
      <c r="K109" s="77">
        <f>IF(TrRoad_act!K25=0,"",K51/TrRoad_act!K25*1000)</f>
        <v>206.90799372451886</v>
      </c>
      <c r="L109" s="77">
        <f>IF(TrRoad_act!L25=0,"",L51/TrRoad_act!L25*1000)</f>
        <v>207.54425225076415</v>
      </c>
      <c r="M109" s="77">
        <f>IF(TrRoad_act!M25=0,"",M51/TrRoad_act!M25*1000)</f>
        <v>208.08868676640827</v>
      </c>
      <c r="N109" s="77">
        <f>IF(TrRoad_act!N25=0,"",N51/TrRoad_act!N25*1000)</f>
        <v>208.87111207610494</v>
      </c>
      <c r="O109" s="77">
        <f>IF(TrRoad_act!O25=0,"",O51/TrRoad_act!O25*1000)</f>
        <v>209.76657725479197</v>
      </c>
      <c r="P109" s="77">
        <f>IF(TrRoad_act!P25=0,"",P51/TrRoad_act!P25*1000)</f>
        <v>210.81022490960621</v>
      </c>
      <c r="Q109" s="77">
        <f>IF(TrRoad_act!Q25=0,"",Q51/TrRoad_act!Q25*1000)</f>
        <v>212.05866682417118</v>
      </c>
    </row>
    <row r="110" spans="1:17" ht="11.45" customHeight="1" x14ac:dyDescent="0.25">
      <c r="A110" s="19" t="s">
        <v>24</v>
      </c>
      <c r="B110" s="76">
        <f>IF(TrRoad_act!B26=0,"",B52/TrRoad_act!B26*1000)</f>
        <v>37.63561860564387</v>
      </c>
      <c r="C110" s="76">
        <f>IF(TrRoad_act!C26=0,"",C52/TrRoad_act!C26*1000)</f>
        <v>38.617488587929003</v>
      </c>
      <c r="D110" s="76">
        <f>IF(TrRoad_act!D26=0,"",D52/TrRoad_act!D26*1000)</f>
        <v>35.760010475567782</v>
      </c>
      <c r="E110" s="76">
        <f>IF(TrRoad_act!E26=0,"",E52/TrRoad_act!E26*1000)</f>
        <v>36.801639686603295</v>
      </c>
      <c r="F110" s="76">
        <f>IF(TrRoad_act!F26=0,"",F52/TrRoad_act!F26*1000)</f>
        <v>37.838039390498245</v>
      </c>
      <c r="G110" s="76">
        <f>IF(TrRoad_act!G26=0,"",G52/TrRoad_act!G26*1000)</f>
        <v>39.189662129150229</v>
      </c>
      <c r="H110" s="76">
        <f>IF(TrRoad_act!H26=0,"",H52/TrRoad_act!H26*1000)</f>
        <v>38.897317252286868</v>
      </c>
      <c r="I110" s="76">
        <f>IF(TrRoad_act!I26=0,"",I52/TrRoad_act!I26*1000)</f>
        <v>38.243061245571042</v>
      </c>
      <c r="J110" s="76">
        <f>IF(TrRoad_act!J26=0,"",J52/TrRoad_act!J26*1000)</f>
        <v>38.742330897474993</v>
      </c>
      <c r="K110" s="76">
        <f>IF(TrRoad_act!K26=0,"",K52/TrRoad_act!K26*1000)</f>
        <v>41.045368302774719</v>
      </c>
      <c r="L110" s="76">
        <f>IF(TrRoad_act!L26=0,"",L52/TrRoad_act!L26*1000)</f>
        <v>40.966410390931649</v>
      </c>
      <c r="M110" s="76">
        <f>IF(TrRoad_act!M26=0,"",M52/TrRoad_act!M26*1000)</f>
        <v>39.561999428576826</v>
      </c>
      <c r="N110" s="76">
        <f>IF(TrRoad_act!N26=0,"",N52/TrRoad_act!N26*1000)</f>
        <v>40.66503085222601</v>
      </c>
      <c r="O110" s="76">
        <f>IF(TrRoad_act!O26=0,"",O52/TrRoad_act!O26*1000)</f>
        <v>38.574790438410353</v>
      </c>
      <c r="P110" s="76">
        <f>IF(TrRoad_act!P26=0,"",P52/TrRoad_act!P26*1000)</f>
        <v>32.756286121038052</v>
      </c>
      <c r="Q110" s="76">
        <f>IF(TrRoad_act!Q26=0,"",Q52/TrRoad_act!Q26*1000)</f>
        <v>35.139646095318277</v>
      </c>
    </row>
    <row r="111" spans="1:17" ht="11.45" customHeight="1" x14ac:dyDescent="0.25">
      <c r="A111" s="17" t="s">
        <v>23</v>
      </c>
      <c r="B111" s="75">
        <f>IF(TrRoad_act!B27=0,"",B53/TrRoad_act!B27*1000)</f>
        <v>36.327237059146015</v>
      </c>
      <c r="C111" s="75">
        <f>IF(TrRoad_act!C27=0,"",C53/TrRoad_act!C27*1000)</f>
        <v>37.600989547153482</v>
      </c>
      <c r="D111" s="75">
        <f>IF(TrRoad_act!D27=0,"",D53/TrRoad_act!D27*1000)</f>
        <v>35.110213147730661</v>
      </c>
      <c r="E111" s="75">
        <f>IF(TrRoad_act!E27=0,"",E53/TrRoad_act!E27*1000)</f>
        <v>35.442299746666521</v>
      </c>
      <c r="F111" s="75">
        <f>IF(TrRoad_act!F27=0,"",F53/TrRoad_act!F27*1000)</f>
        <v>35.629465506225692</v>
      </c>
      <c r="G111" s="75">
        <f>IF(TrRoad_act!G27=0,"",G53/TrRoad_act!G27*1000)</f>
        <v>36.725756194270154</v>
      </c>
      <c r="H111" s="75">
        <f>IF(TrRoad_act!H27=0,"",H53/TrRoad_act!H27*1000)</f>
        <v>36.046521112590668</v>
      </c>
      <c r="I111" s="75">
        <f>IF(TrRoad_act!I27=0,"",I53/TrRoad_act!I27*1000)</f>
        <v>36.081000000041499</v>
      </c>
      <c r="J111" s="75">
        <f>IF(TrRoad_act!J27=0,"",J53/TrRoad_act!J27*1000)</f>
        <v>36.090041024344075</v>
      </c>
      <c r="K111" s="75">
        <f>IF(TrRoad_act!K27=0,"",K53/TrRoad_act!K27*1000)</f>
        <v>39.166527289555226</v>
      </c>
      <c r="L111" s="75">
        <f>IF(TrRoad_act!L27=0,"",L53/TrRoad_act!L27*1000)</f>
        <v>39.35230681048774</v>
      </c>
      <c r="M111" s="75">
        <f>IF(TrRoad_act!M27=0,"",M53/TrRoad_act!M27*1000)</f>
        <v>37.500697280790781</v>
      </c>
      <c r="N111" s="75">
        <f>IF(TrRoad_act!N27=0,"",N53/TrRoad_act!N27*1000)</f>
        <v>38.474098527147852</v>
      </c>
      <c r="O111" s="75">
        <f>IF(TrRoad_act!O27=0,"",O53/TrRoad_act!O27*1000)</f>
        <v>36.901177204836138</v>
      </c>
      <c r="P111" s="75">
        <f>IF(TrRoad_act!P27=0,"",P53/TrRoad_act!P27*1000)</f>
        <v>33.39553286252702</v>
      </c>
      <c r="Q111" s="75">
        <f>IF(TrRoad_act!Q27=0,"",Q53/TrRoad_act!Q27*1000)</f>
        <v>35.054135580404377</v>
      </c>
    </row>
    <row r="112" spans="1:17" ht="11.45" customHeight="1" x14ac:dyDescent="0.25">
      <c r="A112" s="15" t="s">
        <v>22</v>
      </c>
      <c r="B112" s="74">
        <f>IF(TrRoad_act!B28=0,"",B55/TrRoad_act!B28*1000)</f>
        <v>42.997737747839054</v>
      </c>
      <c r="C112" s="74">
        <f>IF(TrRoad_act!C28=0,"",C55/TrRoad_act!C28*1000)</f>
        <v>42.348675582054838</v>
      </c>
      <c r="D112" s="74">
        <f>IF(TrRoad_act!D28=0,"",D55/TrRoad_act!D28*1000)</f>
        <v>38.159303615110943</v>
      </c>
      <c r="E112" s="74">
        <f>IF(TrRoad_act!E28=0,"",E55/TrRoad_act!E28*1000)</f>
        <v>41.686865177596601</v>
      </c>
      <c r="F112" s="74">
        <f>IF(TrRoad_act!F28=0,"",F55/TrRoad_act!F28*1000)</f>
        <v>44.993331424751069</v>
      </c>
      <c r="G112" s="74">
        <f>IF(TrRoad_act!G28=0,"",G55/TrRoad_act!G28*1000)</f>
        <v>47.399513270883062</v>
      </c>
      <c r="H112" s="74">
        <f>IF(TrRoad_act!H28=0,"",H55/TrRoad_act!H28*1000)</f>
        <v>47.835349911093168</v>
      </c>
      <c r="I112" s="74">
        <f>IF(TrRoad_act!I28=0,"",I55/TrRoad_act!I28*1000)</f>
        <v>45.061732397387658</v>
      </c>
      <c r="J112" s="74">
        <f>IF(TrRoad_act!J28=0,"",J55/TrRoad_act!J28*1000)</f>
        <v>47.939321144989606</v>
      </c>
      <c r="K112" s="74">
        <f>IF(TrRoad_act!K28=0,"",K55/TrRoad_act!K28*1000)</f>
        <v>48.011399023674826</v>
      </c>
      <c r="L112" s="74">
        <f>IF(TrRoad_act!L28=0,"",L55/TrRoad_act!L28*1000)</f>
        <v>46.403560271254001</v>
      </c>
      <c r="M112" s="74">
        <f>IF(TrRoad_act!M28=0,"",M55/TrRoad_act!M28*1000)</f>
        <v>46.808299156423139</v>
      </c>
      <c r="N112" s="74">
        <f>IF(TrRoad_act!N28=0,"",N55/TrRoad_act!N28*1000)</f>
        <v>47.879774745093997</v>
      </c>
      <c r="O112" s="74">
        <f>IF(TrRoad_act!O28=0,"",O55/TrRoad_act!O28*1000)</f>
        <v>43.470183523730974</v>
      </c>
      <c r="P112" s="74">
        <f>IF(TrRoad_act!P28=0,"",P55/TrRoad_act!P28*1000)</f>
        <v>30.277417237047533</v>
      </c>
      <c r="Q112" s="74">
        <f>IF(TrRoad_act!Q28=0,"",Q55/TrRoad_act!Q28*1000)</f>
        <v>35.428165283387045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73.257412508064732</v>
      </c>
      <c r="C116" s="78">
        <f>IF(C19=0,"",1000000*C19/TrRoad_act!C86)</f>
        <v>70.53059816568107</v>
      </c>
      <c r="D116" s="78">
        <f>IF(D19=0,"",1000000*D19/TrRoad_act!D86)</f>
        <v>71.052062588777716</v>
      </c>
      <c r="E116" s="78">
        <f>IF(E19=0,"",1000000*E19/TrRoad_act!E86)</f>
        <v>73.130999020510231</v>
      </c>
      <c r="F116" s="78">
        <f>IF(F19=0,"",1000000*F19/TrRoad_act!F86)</f>
        <v>73.910769701172981</v>
      </c>
      <c r="G116" s="78">
        <f>IF(G19=0,"",1000000*G19/TrRoad_act!G86)</f>
        <v>67.068201544009042</v>
      </c>
      <c r="H116" s="78">
        <f>IF(H19=0,"",1000000*H19/TrRoad_act!H86)</f>
        <v>64.772187714241994</v>
      </c>
      <c r="I116" s="78">
        <f>IF(I19=0,"",1000000*I19/TrRoad_act!I86)</f>
        <v>68.109218340600833</v>
      </c>
      <c r="J116" s="78">
        <f>IF(J19=0,"",1000000*J19/TrRoad_act!J86)</f>
        <v>63.101969460334772</v>
      </c>
      <c r="K116" s="78">
        <f>IF(K19=0,"",1000000*K19/TrRoad_act!K86)</f>
        <v>61.155144706573417</v>
      </c>
      <c r="L116" s="78">
        <f>IF(L19=0,"",1000000*L19/TrRoad_act!L86)</f>
        <v>56.336684051066037</v>
      </c>
      <c r="M116" s="78">
        <f>IF(M19=0,"",1000000*M19/TrRoad_act!M86)</f>
        <v>53.571587934711815</v>
      </c>
      <c r="N116" s="78">
        <f>IF(N19=0,"",1000000*N19/TrRoad_act!N86)</f>
        <v>45.623755764021368</v>
      </c>
      <c r="O116" s="78">
        <f>IF(O19=0,"",1000000*O19/TrRoad_act!O86)</f>
        <v>48.729907920248756</v>
      </c>
      <c r="P116" s="78">
        <f>IF(P19=0,"",1000000*P19/TrRoad_act!P86)</f>
        <v>46.699525642293857</v>
      </c>
      <c r="Q116" s="78">
        <f>IF(Q19=0,"",1000000*Q19/TrRoad_act!Q86)</f>
        <v>46.856345835063038</v>
      </c>
    </row>
    <row r="117" spans="1:17" ht="11.45" customHeight="1" x14ac:dyDescent="0.25">
      <c r="A117" s="19" t="s">
        <v>29</v>
      </c>
      <c r="B117" s="76">
        <f>IF(B21=0,"",1000000*B21/TrRoad_act!B87)</f>
        <v>1107.1151936062013</v>
      </c>
      <c r="C117" s="76">
        <f>IF(C21=0,"",1000000*C21/TrRoad_act!C87)</f>
        <v>1091.5771454464386</v>
      </c>
      <c r="D117" s="76">
        <f>IF(D21=0,"",1000000*D21/TrRoad_act!D87)</f>
        <v>1120.3924425386595</v>
      </c>
      <c r="E117" s="76">
        <f>IF(E21=0,"",1000000*E21/TrRoad_act!E87)</f>
        <v>1118.1886892504203</v>
      </c>
      <c r="F117" s="76">
        <f>IF(F21=0,"",1000000*F21/TrRoad_act!F87)</f>
        <v>1109.1944477391639</v>
      </c>
      <c r="G117" s="76">
        <f>IF(G21=0,"",1000000*G21/TrRoad_act!G87)</f>
        <v>1092.3022205075595</v>
      </c>
      <c r="H117" s="76">
        <f>IF(H21=0,"",1000000*H21/TrRoad_act!H87)</f>
        <v>1071.3189082678721</v>
      </c>
      <c r="I117" s="76">
        <f>IF(I21=0,"",1000000*I21/TrRoad_act!I87)</f>
        <v>1079.6252115318118</v>
      </c>
      <c r="J117" s="76">
        <f>IF(J21=0,"",1000000*J21/TrRoad_act!J87)</f>
        <v>1033.8560893308768</v>
      </c>
      <c r="K117" s="76">
        <f>IF(K21=0,"",1000000*K21/TrRoad_act!K87)</f>
        <v>1046.2759408188138</v>
      </c>
      <c r="L117" s="76">
        <f>IF(L21=0,"",1000000*L21/TrRoad_act!L87)</f>
        <v>1026.9723071906355</v>
      </c>
      <c r="M117" s="76">
        <f>IF(M21=0,"",1000000*M21/TrRoad_act!M87)</f>
        <v>1004.4392817290848</v>
      </c>
      <c r="N117" s="76">
        <f>IF(N21=0,"",1000000*N21/TrRoad_act!N87)</f>
        <v>979.98557803581411</v>
      </c>
      <c r="O117" s="76">
        <f>IF(O21=0,"",1000000*O21/TrRoad_act!O87)</f>
        <v>976.66850966847028</v>
      </c>
      <c r="P117" s="76">
        <f>IF(P21=0,"",1000000*P21/TrRoad_act!P87)</f>
        <v>1027.4814214039441</v>
      </c>
      <c r="Q117" s="76">
        <f>IF(Q21=0,"",1000000*Q21/TrRoad_act!Q87)</f>
        <v>989.59498895960553</v>
      </c>
    </row>
    <row r="118" spans="1:17" ht="11.45" customHeight="1" x14ac:dyDescent="0.25">
      <c r="A118" s="62" t="s">
        <v>59</v>
      </c>
      <c r="B118" s="77">
        <f>IF(B22=0,"",1000000*B22/TrRoad_act!B88)</f>
        <v>1068.9208519923425</v>
      </c>
      <c r="C118" s="77">
        <f>IF(C22=0,"",1000000*C22/TrRoad_act!C88)</f>
        <v>1056.740581539683</v>
      </c>
      <c r="D118" s="77">
        <f>IF(D22=0,"",1000000*D22/TrRoad_act!D88)</f>
        <v>1086.5344127269896</v>
      </c>
      <c r="E118" s="77">
        <f>IF(E22=0,"",1000000*E22/TrRoad_act!E88)</f>
        <v>1082.1761698015155</v>
      </c>
      <c r="F118" s="77">
        <f>IF(F22=0,"",1000000*F22/TrRoad_act!F88)</f>
        <v>1070.3534333996133</v>
      </c>
      <c r="G118" s="77">
        <f>IF(G22=0,"",1000000*G22/TrRoad_act!G88)</f>
        <v>1050.2983965512826</v>
      </c>
      <c r="H118" s="77">
        <f>IF(H22=0,"",1000000*H22/TrRoad_act!H88)</f>
        <v>1022.2041096770114</v>
      </c>
      <c r="I118" s="77">
        <f>IF(I22=0,"",1000000*I22/TrRoad_act!I88)</f>
        <v>1018.4719183802825</v>
      </c>
      <c r="J118" s="77">
        <f>IF(J22=0,"",1000000*J22/TrRoad_act!J88)</f>
        <v>960.76612866683058</v>
      </c>
      <c r="K118" s="77">
        <f>IF(K22=0,"",1000000*K22/TrRoad_act!K88)</f>
        <v>964.54016212770546</v>
      </c>
      <c r="L118" s="77">
        <f>IF(L22=0,"",1000000*L22/TrRoad_act!L88)</f>
        <v>929.82023925928627</v>
      </c>
      <c r="M118" s="77">
        <f>IF(M22=0,"",1000000*M22/TrRoad_act!M88)</f>
        <v>885.23092352186313</v>
      </c>
      <c r="N118" s="77">
        <f>IF(N22=0,"",1000000*N22/TrRoad_act!N88)</f>
        <v>839.88398862449321</v>
      </c>
      <c r="O118" s="77">
        <f>IF(O22=0,"",1000000*O22/TrRoad_act!O88)</f>
        <v>827.45168295455335</v>
      </c>
      <c r="P118" s="77">
        <f>IF(P22=0,"",1000000*P22/TrRoad_act!P88)</f>
        <v>901.04614150217401</v>
      </c>
      <c r="Q118" s="77">
        <f>IF(Q22=0,"",1000000*Q22/TrRoad_act!Q88)</f>
        <v>826.97471623010154</v>
      </c>
    </row>
    <row r="119" spans="1:17" ht="11.45" customHeight="1" x14ac:dyDescent="0.25">
      <c r="A119" s="62" t="s">
        <v>58</v>
      </c>
      <c r="B119" s="77">
        <f>IF(B24=0,"",1000000*B24/TrRoad_act!B89)</f>
        <v>1856.0406641094808</v>
      </c>
      <c r="C119" s="77">
        <f>IF(C24=0,"",1000000*C24/TrRoad_act!C89)</f>
        <v>1813.58684590345</v>
      </c>
      <c r="D119" s="77">
        <f>IF(D24=0,"",1000000*D24/TrRoad_act!D89)</f>
        <v>1809.0499085099159</v>
      </c>
      <c r="E119" s="77">
        <f>IF(E24=0,"",1000000*E24/TrRoad_act!E89)</f>
        <v>1827.6378346549827</v>
      </c>
      <c r="F119" s="77">
        <f>IF(F24=0,"",1000000*F24/TrRoad_act!F89)</f>
        <v>1844.6642355225442</v>
      </c>
      <c r="G119" s="77">
        <f>IF(G24=0,"",1000000*G24/TrRoad_act!G89)</f>
        <v>1843.6783990916276</v>
      </c>
      <c r="H119" s="77">
        <f>IF(H24=0,"",1000000*H24/TrRoad_act!H89)</f>
        <v>1808.388984595143</v>
      </c>
      <c r="I119" s="77">
        <f>IF(I24=0,"",1000000*I24/TrRoad_act!I89)</f>
        <v>1754.8575351795621</v>
      </c>
      <c r="J119" s="77">
        <f>IF(J24=0,"",1000000*J24/TrRoad_act!J89)</f>
        <v>1708.2106290048957</v>
      </c>
      <c r="K119" s="77">
        <f>IF(K24=0,"",1000000*K24/TrRoad_act!K89)</f>
        <v>1657.1318439568613</v>
      </c>
      <c r="L119" s="77">
        <f>IF(L24=0,"",1000000*L24/TrRoad_act!L89)</f>
        <v>1586.50996012475</v>
      </c>
      <c r="M119" s="77">
        <f>IF(M24=0,"",1000000*M24/TrRoad_act!M89)</f>
        <v>1532.7005423014202</v>
      </c>
      <c r="N119" s="77">
        <f>IF(N24=0,"",1000000*N24/TrRoad_act!N89)</f>
        <v>1475.3758199362594</v>
      </c>
      <c r="O119" s="77">
        <f>IF(O24=0,"",1000000*O24/TrRoad_act!O89)</f>
        <v>1416.4167370865969</v>
      </c>
      <c r="P119" s="77">
        <f>IF(P24=0,"",1000000*P24/TrRoad_act!P89)</f>
        <v>1347.2682863399173</v>
      </c>
      <c r="Q119" s="77">
        <f>IF(Q24=0,"",1000000*Q24/TrRoad_act!Q89)</f>
        <v>1346.5481862467304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 t="str">
        <f>IF(H26=0,"",1000000*H26/TrRoad_act!H90)</f>
        <v/>
      </c>
      <c r="I120" s="77" t="str">
        <f>IF(I26=0,"",1000000*I26/TrRoad_act!I90)</f>
        <v/>
      </c>
      <c r="J120" s="77" t="str">
        <f>IF(J26=0,"",1000000*J26/TrRoad_act!J90)</f>
        <v/>
      </c>
      <c r="K120" s="77" t="str">
        <f>IF(K26=0,"",1000000*K26/TrRoad_act!K90)</f>
        <v/>
      </c>
      <c r="L120" s="77" t="str">
        <f>IF(L26=0,"",1000000*L26/TrRoad_act!L90)</f>
        <v/>
      </c>
      <c r="M120" s="77" t="str">
        <f>IF(M26=0,"",1000000*M26/TrRoad_act!M90)</f>
        <v/>
      </c>
      <c r="N120" s="77" t="str">
        <f>IF(N26=0,"",1000000*N26/TrRoad_act!N90)</f>
        <v/>
      </c>
      <c r="O120" s="77" t="str">
        <f>IF(O26=0,"",1000000*O26/TrRoad_act!O90)</f>
        <v/>
      </c>
      <c r="P120" s="77" t="str">
        <f>IF(P26=0,"",1000000*P26/TrRoad_act!P90)</f>
        <v/>
      </c>
      <c r="Q120" s="77" t="str">
        <f>IF(Q26=0,"",1000000*Q26/TrRoad_act!Q90)</f>
        <v/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>
        <f>IF(D27=0,"",1000000*D27/TrRoad_act!D91)</f>
        <v>1454.149223572437</v>
      </c>
      <c r="E121" s="77">
        <f>IF(E27=0,"",1000000*E27/TrRoad_act!E91)</f>
        <v>1453.4323188379544</v>
      </c>
      <c r="F121" s="77">
        <f>IF(F27=0,"",1000000*F27/TrRoad_act!F91)</f>
        <v>1453.6159846079186</v>
      </c>
      <c r="G121" s="77">
        <f>IF(G27=0,"",1000000*G27/TrRoad_act!G91)</f>
        <v>1440.0381503813028</v>
      </c>
      <c r="H121" s="77">
        <f>IF(H27=0,"",1000000*H27/TrRoad_act!H91)</f>
        <v>1417.9581857133719</v>
      </c>
      <c r="I121" s="77">
        <f>IF(I27=0,"",1000000*I27/TrRoad_act!I91)</f>
        <v>1427.7574608979805</v>
      </c>
      <c r="J121" s="77">
        <f>IF(J27=0,"",1000000*J27/TrRoad_act!J91)</f>
        <v>1391.5555033531502</v>
      </c>
      <c r="K121" s="77">
        <f>IF(K27=0,"",1000000*K27/TrRoad_act!K91)</f>
        <v>1368.1613631775406</v>
      </c>
      <c r="L121" s="77">
        <f>IF(L27=0,"",1000000*L27/TrRoad_act!L91)</f>
        <v>1256.6042634356299</v>
      </c>
      <c r="M121" s="77">
        <f>IF(M27=0,"",1000000*M27/TrRoad_act!M91)</f>
        <v>1219.7409235654527</v>
      </c>
      <c r="N121" s="77">
        <f>IF(N27=0,"",1000000*N27/TrRoad_act!N91)</f>
        <v>1239.4789487532603</v>
      </c>
      <c r="O121" s="77">
        <f>IF(O27=0,"",1000000*O27/TrRoad_act!O91)</f>
        <v>1201.8434294259441</v>
      </c>
      <c r="P121" s="77">
        <f>IF(P27=0,"",1000000*P27/TrRoad_act!P91)</f>
        <v>1173.5761517249907</v>
      </c>
      <c r="Q121" s="77">
        <f>IF(Q27=0,"",1000000*Q27/TrRoad_act!Q91)</f>
        <v>1143.2382195440205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>
        <f>IF(J29=0,"",1000000*J29/TrRoad_act!J92)</f>
        <v>450.61008093932537</v>
      </c>
      <c r="K122" s="77">
        <f>IF(K29=0,"",1000000*K29/TrRoad_act!K92)</f>
        <v>459.10327323722703</v>
      </c>
      <c r="L122" s="77">
        <f>IF(L29=0,"",1000000*L29/TrRoad_act!L92)</f>
        <v>457.36069493030647</v>
      </c>
      <c r="M122" s="77">
        <f>IF(M29=0,"",1000000*M29/TrRoad_act!M92)</f>
        <v>435.51921432842204</v>
      </c>
      <c r="N122" s="77">
        <f>IF(N29=0,"",1000000*N29/TrRoad_act!N92)</f>
        <v>417.30237692677224</v>
      </c>
      <c r="O122" s="77">
        <f>IF(O29=0,"",1000000*O29/TrRoad_act!O92)</f>
        <v>403.7703293268878</v>
      </c>
      <c r="P122" s="77">
        <f>IF(P29=0,"",1000000*P29/TrRoad_act!P92)</f>
        <v>412.70978738088371</v>
      </c>
      <c r="Q122" s="77">
        <f>IF(Q29=0,"",1000000*Q29/TrRoad_act!Q92)</f>
        <v>405.07437794256259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514.04694998193406</v>
      </c>
      <c r="M123" s="77">
        <f>IF(M32=0,"",1000000*M32/TrRoad_act!M93)</f>
        <v>517.02322994926578</v>
      </c>
      <c r="N123" s="77">
        <f>IF(N32=0,"",1000000*N32/TrRoad_act!N93)</f>
        <v>520.29906397459456</v>
      </c>
      <c r="O123" s="77">
        <f>IF(O32=0,"",1000000*O32/TrRoad_act!O93)</f>
        <v>523.78166462050717</v>
      </c>
      <c r="P123" s="77">
        <f>IF(P32=0,"",1000000*P32/TrRoad_act!P93)</f>
        <v>528.49347779582433</v>
      </c>
      <c r="Q123" s="77">
        <f>IF(Q32=0,"",1000000*Q32/TrRoad_act!Q93)</f>
        <v>533.25950928936334</v>
      </c>
    </row>
    <row r="124" spans="1:17" ht="11.45" customHeight="1" x14ac:dyDescent="0.25">
      <c r="A124" s="19" t="s">
        <v>28</v>
      </c>
      <c r="B124" s="76">
        <f>IF(B33=0,"",1000000*B33/TrRoad_act!B94)</f>
        <v>38176.041039704593</v>
      </c>
      <c r="C124" s="76">
        <f>IF(C33=0,"",1000000*C33/TrRoad_act!C94)</f>
        <v>37951.118636020867</v>
      </c>
      <c r="D124" s="76">
        <f>IF(D33=0,"",1000000*D33/TrRoad_act!D94)</f>
        <v>37920.600458275192</v>
      </c>
      <c r="E124" s="76">
        <f>IF(E33=0,"",1000000*E33/TrRoad_act!E94)</f>
        <v>39537.904235345333</v>
      </c>
      <c r="F124" s="76">
        <f>IF(F33=0,"",1000000*F33/TrRoad_act!F94)</f>
        <v>40364.936397118356</v>
      </c>
      <c r="G124" s="76">
        <f>IF(G33=0,"",1000000*G33/TrRoad_act!G94)</f>
        <v>40205.650613669888</v>
      </c>
      <c r="H124" s="76">
        <f>IF(H33=0,"",1000000*H33/TrRoad_act!H94)</f>
        <v>39594.704346123552</v>
      </c>
      <c r="I124" s="76">
        <f>IF(I33=0,"",1000000*I33/TrRoad_act!I94)</f>
        <v>38858.591208011043</v>
      </c>
      <c r="J124" s="76">
        <f>IF(J33=0,"",1000000*J33/TrRoad_act!J94)</f>
        <v>37913.44795107848</v>
      </c>
      <c r="K124" s="76">
        <f>IF(K33=0,"",1000000*K33/TrRoad_act!K94)</f>
        <v>37426.245064848452</v>
      </c>
      <c r="L124" s="76">
        <f>IF(L33=0,"",1000000*L33/TrRoad_act!L94)</f>
        <v>38066.346847846798</v>
      </c>
      <c r="M124" s="76">
        <f>IF(M33=0,"",1000000*M33/TrRoad_act!M94)</f>
        <v>36925.661327706141</v>
      </c>
      <c r="N124" s="76">
        <f>IF(N33=0,"",1000000*N33/TrRoad_act!N94)</f>
        <v>37988.367455345993</v>
      </c>
      <c r="O124" s="76">
        <f>IF(O33=0,"",1000000*O33/TrRoad_act!O94)</f>
        <v>37827.633650423522</v>
      </c>
      <c r="P124" s="76">
        <f>IF(P33=0,"",1000000*P33/TrRoad_act!P94)</f>
        <v>35642.092786188572</v>
      </c>
      <c r="Q124" s="76">
        <f>IF(Q33=0,"",1000000*Q33/TrRoad_act!Q94)</f>
        <v>36242.569207879496</v>
      </c>
    </row>
    <row r="125" spans="1:17" ht="11.45" customHeight="1" x14ac:dyDescent="0.25">
      <c r="A125" s="62" t="s">
        <v>59</v>
      </c>
      <c r="B125" s="75">
        <f>IF(B34=0,"",1000000*B34/TrRoad_act!B95)</f>
        <v>12149.453152569406</v>
      </c>
      <c r="C125" s="75">
        <f>IF(C34=0,"",1000000*C34/TrRoad_act!C95)</f>
        <v>12258.547100143753</v>
      </c>
      <c r="D125" s="75">
        <f>IF(D34=0,"",1000000*D34/TrRoad_act!D95)</f>
        <v>12779.289181556142</v>
      </c>
      <c r="E125" s="75">
        <f>IF(E34=0,"",1000000*E34/TrRoad_act!E95)</f>
        <v>13097.474522333925</v>
      </c>
      <c r="F125" s="75">
        <f>IF(F34=0,"",1000000*F34/TrRoad_act!F95)</f>
        <v>13329.365730442327</v>
      </c>
      <c r="G125" s="75">
        <f>IF(G34=0,"",1000000*G34/TrRoad_act!G95)</f>
        <v>12897.123577937475</v>
      </c>
      <c r="H125" s="75">
        <f>IF(H34=0,"",1000000*H34/TrRoad_act!H95)</f>
        <v>12319.199344604494</v>
      </c>
      <c r="I125" s="75">
        <f>IF(I34=0,"",1000000*I34/TrRoad_act!I95)</f>
        <v>12142.281394703417</v>
      </c>
      <c r="J125" s="75">
        <f>IF(J34=0,"",1000000*J34/TrRoad_act!J95)</f>
        <v>11549.181338059385</v>
      </c>
      <c r="K125" s="75">
        <f>IF(K34=0,"",1000000*K34/TrRoad_act!K95)</f>
        <v>11204.739380504936</v>
      </c>
      <c r="L125" s="75">
        <f>IF(L34=0,"",1000000*L34/TrRoad_act!L95)</f>
        <v>10220.143559809952</v>
      </c>
      <c r="M125" s="75">
        <f>IF(M34=0,"",1000000*M34/TrRoad_act!M95)</f>
        <v>9353.8814673569104</v>
      </c>
      <c r="N125" s="75">
        <f>IF(N34=0,"",1000000*N34/TrRoad_act!N95)</f>
        <v>9114.5538989902398</v>
      </c>
      <c r="O125" s="75">
        <f>IF(O34=0,"",1000000*O34/TrRoad_act!O95)</f>
        <v>8864.6564064752638</v>
      </c>
      <c r="P125" s="75">
        <f>IF(P34=0,"",1000000*P34/TrRoad_act!P95)</f>
        <v>8478.8778697726539</v>
      </c>
      <c r="Q125" s="75">
        <f>IF(Q34=0,"",1000000*Q34/TrRoad_act!Q95)</f>
        <v>8263.8648916454476</v>
      </c>
    </row>
    <row r="126" spans="1:17" ht="11.45" customHeight="1" x14ac:dyDescent="0.25">
      <c r="A126" s="62" t="s">
        <v>58</v>
      </c>
      <c r="B126" s="75">
        <f>IF(B36=0,"",1000000*B36/TrRoad_act!B96)</f>
        <v>39164.717705445997</v>
      </c>
      <c r="C126" s="75">
        <f>IF(C36=0,"",1000000*C36/TrRoad_act!C96)</f>
        <v>38737.20605989419</v>
      </c>
      <c r="D126" s="75">
        <f>IF(D36=0,"",1000000*D36/TrRoad_act!D96)</f>
        <v>38496.966119369295</v>
      </c>
      <c r="E126" s="75">
        <f>IF(E36=0,"",1000000*E36/TrRoad_act!E96)</f>
        <v>39724.275407523361</v>
      </c>
      <c r="F126" s="75">
        <f>IF(F36=0,"",1000000*F36/TrRoad_act!F96)</f>
        <v>40723.451034014637</v>
      </c>
      <c r="G126" s="75">
        <f>IF(G36=0,"",1000000*G36/TrRoad_act!G96)</f>
        <v>40595.977172932879</v>
      </c>
      <c r="H126" s="75">
        <f>IF(H36=0,"",1000000*H36/TrRoad_act!H96)</f>
        <v>40112.355843745725</v>
      </c>
      <c r="I126" s="75">
        <f>IF(I36=0,"",1000000*I36/TrRoad_act!I96)</f>
        <v>39351.176370914727</v>
      </c>
      <c r="J126" s="75">
        <f>IF(J36=0,"",1000000*J36/TrRoad_act!J96)</f>
        <v>38538.997291452266</v>
      </c>
      <c r="K126" s="75">
        <f>IF(K36=0,"",1000000*K36/TrRoad_act!K96)</f>
        <v>38159.768876824397</v>
      </c>
      <c r="L126" s="75">
        <f>IF(L36=0,"",1000000*L36/TrRoad_act!L96)</f>
        <v>38590.632757078631</v>
      </c>
      <c r="M126" s="75">
        <f>IF(M36=0,"",1000000*M36/TrRoad_act!M96)</f>
        <v>37717.154132243297</v>
      </c>
      <c r="N126" s="75">
        <f>IF(N36=0,"",1000000*N36/TrRoad_act!N96)</f>
        <v>38079.706802579727</v>
      </c>
      <c r="O126" s="75">
        <f>IF(O36=0,"",1000000*O36/TrRoad_act!O96)</f>
        <v>37712.790477813061</v>
      </c>
      <c r="P126" s="75">
        <f>IF(P36=0,"",1000000*P36/TrRoad_act!P96)</f>
        <v>34899.810602399455</v>
      </c>
      <c r="Q126" s="75">
        <f>IF(Q36=0,"",1000000*Q36/TrRoad_act!Q96)</f>
        <v>36227.090793795127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>
        <f>IF(B39=0,"",1000000*B39/TrRoad_act!B98)</f>
        <v>39966.583098866948</v>
      </c>
      <c r="C128" s="75">
        <f>IF(C39=0,"",1000000*C39/TrRoad_act!C98)</f>
        <v>40545.357407736527</v>
      </c>
      <c r="D128" s="75">
        <f>IF(D39=0,"",1000000*D39/TrRoad_act!D98)</f>
        <v>41928.7350740806</v>
      </c>
      <c r="E128" s="75">
        <f>IF(E39=0,"",1000000*E39/TrRoad_act!E98)</f>
        <v>58275.883389364804</v>
      </c>
      <c r="F128" s="75">
        <f>IF(F39=0,"",1000000*F39/TrRoad_act!F98)</f>
        <v>44112.908681949535</v>
      </c>
      <c r="G128" s="75">
        <f>IF(G39=0,"",1000000*G39/TrRoad_act!G98)</f>
        <v>36621.976364511029</v>
      </c>
      <c r="H128" s="75">
        <f>IF(H39=0,"",1000000*H39/TrRoad_act!H98)</f>
        <v>33218.151175904532</v>
      </c>
      <c r="I128" s="75">
        <f>IF(I39=0,"",1000000*I39/TrRoad_act!I98)</f>
        <v>32174.118337414402</v>
      </c>
      <c r="J128" s="75">
        <f>IF(J39=0,"",1000000*J39/TrRoad_act!J98)</f>
        <v>32884.499276859642</v>
      </c>
      <c r="K128" s="75">
        <f>IF(K39=0,"",1000000*K39/TrRoad_act!K98)</f>
        <v>30966.65417494742</v>
      </c>
      <c r="L128" s="75">
        <f>IF(L39=0,"",1000000*L39/TrRoad_act!L98)</f>
        <v>32648.562229712395</v>
      </c>
      <c r="M128" s="75">
        <f>IF(M39=0,"",1000000*M39/TrRoad_act!M98)</f>
        <v>33792.238175137849</v>
      </c>
      <c r="N128" s="75">
        <f>IF(N39=0,"",1000000*N39/TrRoad_act!N98)</f>
        <v>38212.458219184322</v>
      </c>
      <c r="O128" s="75">
        <f>IF(O39=0,"",1000000*O39/TrRoad_act!O98)</f>
        <v>39102.161667282999</v>
      </c>
      <c r="P128" s="75">
        <f>IF(P39=0,"",1000000*P39/TrRoad_act!P98)</f>
        <v>39983.142333088588</v>
      </c>
      <c r="Q128" s="75">
        <f>IF(Q39=0,"",1000000*Q39/TrRoad_act!Q98)</f>
        <v>37045.822789576661</v>
      </c>
    </row>
    <row r="129" spans="1:17" ht="11.45" customHeight="1" x14ac:dyDescent="0.25">
      <c r="A129" s="62" t="s">
        <v>55</v>
      </c>
      <c r="B129" s="75">
        <f>IF(B41=0,"",1000000*B41/TrRoad_act!B99)</f>
        <v>16666.337242258309</v>
      </c>
      <c r="C129" s="75">
        <f>IF(C41=0,"",1000000*C41/TrRoad_act!C99)</f>
        <v>16504.078648263989</v>
      </c>
      <c r="D129" s="75">
        <f>IF(D41=0,"",1000000*D41/TrRoad_act!D99)</f>
        <v>16558.260954855352</v>
      </c>
      <c r="E129" s="75">
        <f>IF(E41=0,"",1000000*E41/TrRoad_act!E99)</f>
        <v>16169.297520401024</v>
      </c>
      <c r="F129" s="75">
        <f>IF(F41=0,"",1000000*F41/TrRoad_act!F99)</f>
        <v>16217.891213112092</v>
      </c>
      <c r="G129" s="75">
        <f>IF(G41=0,"",1000000*G41/TrRoad_act!G99)</f>
        <v>16150.006145330814</v>
      </c>
      <c r="H129" s="75">
        <f>IF(H41=0,"",1000000*H41/TrRoad_act!H99)</f>
        <v>16237.372739232493</v>
      </c>
      <c r="I129" s="75">
        <f>IF(I41=0,"",1000000*I41/TrRoad_act!I99)</f>
        <v>16119.199664499134</v>
      </c>
      <c r="J129" s="75">
        <f>IF(J41=0,"",1000000*J41/TrRoad_act!J99)</f>
        <v>16189.823603174151</v>
      </c>
      <c r="K129" s="75">
        <f>IF(K41=0,"",1000000*K41/TrRoad_act!K99)</f>
        <v>16222.269756732643</v>
      </c>
      <c r="L129" s="75">
        <f>IF(L41=0,"",1000000*L41/TrRoad_act!L99)</f>
        <v>16282.438371945582</v>
      </c>
      <c r="M129" s="75">
        <f>IF(M41=0,"",1000000*M41/TrRoad_act!M99)</f>
        <v>16320.564034491445</v>
      </c>
      <c r="N129" s="75">
        <f>IF(N41=0,"",1000000*N41/TrRoad_act!N99)</f>
        <v>16430.585699929125</v>
      </c>
      <c r="O129" s="75">
        <f>IF(O41=0,"",1000000*O41/TrRoad_act!O99)</f>
        <v>16278.714593367453</v>
      </c>
      <c r="P129" s="75">
        <f>IF(P41=0,"",1000000*P41/TrRoad_act!P99)</f>
        <v>15999.539893846499</v>
      </c>
      <c r="Q129" s="75">
        <f>IF(Q41=0,"",1000000*Q41/TrRoad_act!Q99)</f>
        <v>15751.987277691795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1117.0090502563057</v>
      </c>
      <c r="C131" s="78">
        <f>IF(C43=0,"",1000000*C43/TrRoad_act!C101)</f>
        <v>1143.5823821099159</v>
      </c>
      <c r="D131" s="78">
        <f>IF(D43=0,"",1000000*D43/TrRoad_act!D101)</f>
        <v>1177.9633460345221</v>
      </c>
      <c r="E131" s="78">
        <f>IF(E43=0,"",1000000*E43/TrRoad_act!E101)</f>
        <v>1225.8504926450964</v>
      </c>
      <c r="F131" s="78">
        <f>IF(F43=0,"",1000000*F43/TrRoad_act!F101)</f>
        <v>1283.9507136060308</v>
      </c>
      <c r="G131" s="78">
        <f>IF(G43=0,"",1000000*G43/TrRoad_act!G101)</f>
        <v>1273.3074761216151</v>
      </c>
      <c r="H131" s="78">
        <f>IF(H43=0,"",1000000*H43/TrRoad_act!H101)</f>
        <v>1310.5607061675737</v>
      </c>
      <c r="I131" s="78">
        <f>IF(I43=0,"",1000000*I43/TrRoad_act!I101)</f>
        <v>1304.1178578506708</v>
      </c>
      <c r="J131" s="78">
        <f>IF(J43=0,"",1000000*J43/TrRoad_act!J101)</f>
        <v>1339.8395335353964</v>
      </c>
      <c r="K131" s="78">
        <f>IF(K43=0,"",1000000*K43/TrRoad_act!K101)</f>
        <v>1307.5187472065325</v>
      </c>
      <c r="L131" s="78">
        <f>IF(L43=0,"",1000000*L43/TrRoad_act!L101)</f>
        <v>1371.5239838178377</v>
      </c>
      <c r="M131" s="78">
        <f>IF(M43=0,"",1000000*M43/TrRoad_act!M101)</f>
        <v>1328.1420502300423</v>
      </c>
      <c r="N131" s="78">
        <f>IF(N43=0,"",1000000*N43/TrRoad_act!N101)</f>
        <v>1315.353756475082</v>
      </c>
      <c r="O131" s="78">
        <f>IF(O43=0,"",1000000*O43/TrRoad_act!O101)</f>
        <v>1244.1908689095285</v>
      </c>
      <c r="P131" s="78">
        <f>IF(P43=0,"",1000000*P43/TrRoad_act!P101)</f>
        <v>1144.45734093592</v>
      </c>
      <c r="Q131" s="78">
        <f>IF(Q43=0,"",1000000*Q43/TrRoad_act!Q101)</f>
        <v>1190.5210601848712</v>
      </c>
    </row>
    <row r="132" spans="1:17" ht="11.45" customHeight="1" x14ac:dyDescent="0.25">
      <c r="A132" s="62" t="s">
        <v>59</v>
      </c>
      <c r="B132" s="77">
        <f>IF(B44=0,"",1000000*B44/TrRoad_act!B102)</f>
        <v>952.20058393119723</v>
      </c>
      <c r="C132" s="77">
        <f>IF(C44=0,"",1000000*C44/TrRoad_act!C102)</f>
        <v>920.41010891059773</v>
      </c>
      <c r="D132" s="77">
        <f>IF(D44=0,"",1000000*D44/TrRoad_act!D102)</f>
        <v>890.57600310350051</v>
      </c>
      <c r="E132" s="77">
        <f>IF(E44=0,"",1000000*E44/TrRoad_act!E102)</f>
        <v>838.14176979126182</v>
      </c>
      <c r="F132" s="77">
        <f>IF(F44=0,"",1000000*F44/TrRoad_act!F102)</f>
        <v>789.626239453891</v>
      </c>
      <c r="G132" s="77">
        <f>IF(G44=0,"",1000000*G44/TrRoad_act!G102)</f>
        <v>775.99828171356694</v>
      </c>
      <c r="H132" s="77">
        <f>IF(H44=0,"",1000000*H44/TrRoad_act!H102)</f>
        <v>754.02212418473675</v>
      </c>
      <c r="I132" s="77">
        <f>IF(I44=0,"",1000000*I44/TrRoad_act!I102)</f>
        <v>742.83165400934638</v>
      </c>
      <c r="J132" s="77">
        <f>IF(J44=0,"",1000000*J44/TrRoad_act!J102)</f>
        <v>708.7515407859579</v>
      </c>
      <c r="K132" s="77">
        <f>IF(K44=0,"",1000000*K44/TrRoad_act!K102)</f>
        <v>695.1054821695094</v>
      </c>
      <c r="L132" s="77">
        <f>IF(L44=0,"",1000000*L44/TrRoad_act!L102)</f>
        <v>673.08592308839309</v>
      </c>
      <c r="M132" s="77">
        <f>IF(M44=0,"",1000000*M44/TrRoad_act!M102)</f>
        <v>679.69129796144068</v>
      </c>
      <c r="N132" s="77">
        <f>IF(N44=0,"",1000000*N44/TrRoad_act!N102)</f>
        <v>693.55194006003887</v>
      </c>
      <c r="O132" s="77">
        <f>IF(O44=0,"",1000000*O44/TrRoad_act!O102)</f>
        <v>688.14562398192902</v>
      </c>
      <c r="P132" s="77">
        <f>IF(P44=0,"",1000000*P44/TrRoad_act!P102)</f>
        <v>757.86217159416822</v>
      </c>
      <c r="Q132" s="77">
        <f>IF(Q44=0,"",1000000*Q44/TrRoad_act!Q102)</f>
        <v>848.4222238109337</v>
      </c>
    </row>
    <row r="133" spans="1:17" ht="11.45" customHeight="1" x14ac:dyDescent="0.25">
      <c r="A133" s="62" t="s">
        <v>58</v>
      </c>
      <c r="B133" s="77">
        <f>IF(B46=0,"",1000000*B46/TrRoad_act!B103)</f>
        <v>1365.0974574372774</v>
      </c>
      <c r="C133" s="77">
        <f>IF(C46=0,"",1000000*C46/TrRoad_act!C103)</f>
        <v>1406.683000417738</v>
      </c>
      <c r="D133" s="77">
        <f>IF(D46=0,"",1000000*D46/TrRoad_act!D103)</f>
        <v>1458.7208120806474</v>
      </c>
      <c r="E133" s="77">
        <f>IF(E46=0,"",1000000*E46/TrRoad_act!E103)</f>
        <v>1541.5307380041368</v>
      </c>
      <c r="F133" s="77">
        <f>IF(F46=0,"",1000000*F46/TrRoad_act!F103)</f>
        <v>1615.2125133163956</v>
      </c>
      <c r="G133" s="77">
        <f>IF(G46=0,"",1000000*G46/TrRoad_act!G103)</f>
        <v>1550.0622057168737</v>
      </c>
      <c r="H133" s="77">
        <f>IF(H46=0,"",1000000*H46/TrRoad_act!H103)</f>
        <v>1571.3521853266798</v>
      </c>
      <c r="I133" s="77">
        <f>IF(I46=0,"",1000000*I46/TrRoad_act!I103)</f>
        <v>1524.21373086689</v>
      </c>
      <c r="J133" s="77">
        <f>IF(J46=0,"",1000000*J46/TrRoad_act!J103)</f>
        <v>1554.8236210086038</v>
      </c>
      <c r="K133" s="77">
        <f>IF(K46=0,"",1000000*K46/TrRoad_act!K103)</f>
        <v>1496.2858032242593</v>
      </c>
      <c r="L133" s="77">
        <f>IF(L46=0,"",1000000*L46/TrRoad_act!L103)</f>
        <v>1564.4542887969551</v>
      </c>
      <c r="M133" s="77">
        <f>IF(M46=0,"",1000000*M46/TrRoad_act!M103)</f>
        <v>1479.2850400606958</v>
      </c>
      <c r="N133" s="77">
        <f>IF(N46=0,"",1000000*N46/TrRoad_act!N103)</f>
        <v>1442.134881869908</v>
      </c>
      <c r="O133" s="77">
        <f>IF(O46=0,"",1000000*O46/TrRoad_act!O103)</f>
        <v>1340.4400401700361</v>
      </c>
      <c r="P133" s="77">
        <f>IF(P46=0,"",1000000*P46/TrRoad_act!P103)</f>
        <v>1205.6153113631599</v>
      </c>
      <c r="Q133" s="77">
        <f>IF(Q46=0,"",1000000*Q46/TrRoad_act!Q103)</f>
        <v>1240.2259141056493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>
        <f>IF(C49=0,"",1000000*C49/TrRoad_act!C105)</f>
        <v>676.40614497401475</v>
      </c>
      <c r="D135" s="77">
        <f>IF(D49=0,"",1000000*D49/TrRoad_act!D105)</f>
        <v>727.88267628741039</v>
      </c>
      <c r="E135" s="77">
        <f>IF(E49=0,"",1000000*E49/TrRoad_act!E105)</f>
        <v>755.65501395296803</v>
      </c>
      <c r="F135" s="77">
        <f>IF(F49=0,"",1000000*F49/TrRoad_act!F105)</f>
        <v>789.79483788930338</v>
      </c>
      <c r="G135" s="77">
        <f>IF(G49=0,"",1000000*G49/TrRoad_act!G105)</f>
        <v>770.51055815455209</v>
      </c>
      <c r="H135" s="77">
        <f>IF(H49=0,"",1000000*H49/TrRoad_act!H105)</f>
        <v>782.44666286602467</v>
      </c>
      <c r="I135" s="77">
        <f>IF(I49=0,"",1000000*I49/TrRoad_act!I105)</f>
        <v>797.3168004124667</v>
      </c>
      <c r="J135" s="77">
        <f>IF(J49=0,"",1000000*J49/TrRoad_act!J105)</f>
        <v>799.41730510582488</v>
      </c>
      <c r="K135" s="77">
        <f>IF(K49=0,"",1000000*K49/TrRoad_act!K105)</f>
        <v>774.23672220271612</v>
      </c>
      <c r="L135" s="77">
        <f>IF(L49=0,"",1000000*L49/TrRoad_act!L105)</f>
        <v>810.5827932339439</v>
      </c>
      <c r="M135" s="77">
        <f>IF(M49=0,"",1000000*M49/TrRoad_act!M105)</f>
        <v>787.80625054147117</v>
      </c>
      <c r="N135" s="77">
        <f>IF(N49=0,"",1000000*N49/TrRoad_act!N105)</f>
        <v>801.42404118324271</v>
      </c>
      <c r="O135" s="77">
        <f>IF(O49=0,"",1000000*O49/TrRoad_act!O105)</f>
        <v>787.12740057515077</v>
      </c>
      <c r="P135" s="77">
        <f>IF(P49=0,"",1000000*P49/TrRoad_act!P105)</f>
        <v>796.25501985929714</v>
      </c>
      <c r="Q135" s="77">
        <f>IF(Q49=0,"",1000000*Q49/TrRoad_act!Q105)</f>
        <v>827.49410943637724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>
        <f>IF(G51=0,"",1000000*G51/TrRoad_act!G106)</f>
        <v>344.24972894394062</v>
      </c>
      <c r="H136" s="77">
        <f>IF(H51=0,"",1000000*H51/TrRoad_act!H106)</f>
        <v>344.48328536888232</v>
      </c>
      <c r="I136" s="77">
        <f>IF(I51=0,"",1000000*I51/TrRoad_act!I106)</f>
        <v>345.73128249709254</v>
      </c>
      <c r="J136" s="77">
        <f>IF(J51=0,"",1000000*J51/TrRoad_act!J106)</f>
        <v>347.07531460748345</v>
      </c>
      <c r="K136" s="77">
        <f>IF(K51=0,"",1000000*K51/TrRoad_act!K106)</f>
        <v>347.97254193264524</v>
      </c>
      <c r="L136" s="77">
        <f>IF(L51=0,"",1000000*L51/TrRoad_act!L106)</f>
        <v>349.84543172529328</v>
      </c>
      <c r="M136" s="77">
        <f>IF(M51=0,"",1000000*M51/TrRoad_act!M106)</f>
        <v>350.97397707072446</v>
      </c>
      <c r="N136" s="77">
        <f>IF(N51=0,"",1000000*N51/TrRoad_act!N106)</f>
        <v>352.30322573500058</v>
      </c>
      <c r="O136" s="77">
        <f>IF(O51=0,"",1000000*O51/TrRoad_act!O106)</f>
        <v>354.2160757036018</v>
      </c>
      <c r="P136" s="77">
        <f>IF(P51=0,"",1000000*P51/TrRoad_act!P106)</f>
        <v>356.05687739756058</v>
      </c>
      <c r="Q136" s="77">
        <f>IF(Q51=0,"",1000000*Q51/TrRoad_act!Q106)</f>
        <v>358.48632221250074</v>
      </c>
    </row>
    <row r="137" spans="1:17" ht="11.45" customHeight="1" x14ac:dyDescent="0.25">
      <c r="A137" s="19" t="s">
        <v>24</v>
      </c>
      <c r="B137" s="76">
        <f>IF(B52=0,"",1000000*B52/TrRoad_act!B107)</f>
        <v>18334.090419764339</v>
      </c>
      <c r="C137" s="76">
        <f>IF(C52=0,"",1000000*C52/TrRoad_act!C107)</f>
        <v>18326.049302644722</v>
      </c>
      <c r="D137" s="76">
        <f>IF(D52=0,"",1000000*D52/TrRoad_act!D107)</f>
        <v>18272.568795021161</v>
      </c>
      <c r="E137" s="76">
        <f>IF(E52=0,"",1000000*E52/TrRoad_act!E107)</f>
        <v>18992.927612660729</v>
      </c>
      <c r="F137" s="76">
        <f>IF(F52=0,"",1000000*F52/TrRoad_act!F107)</f>
        <v>20302.116088528652</v>
      </c>
      <c r="G137" s="76">
        <f>IF(G52=0,"",1000000*G52/TrRoad_act!G107)</f>
        <v>21848.528028375862</v>
      </c>
      <c r="H137" s="76">
        <f>IF(H52=0,"",1000000*H52/TrRoad_act!H107)</f>
        <v>21803.521372247797</v>
      </c>
      <c r="I137" s="76">
        <f>IF(I52=0,"",1000000*I52/TrRoad_act!I107)</f>
        <v>21474.406767751338</v>
      </c>
      <c r="J137" s="76">
        <f>IF(J52=0,"",1000000*J52/TrRoad_act!J107)</f>
        <v>22571.646707558612</v>
      </c>
      <c r="K137" s="76">
        <f>IF(K52=0,"",1000000*K52/TrRoad_act!K107)</f>
        <v>20354.034419160991</v>
      </c>
      <c r="L137" s="76">
        <f>IF(L52=0,"",1000000*L52/TrRoad_act!L107)</f>
        <v>20950.57282535197</v>
      </c>
      <c r="M137" s="76">
        <f>IF(M52=0,"",1000000*M52/TrRoad_act!M107)</f>
        <v>19701.677806528507</v>
      </c>
      <c r="N137" s="76">
        <f>IF(N52=0,"",1000000*N52/TrRoad_act!N107)</f>
        <v>18537.072948287823</v>
      </c>
      <c r="O137" s="76">
        <f>IF(O52=0,"",1000000*O52/TrRoad_act!O107)</f>
        <v>19418.317196387696</v>
      </c>
      <c r="P137" s="76">
        <f>IF(P52=0,"",1000000*P52/TrRoad_act!P107)</f>
        <v>19618.355912087191</v>
      </c>
      <c r="Q137" s="76">
        <f>IF(Q52=0,"",1000000*Q52/TrRoad_act!Q107)</f>
        <v>20976.19728270164</v>
      </c>
    </row>
    <row r="138" spans="1:17" ht="11.45" customHeight="1" x14ac:dyDescent="0.25">
      <c r="A138" s="17" t="s">
        <v>23</v>
      </c>
      <c r="B138" s="75">
        <f>IF(B53=0,"",1000000*B53/TrRoad_act!B108)</f>
        <v>15475.95606896217</v>
      </c>
      <c r="C138" s="75">
        <f>IF(C53=0,"",1000000*C53/TrRoad_act!C108)</f>
        <v>15340.687720515016</v>
      </c>
      <c r="D138" s="75">
        <f>IF(D53=0,"",1000000*D53/TrRoad_act!D108)</f>
        <v>15536.434022811223</v>
      </c>
      <c r="E138" s="75">
        <f>IF(E53=0,"",1000000*E53/TrRoad_act!E108)</f>
        <v>15804.759386783186</v>
      </c>
      <c r="F138" s="75">
        <f>IF(F53=0,"",1000000*F53/TrRoad_act!F108)</f>
        <v>16372.596067865568</v>
      </c>
      <c r="G138" s="75">
        <f>IF(G53=0,"",1000000*G53/TrRoad_act!G108)</f>
        <v>17685.546290554659</v>
      </c>
      <c r="H138" s="75">
        <f>IF(H53=0,"",1000000*H53/TrRoad_act!H108)</f>
        <v>17298.390037310663</v>
      </c>
      <c r="I138" s="75">
        <f>IF(I53=0,"",1000000*I53/TrRoad_act!I108)</f>
        <v>17360.072908286427</v>
      </c>
      <c r="J138" s="75">
        <f>IF(J53=0,"",1000000*J53/TrRoad_act!J108)</f>
        <v>18363.399433634178</v>
      </c>
      <c r="K138" s="75">
        <f>IF(K53=0,"",1000000*K53/TrRoad_act!K108)</f>
        <v>16827.787445127229</v>
      </c>
      <c r="L138" s="75">
        <f>IF(L53=0,"",1000000*L53/TrRoad_act!L108)</f>
        <v>17203.067866723006</v>
      </c>
      <c r="M138" s="75">
        <f>IF(M53=0,"",1000000*M53/TrRoad_act!M108)</f>
        <v>16022.798436514708</v>
      </c>
      <c r="N138" s="75">
        <f>IF(N53=0,"",1000000*N53/TrRoad_act!N108)</f>
        <v>14774.341829497645</v>
      </c>
      <c r="O138" s="75">
        <f>IF(O53=0,"",1000000*O53/TrRoad_act!O108)</f>
        <v>15516.731574324624</v>
      </c>
      <c r="P138" s="75">
        <f>IF(P53=0,"",1000000*P53/TrRoad_act!P108)</f>
        <v>17727.646995320818</v>
      </c>
      <c r="Q138" s="75">
        <f>IF(Q53=0,"",1000000*Q53/TrRoad_act!Q108)</f>
        <v>18247.764957608935</v>
      </c>
    </row>
    <row r="139" spans="1:17" ht="11.45" customHeight="1" x14ac:dyDescent="0.25">
      <c r="A139" s="15" t="s">
        <v>22</v>
      </c>
      <c r="B139" s="74">
        <f>IF(B55=0,"",1000000*B55/TrRoad_act!B109)</f>
        <v>50851.87150626909</v>
      </c>
      <c r="C139" s="74">
        <f>IF(C55=0,"",1000000*C55/TrRoad_act!C109)</f>
        <v>50103.621018004589</v>
      </c>
      <c r="D139" s="74">
        <f>IF(D55=0,"",1000000*D55/TrRoad_act!D109)</f>
        <v>45488.964043532251</v>
      </c>
      <c r="E139" s="74">
        <f>IF(E55=0,"",1000000*E55/TrRoad_act!E109)</f>
        <v>49506.811750591369</v>
      </c>
      <c r="F139" s="74">
        <f>IF(F55=0,"",1000000*F55/TrRoad_act!F109)</f>
        <v>52834.550571616499</v>
      </c>
      <c r="G139" s="74">
        <f>IF(G55=0,"",1000000*G55/TrRoad_act!G109)</f>
        <v>55694.374671848054</v>
      </c>
      <c r="H139" s="74">
        <f>IF(H55=0,"",1000000*H55/TrRoad_act!H109)</f>
        <v>56677.737219048955</v>
      </c>
      <c r="I139" s="74">
        <f>IF(I55=0,"",1000000*I55/TrRoad_act!I109)</f>
        <v>53482.925261657052</v>
      </c>
      <c r="J139" s="74">
        <f>IF(J55=0,"",1000000*J55/TrRoad_act!J109)</f>
        <v>56180.559659625003</v>
      </c>
      <c r="K139" s="74">
        <f>IF(K55=0,"",1000000*K55/TrRoad_act!K109)</f>
        <v>55581.639846093174</v>
      </c>
      <c r="L139" s="74">
        <f>IF(L55=0,"",1000000*L55/TrRoad_act!L109)</f>
        <v>55467.831671252883</v>
      </c>
      <c r="M139" s="74">
        <f>IF(M55=0,"",1000000*M55/TrRoad_act!M109)</f>
        <v>55756.604384871156</v>
      </c>
      <c r="N139" s="74">
        <f>IF(N55=0,"",1000000*N55/TrRoad_act!N109)</f>
        <v>56846.885894393185</v>
      </c>
      <c r="O139" s="74">
        <f>IF(O55=0,"",1000000*O55/TrRoad_act!O109)</f>
        <v>51691.390790502395</v>
      </c>
      <c r="P139" s="74">
        <f>IF(P55=0,"",1000000*P55/TrRoad_act!P109)</f>
        <v>36074.52795510563</v>
      </c>
      <c r="Q139" s="74">
        <f>IF(Q55=0,"",1000000*Q55/TrRoad_act!Q109)</f>
        <v>41882.9469646531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0.73486522401771559</v>
      </c>
      <c r="C142" s="56">
        <f t="shared" si="12"/>
        <v>0.72939989418366036</v>
      </c>
      <c r="D142" s="56">
        <f t="shared" si="12"/>
        <v>0.73447034842267545</v>
      </c>
      <c r="E142" s="56">
        <f t="shared" si="12"/>
        <v>0.7291158373217782</v>
      </c>
      <c r="F142" s="56">
        <f t="shared" si="12"/>
        <v>0.71077961657839561</v>
      </c>
      <c r="G142" s="56">
        <f t="shared" si="12"/>
        <v>0.6933344795520946</v>
      </c>
      <c r="H142" s="56">
        <f t="shared" si="12"/>
        <v>0.68371149671821763</v>
      </c>
      <c r="I142" s="56">
        <f t="shared" si="12"/>
        <v>0.68326717583718555</v>
      </c>
      <c r="J142" s="56">
        <f t="shared" si="12"/>
        <v>0.6677121322769547</v>
      </c>
      <c r="K142" s="56">
        <f t="shared" si="12"/>
        <v>0.6915417056138552</v>
      </c>
      <c r="L142" s="56">
        <f t="shared" si="12"/>
        <v>0.68122483042715698</v>
      </c>
      <c r="M142" s="56">
        <f t="shared" si="12"/>
        <v>0.68125699476962132</v>
      </c>
      <c r="N142" s="56">
        <f t="shared" si="12"/>
        <v>0.68832213622047089</v>
      </c>
      <c r="O142" s="56">
        <f t="shared" si="12"/>
        <v>0.69295058326913139</v>
      </c>
      <c r="P142" s="56">
        <f t="shared" si="12"/>
        <v>0.70693137765723102</v>
      </c>
      <c r="Q142" s="56">
        <f t="shared" si="12"/>
        <v>0.68726354796410205</v>
      </c>
    </row>
    <row r="143" spans="1:17" ht="11.45" customHeight="1" x14ac:dyDescent="0.25">
      <c r="A143" s="55" t="s">
        <v>30</v>
      </c>
      <c r="B143" s="54">
        <f t="shared" ref="B143:Q143" si="13">IF(B19=0,0,B19/B$17)</f>
        <v>3.3388268646986929E-3</v>
      </c>
      <c r="C143" s="54">
        <f t="shared" si="13"/>
        <v>3.4942950907000127E-3</v>
      </c>
      <c r="D143" s="54">
        <f t="shared" si="13"/>
        <v>3.8193613499789545E-3</v>
      </c>
      <c r="E143" s="54">
        <f t="shared" si="13"/>
        <v>4.1117697232841924E-3</v>
      </c>
      <c r="F143" s="54">
        <f t="shared" si="13"/>
        <v>4.1281787992437395E-3</v>
      </c>
      <c r="G143" s="54">
        <f t="shared" si="13"/>
        <v>4.1232917339093043E-3</v>
      </c>
      <c r="H143" s="54">
        <f t="shared" si="13"/>
        <v>4.3433228885182236E-3</v>
      </c>
      <c r="I143" s="54">
        <f t="shared" si="13"/>
        <v>4.7712943881031682E-3</v>
      </c>
      <c r="J143" s="54">
        <f t="shared" si="13"/>
        <v>4.6959698947573189E-3</v>
      </c>
      <c r="K143" s="54">
        <f t="shared" si="13"/>
        <v>4.8031010878062377E-3</v>
      </c>
      <c r="L143" s="54">
        <f t="shared" si="13"/>
        <v>4.367034241334289E-3</v>
      </c>
      <c r="M143" s="54">
        <f t="shared" si="13"/>
        <v>4.2515538162924806E-3</v>
      </c>
      <c r="N143" s="54">
        <f t="shared" si="13"/>
        <v>3.7873177211894837E-3</v>
      </c>
      <c r="O143" s="54">
        <f t="shared" si="13"/>
        <v>4.1326795602273664E-3</v>
      </c>
      <c r="P143" s="54">
        <f t="shared" si="13"/>
        <v>3.8984450098368917E-3</v>
      </c>
      <c r="Q143" s="54">
        <f t="shared" si="13"/>
        <v>3.9475402900753702E-3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0.65062616593499767</v>
      </c>
      <c r="C144" s="50">
        <f t="shared" si="14"/>
        <v>0.64626771339426203</v>
      </c>
      <c r="D144" s="50">
        <f t="shared" si="14"/>
        <v>0.65394189042241868</v>
      </c>
      <c r="E144" s="50">
        <f t="shared" si="14"/>
        <v>0.64778341159277464</v>
      </c>
      <c r="F144" s="50">
        <f t="shared" si="14"/>
        <v>0.63195283355090204</v>
      </c>
      <c r="G144" s="50">
        <f t="shared" si="14"/>
        <v>0.61568688477228717</v>
      </c>
      <c r="H144" s="50">
        <f t="shared" si="14"/>
        <v>0.60659446634751113</v>
      </c>
      <c r="I144" s="50">
        <f t="shared" si="14"/>
        <v>0.60986464657737227</v>
      </c>
      <c r="J144" s="50">
        <f t="shared" si="14"/>
        <v>0.59438551230522063</v>
      </c>
      <c r="K144" s="50">
        <f t="shared" si="14"/>
        <v>0.61785401149987962</v>
      </c>
      <c r="L144" s="50">
        <f t="shared" si="14"/>
        <v>0.60509610392844848</v>
      </c>
      <c r="M144" s="50">
        <f t="shared" si="14"/>
        <v>0.60637906660784258</v>
      </c>
      <c r="N144" s="50">
        <f t="shared" si="14"/>
        <v>0.6091400619544548</v>
      </c>
      <c r="O144" s="50">
        <f t="shared" si="14"/>
        <v>0.61475429713502949</v>
      </c>
      <c r="P144" s="50">
        <f t="shared" si="14"/>
        <v>0.63575234172959205</v>
      </c>
      <c r="Q144" s="50">
        <f t="shared" si="14"/>
        <v>0.6152184054383647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0.59769829975978439</v>
      </c>
      <c r="C145" s="52">
        <f t="shared" si="15"/>
        <v>0.59684529158661448</v>
      </c>
      <c r="D145" s="52">
        <f t="shared" si="15"/>
        <v>0.60439051212251804</v>
      </c>
      <c r="E145" s="52">
        <f t="shared" si="15"/>
        <v>0.59649360564197917</v>
      </c>
      <c r="F145" s="52">
        <f t="shared" si="15"/>
        <v>0.57902019436863661</v>
      </c>
      <c r="G145" s="52">
        <f t="shared" si="15"/>
        <v>0.56036807039346626</v>
      </c>
      <c r="H145" s="52">
        <f t="shared" si="15"/>
        <v>0.54233777511560555</v>
      </c>
      <c r="I145" s="52">
        <f t="shared" si="15"/>
        <v>0.52725394322758312</v>
      </c>
      <c r="J145" s="52">
        <f t="shared" si="15"/>
        <v>0.49802479917506848</v>
      </c>
      <c r="K145" s="52">
        <f t="shared" si="15"/>
        <v>0.50199941079750288</v>
      </c>
      <c r="L145" s="52">
        <f t="shared" si="15"/>
        <v>0.46590817359556491</v>
      </c>
      <c r="M145" s="52">
        <f t="shared" si="15"/>
        <v>0.43477122935324558</v>
      </c>
      <c r="N145" s="52">
        <f t="shared" si="15"/>
        <v>0.40563720144871557</v>
      </c>
      <c r="O145" s="52">
        <f t="shared" si="15"/>
        <v>0.38725408658095234</v>
      </c>
      <c r="P145" s="52">
        <f t="shared" si="15"/>
        <v>0.39652425382611634</v>
      </c>
      <c r="Q145" s="52">
        <f t="shared" si="15"/>
        <v>0.34903174586954044</v>
      </c>
    </row>
    <row r="146" spans="1:17" ht="11.45" customHeight="1" x14ac:dyDescent="0.25">
      <c r="A146" s="53" t="s">
        <v>58</v>
      </c>
      <c r="B146" s="52">
        <f t="shared" ref="B146:Q146" si="16">IF(B24=0,0,B24/B$17)</f>
        <v>5.2927866175213369E-2</v>
      </c>
      <c r="C146" s="52">
        <f t="shared" si="16"/>
        <v>4.9422421807647644E-2</v>
      </c>
      <c r="D146" s="52">
        <f t="shared" si="16"/>
        <v>4.9358253812580327E-2</v>
      </c>
      <c r="E146" s="52">
        <f t="shared" si="16"/>
        <v>5.0911785060926834E-2</v>
      </c>
      <c r="F146" s="52">
        <f t="shared" si="16"/>
        <v>5.2358920759175732E-2</v>
      </c>
      <c r="G146" s="52">
        <f t="shared" si="16"/>
        <v>5.4509858318862597E-2</v>
      </c>
      <c r="H146" s="52">
        <f t="shared" si="16"/>
        <v>6.3448845143541904E-2</v>
      </c>
      <c r="I146" s="52">
        <f t="shared" si="16"/>
        <v>8.170013513110079E-2</v>
      </c>
      <c r="J146" s="52">
        <f t="shared" si="16"/>
        <v>9.5334892564988546E-2</v>
      </c>
      <c r="K146" s="52">
        <f t="shared" si="16"/>
        <v>0.11471808648717147</v>
      </c>
      <c r="L146" s="52">
        <f t="shared" si="16"/>
        <v>0.13689920918416812</v>
      </c>
      <c r="M146" s="52">
        <f t="shared" si="16"/>
        <v>0.1683339838097565</v>
      </c>
      <c r="N146" s="52">
        <f t="shared" si="16"/>
        <v>0.19922530246306835</v>
      </c>
      <c r="O146" s="52">
        <f t="shared" si="16"/>
        <v>0.22274925690764136</v>
      </c>
      <c r="P146" s="52">
        <f t="shared" si="16"/>
        <v>0.23386267004524275</v>
      </c>
      <c r="Q146" s="52">
        <f t="shared" si="16"/>
        <v>0.25995171170405745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0</v>
      </c>
      <c r="I147" s="52">
        <f t="shared" si="17"/>
        <v>0</v>
      </c>
      <c r="J147" s="52">
        <f t="shared" si="17"/>
        <v>0</v>
      </c>
      <c r="K147" s="52">
        <f t="shared" si="17"/>
        <v>0</v>
      </c>
      <c r="L147" s="52">
        <f t="shared" si="17"/>
        <v>0</v>
      </c>
      <c r="M147" s="52">
        <f t="shared" si="17"/>
        <v>0</v>
      </c>
      <c r="N147" s="52">
        <f t="shared" si="17"/>
        <v>0</v>
      </c>
      <c r="O147" s="52">
        <f t="shared" si="17"/>
        <v>0</v>
      </c>
      <c r="P147" s="52">
        <f t="shared" si="17"/>
        <v>0</v>
      </c>
      <c r="Q147" s="52">
        <f t="shared" si="17"/>
        <v>0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1.931244873203103E-4</v>
      </c>
      <c r="E148" s="52">
        <f t="shared" si="18"/>
        <v>3.7802088986871682E-4</v>
      </c>
      <c r="F148" s="52">
        <f t="shared" si="18"/>
        <v>5.737184230897249E-4</v>
      </c>
      <c r="G148" s="52">
        <f t="shared" si="18"/>
        <v>8.0895605995840965E-4</v>
      </c>
      <c r="H148" s="52">
        <f t="shared" si="18"/>
        <v>8.0784608836364743E-4</v>
      </c>
      <c r="I148" s="52">
        <f t="shared" si="18"/>
        <v>9.105682186883637E-4</v>
      </c>
      <c r="J148" s="52">
        <f t="shared" si="18"/>
        <v>1.0179506048344112E-3</v>
      </c>
      <c r="K148" s="52">
        <f t="shared" si="18"/>
        <v>1.1264261797922376E-3</v>
      </c>
      <c r="L148" s="52">
        <f t="shared" si="18"/>
        <v>2.2741133044065507E-3</v>
      </c>
      <c r="M148" s="52">
        <f t="shared" si="18"/>
        <v>3.2380575223556782E-3</v>
      </c>
      <c r="N148" s="52">
        <f t="shared" si="18"/>
        <v>4.1875097172761775E-3</v>
      </c>
      <c r="O148" s="52">
        <f t="shared" si="18"/>
        <v>4.593804692989702E-3</v>
      </c>
      <c r="P148" s="52">
        <f t="shared" si="18"/>
        <v>4.9804077529266438E-3</v>
      </c>
      <c r="Q148" s="52">
        <f t="shared" si="18"/>
        <v>5.4036077732444194E-3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7.8699603292245523E-6</v>
      </c>
      <c r="K149" s="52">
        <f t="shared" si="19"/>
        <v>1.0088035412908231E-5</v>
      </c>
      <c r="L149" s="52">
        <f t="shared" si="19"/>
        <v>1.181272457677388E-5</v>
      </c>
      <c r="M149" s="52">
        <f t="shared" si="19"/>
        <v>2.2106632703398576E-5</v>
      </c>
      <c r="N149" s="52">
        <f t="shared" si="19"/>
        <v>5.7753722748205652E-5</v>
      </c>
      <c r="O149" s="52">
        <f t="shared" si="19"/>
        <v>8.3064153629956565E-5</v>
      </c>
      <c r="P149" s="52">
        <f t="shared" si="19"/>
        <v>2.3009224900474355E-4</v>
      </c>
      <c r="Q149" s="52">
        <f t="shared" si="19"/>
        <v>4.9294962147856903E-4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2.7951197321025652E-6</v>
      </c>
      <c r="M150" s="52">
        <f t="shared" si="20"/>
        <v>1.3689289781417755E-5</v>
      </c>
      <c r="N150" s="52">
        <f t="shared" si="20"/>
        <v>3.2294602646437127E-5</v>
      </c>
      <c r="O150" s="52">
        <f t="shared" si="20"/>
        <v>7.4084799816098298E-5</v>
      </c>
      <c r="P150" s="52">
        <f t="shared" si="20"/>
        <v>1.5491785630147146E-4</v>
      </c>
      <c r="Q150" s="52">
        <f t="shared" si="20"/>
        <v>3.3839047004379928E-4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8.0900231218019189E-2</v>
      </c>
      <c r="C151" s="50">
        <f t="shared" si="21"/>
        <v>7.9637885698698188E-2</v>
      </c>
      <c r="D151" s="50">
        <f t="shared" si="21"/>
        <v>7.6709096650277905E-2</v>
      </c>
      <c r="E151" s="50">
        <f t="shared" si="21"/>
        <v>7.7220656005719424E-2</v>
      </c>
      <c r="F151" s="50">
        <f t="shared" si="21"/>
        <v>7.4698604228249726E-2</v>
      </c>
      <c r="G151" s="50">
        <f t="shared" si="21"/>
        <v>7.352430304589809E-2</v>
      </c>
      <c r="H151" s="50">
        <f t="shared" si="21"/>
        <v>7.2773707482188338E-2</v>
      </c>
      <c r="I151" s="50">
        <f t="shared" si="21"/>
        <v>6.8631234871710134E-2</v>
      </c>
      <c r="J151" s="50">
        <f t="shared" si="21"/>
        <v>6.8630650076976815E-2</v>
      </c>
      <c r="K151" s="50">
        <f t="shared" si="21"/>
        <v>6.8884593026169269E-2</v>
      </c>
      <c r="L151" s="50">
        <f t="shared" si="21"/>
        <v>7.176169225737429E-2</v>
      </c>
      <c r="M151" s="50">
        <f t="shared" si="21"/>
        <v>7.0626374345486256E-2</v>
      </c>
      <c r="N151" s="50">
        <f t="shared" si="21"/>
        <v>7.539475654482658E-2</v>
      </c>
      <c r="O151" s="50">
        <f t="shared" si="21"/>
        <v>7.4063606573874549E-2</v>
      </c>
      <c r="P151" s="50">
        <f t="shared" si="21"/>
        <v>6.7280590917802141E-2</v>
      </c>
      <c r="Q151" s="50">
        <f t="shared" si="21"/>
        <v>6.8097602235661886E-2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9.3041869813707693E-4</v>
      </c>
      <c r="C152" s="52">
        <f t="shared" si="22"/>
        <v>7.692204100566137E-4</v>
      </c>
      <c r="D152" s="52">
        <f t="shared" si="22"/>
        <v>6.1984987224948814E-4</v>
      </c>
      <c r="E152" s="52">
        <f t="shared" si="22"/>
        <v>4.8212230446240329E-4</v>
      </c>
      <c r="F152" s="52">
        <f t="shared" si="22"/>
        <v>3.5441733775228365E-4</v>
      </c>
      <c r="G152" s="52">
        <f t="shared" si="22"/>
        <v>2.4850309342226034E-4</v>
      </c>
      <c r="H152" s="52">
        <f t="shared" si="22"/>
        <v>2.0247426482939665E-4</v>
      </c>
      <c r="I152" s="52">
        <f t="shared" si="22"/>
        <v>1.6589416426788169E-4</v>
      </c>
      <c r="J152" s="52">
        <f t="shared" si="22"/>
        <v>1.3654071100664434E-4</v>
      </c>
      <c r="K152" s="52">
        <f t="shared" si="22"/>
        <v>1.261803820712992E-4</v>
      </c>
      <c r="L152" s="52">
        <f t="shared" si="22"/>
        <v>4.7236047583702711E-5</v>
      </c>
      <c r="M152" s="52">
        <f t="shared" si="22"/>
        <v>7.8277193922957251E-5</v>
      </c>
      <c r="N152" s="52">
        <f t="shared" si="22"/>
        <v>6.4982965157195466E-5</v>
      </c>
      <c r="O152" s="52">
        <f t="shared" si="22"/>
        <v>6.3312509741085814E-5</v>
      </c>
      <c r="P152" s="52">
        <f t="shared" si="22"/>
        <v>5.6070765534993507E-5</v>
      </c>
      <c r="Q152" s="52">
        <f t="shared" si="22"/>
        <v>5.0624138989649564E-5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7.8436008883065705E-2</v>
      </c>
      <c r="C153" s="52">
        <f t="shared" si="23"/>
        <v>7.7310367276718348E-2</v>
      </c>
      <c r="D153" s="52">
        <f t="shared" si="23"/>
        <v>7.4518385398191833E-2</v>
      </c>
      <c r="E153" s="52">
        <f t="shared" si="23"/>
        <v>7.4598022757664625E-2</v>
      </c>
      <c r="F153" s="52">
        <f t="shared" si="23"/>
        <v>7.2756566469070541E-2</v>
      </c>
      <c r="G153" s="52">
        <f t="shared" si="23"/>
        <v>7.1985117712557653E-2</v>
      </c>
      <c r="H153" s="52">
        <f t="shared" si="23"/>
        <v>7.0347708242876672E-2</v>
      </c>
      <c r="I153" s="52">
        <f t="shared" si="23"/>
        <v>6.6348487861343133E-2</v>
      </c>
      <c r="J153" s="52">
        <f t="shared" si="23"/>
        <v>6.3901969044591028E-2</v>
      </c>
      <c r="K153" s="52">
        <f t="shared" si="23"/>
        <v>6.433898685593166E-2</v>
      </c>
      <c r="L153" s="52">
        <f t="shared" si="23"/>
        <v>6.7105480196617273E-2</v>
      </c>
      <c r="M153" s="52">
        <f t="shared" si="23"/>
        <v>5.9696017723217178E-2</v>
      </c>
      <c r="N153" s="52">
        <f t="shared" si="23"/>
        <v>6.2826539130155984E-2</v>
      </c>
      <c r="O153" s="52">
        <f t="shared" si="23"/>
        <v>6.1179322533482683E-2</v>
      </c>
      <c r="P153" s="52">
        <f t="shared" si="23"/>
        <v>5.4584716470482804E-2</v>
      </c>
      <c r="Q153" s="52">
        <f t="shared" si="23"/>
        <v>5.6470481081168408E-2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1.4921576590992776E-3</v>
      </c>
      <c r="C155" s="52">
        <f t="shared" si="25"/>
        <v>1.5169702006289901E-3</v>
      </c>
      <c r="D155" s="52">
        <f t="shared" si="25"/>
        <v>1.5373969600772312E-3</v>
      </c>
      <c r="E155" s="52">
        <f t="shared" si="25"/>
        <v>2.1037420101651634E-3</v>
      </c>
      <c r="F155" s="52">
        <f t="shared" si="25"/>
        <v>1.5516853417943067E-3</v>
      </c>
      <c r="G155" s="52">
        <f t="shared" si="25"/>
        <v>1.2621939331048093E-3</v>
      </c>
      <c r="H155" s="52">
        <f t="shared" si="25"/>
        <v>2.1972752636506931E-3</v>
      </c>
      <c r="I155" s="52">
        <f t="shared" si="25"/>
        <v>2.0954714004409701E-3</v>
      </c>
      <c r="J155" s="52">
        <f t="shared" si="25"/>
        <v>4.5725648191203005E-3</v>
      </c>
      <c r="K155" s="52">
        <f t="shared" si="25"/>
        <v>4.401602910251534E-3</v>
      </c>
      <c r="L155" s="52">
        <f t="shared" si="25"/>
        <v>4.5934823139366808E-3</v>
      </c>
      <c r="M155" s="52">
        <f t="shared" si="25"/>
        <v>1.0838645594712433E-2</v>
      </c>
      <c r="N155" s="52">
        <f t="shared" si="25"/>
        <v>1.2489452894406953E-2</v>
      </c>
      <c r="O155" s="52">
        <f t="shared" si="25"/>
        <v>1.2802733936692614E-2</v>
      </c>
      <c r="P155" s="52">
        <f t="shared" si="25"/>
        <v>1.2616051571306613E-2</v>
      </c>
      <c r="Q155" s="52">
        <f t="shared" si="25"/>
        <v>1.1534542186242319E-2</v>
      </c>
    </row>
    <row r="156" spans="1:17" ht="11.45" customHeight="1" x14ac:dyDescent="0.25">
      <c r="A156" s="53" t="s">
        <v>55</v>
      </c>
      <c r="B156" s="52">
        <f t="shared" ref="B156:Q156" si="26">IF(B41=0,0,B41/B$17)</f>
        <v>4.1645977717117525E-5</v>
      </c>
      <c r="C156" s="52">
        <f t="shared" si="26"/>
        <v>4.132781129423821E-5</v>
      </c>
      <c r="D156" s="52">
        <f t="shared" si="26"/>
        <v>3.3464419759335706E-5</v>
      </c>
      <c r="E156" s="52">
        <f t="shared" si="26"/>
        <v>3.6768933427247779E-5</v>
      </c>
      <c r="F156" s="52">
        <f t="shared" si="26"/>
        <v>3.5935079632608796E-5</v>
      </c>
      <c r="G156" s="52">
        <f t="shared" si="26"/>
        <v>2.8488306813366219E-5</v>
      </c>
      <c r="H156" s="52">
        <f t="shared" si="26"/>
        <v>2.6249710831582644E-5</v>
      </c>
      <c r="I156" s="52">
        <f t="shared" si="26"/>
        <v>2.1381445658141915E-5</v>
      </c>
      <c r="J156" s="52">
        <f t="shared" si="26"/>
        <v>1.9575502258843685E-5</v>
      </c>
      <c r="K156" s="52">
        <f t="shared" si="26"/>
        <v>1.782287791478103E-5</v>
      </c>
      <c r="L156" s="52">
        <f t="shared" si="26"/>
        <v>1.5493699236634891E-5</v>
      </c>
      <c r="M156" s="52">
        <f t="shared" si="26"/>
        <v>1.343383363367968E-5</v>
      </c>
      <c r="N156" s="52">
        <f t="shared" si="26"/>
        <v>1.3781555106435096E-5</v>
      </c>
      <c r="O156" s="52">
        <f t="shared" si="26"/>
        <v>1.8237593958170355E-5</v>
      </c>
      <c r="P156" s="52">
        <f t="shared" si="26"/>
        <v>2.3752110477732593E-5</v>
      </c>
      <c r="Q156" s="52">
        <f t="shared" si="26"/>
        <v>4.1954829261508222E-5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0.26513477598228452</v>
      </c>
      <c r="C157" s="56">
        <f t="shared" si="27"/>
        <v>0.27060010581633964</v>
      </c>
      <c r="D157" s="56">
        <f t="shared" si="27"/>
        <v>0.26552965157732461</v>
      </c>
      <c r="E157" s="56">
        <f t="shared" si="27"/>
        <v>0.27088416267822168</v>
      </c>
      <c r="F157" s="56">
        <f t="shared" si="27"/>
        <v>0.28922038342160444</v>
      </c>
      <c r="G157" s="56">
        <f t="shared" si="27"/>
        <v>0.30666552044790535</v>
      </c>
      <c r="H157" s="56">
        <f t="shared" si="27"/>
        <v>0.31628850328178237</v>
      </c>
      <c r="I157" s="56">
        <f t="shared" si="27"/>
        <v>0.31673282416281445</v>
      </c>
      <c r="J157" s="56">
        <f t="shared" si="27"/>
        <v>0.3322878677230453</v>
      </c>
      <c r="K157" s="56">
        <f t="shared" si="27"/>
        <v>0.30845829438614475</v>
      </c>
      <c r="L157" s="56">
        <f t="shared" si="27"/>
        <v>0.31877516957284308</v>
      </c>
      <c r="M157" s="56">
        <f t="shared" si="27"/>
        <v>0.31874300523037857</v>
      </c>
      <c r="N157" s="56">
        <f t="shared" si="27"/>
        <v>0.31167786377952916</v>
      </c>
      <c r="O157" s="56">
        <f t="shared" si="27"/>
        <v>0.30704941673086861</v>
      </c>
      <c r="P157" s="56">
        <f t="shared" si="27"/>
        <v>0.29306862234276898</v>
      </c>
      <c r="Q157" s="56">
        <f t="shared" si="27"/>
        <v>0.312736452035898</v>
      </c>
    </row>
    <row r="158" spans="1:17" ht="11.45" customHeight="1" x14ac:dyDescent="0.25">
      <c r="A158" s="55" t="s">
        <v>27</v>
      </c>
      <c r="B158" s="54">
        <f t="shared" ref="B158:Q158" si="28">IF(B43=0,0,B43/B$17)</f>
        <v>4.8693808351374351E-2</v>
      </c>
      <c r="C158" s="54">
        <f t="shared" si="28"/>
        <v>5.3697649121190807E-2</v>
      </c>
      <c r="D158" s="54">
        <f t="shared" si="28"/>
        <v>5.6675230883973984E-2</v>
      </c>
      <c r="E158" s="54">
        <f t="shared" si="28"/>
        <v>6.0501468504232672E-2</v>
      </c>
      <c r="F158" s="54">
        <f t="shared" si="28"/>
        <v>6.5044495099826821E-2</v>
      </c>
      <c r="G158" s="54">
        <f t="shared" si="28"/>
        <v>6.6756744406779867E-2</v>
      </c>
      <c r="H158" s="54">
        <f t="shared" si="28"/>
        <v>7.1107932623949918E-2</v>
      </c>
      <c r="I158" s="54">
        <f t="shared" si="28"/>
        <v>7.3568435287848191E-2</v>
      </c>
      <c r="J158" s="54">
        <f t="shared" si="28"/>
        <v>7.7783674965509489E-2</v>
      </c>
      <c r="K158" s="54">
        <f t="shared" si="28"/>
        <v>7.854576738338441E-2</v>
      </c>
      <c r="L158" s="54">
        <f t="shared" si="28"/>
        <v>8.2382985650301804E-2</v>
      </c>
      <c r="M158" s="54">
        <f t="shared" si="28"/>
        <v>8.5887902062709437E-2</v>
      </c>
      <c r="N158" s="54">
        <f t="shared" si="28"/>
        <v>8.6601995648340882E-2</v>
      </c>
      <c r="O158" s="54">
        <f t="shared" si="28"/>
        <v>8.4398928915160973E-2</v>
      </c>
      <c r="P158" s="54">
        <f t="shared" si="28"/>
        <v>7.7221570831060279E-2</v>
      </c>
      <c r="Q158" s="54">
        <f t="shared" si="28"/>
        <v>8.1562579928140769E-2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2.4940799445571347E-2</v>
      </c>
      <c r="C159" s="52">
        <f t="shared" si="29"/>
        <v>2.3382969395103946E-2</v>
      </c>
      <c r="D159" s="52">
        <f t="shared" si="29"/>
        <v>2.1171279875985428E-2</v>
      </c>
      <c r="E159" s="52">
        <f t="shared" si="29"/>
        <v>1.8559130389545396E-2</v>
      </c>
      <c r="F159" s="52">
        <f t="shared" si="29"/>
        <v>1.6042998197977144E-2</v>
      </c>
      <c r="G159" s="52">
        <f t="shared" si="29"/>
        <v>1.4529461751039028E-2</v>
      </c>
      <c r="H159" s="52">
        <f t="shared" si="29"/>
        <v>1.2985784052174654E-2</v>
      </c>
      <c r="I159" s="52">
        <f t="shared" si="29"/>
        <v>1.1700658298948828E-2</v>
      </c>
      <c r="J159" s="52">
        <f t="shared" si="29"/>
        <v>1.0302188566077881E-2</v>
      </c>
      <c r="K159" s="52">
        <f t="shared" si="29"/>
        <v>9.6257357635175407E-3</v>
      </c>
      <c r="L159" s="52">
        <f t="shared" si="29"/>
        <v>8.503939458265615E-3</v>
      </c>
      <c r="M159" s="52">
        <f t="shared" si="29"/>
        <v>7.9920235746640117E-3</v>
      </c>
      <c r="N159" s="52">
        <f t="shared" si="29"/>
        <v>7.3398301798027503E-3</v>
      </c>
      <c r="O159" s="52">
        <f t="shared" si="29"/>
        <v>6.4390940921652973E-3</v>
      </c>
      <c r="P159" s="52">
        <f t="shared" si="29"/>
        <v>6.3592814976922299E-3</v>
      </c>
      <c r="Q159" s="52">
        <f t="shared" si="29"/>
        <v>6.4302056518740327E-3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2.3753008905803001E-2</v>
      </c>
      <c r="C160" s="52">
        <f t="shared" si="30"/>
        <v>3.0314380822587843E-2</v>
      </c>
      <c r="D160" s="52">
        <f t="shared" si="30"/>
        <v>3.550216472260171E-2</v>
      </c>
      <c r="E160" s="52">
        <f t="shared" si="30"/>
        <v>4.1937505235046815E-2</v>
      </c>
      <c r="F160" s="52">
        <f t="shared" si="30"/>
        <v>4.8993840643549044E-2</v>
      </c>
      <c r="G160" s="52">
        <f t="shared" si="30"/>
        <v>5.2211297444182542E-2</v>
      </c>
      <c r="H160" s="52">
        <f t="shared" si="30"/>
        <v>5.8073224082993702E-2</v>
      </c>
      <c r="I160" s="52">
        <f t="shared" si="30"/>
        <v>6.1773651065127964E-2</v>
      </c>
      <c r="J160" s="52">
        <f t="shared" si="30"/>
        <v>6.731269093047107E-2</v>
      </c>
      <c r="K160" s="52">
        <f t="shared" si="30"/>
        <v>6.8680936859516054E-2</v>
      </c>
      <c r="L160" s="52">
        <f t="shared" si="30"/>
        <v>7.3552227657090574E-2</v>
      </c>
      <c r="M160" s="52">
        <f t="shared" si="30"/>
        <v>7.7496704093185695E-2</v>
      </c>
      <c r="N160" s="52">
        <f t="shared" si="30"/>
        <v>7.8794625263499618E-2</v>
      </c>
      <c r="O160" s="52">
        <f t="shared" si="30"/>
        <v>7.7449438437933948E-2</v>
      </c>
      <c r="P160" s="52">
        <f t="shared" si="30"/>
        <v>7.0305128496915614E-2</v>
      </c>
      <c r="Q160" s="52">
        <f t="shared" si="30"/>
        <v>7.4501697706731915E-2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2.9890349902036431E-7</v>
      </c>
      <c r="D162" s="52">
        <f t="shared" si="32"/>
        <v>1.7862853868406009E-6</v>
      </c>
      <c r="E162" s="52">
        <f t="shared" si="32"/>
        <v>4.8328796404597565E-6</v>
      </c>
      <c r="F162" s="52">
        <f t="shared" si="32"/>
        <v>7.656258300640106E-6</v>
      </c>
      <c r="G162" s="52">
        <f t="shared" si="32"/>
        <v>1.5891788475018645E-5</v>
      </c>
      <c r="H162" s="52">
        <f t="shared" si="32"/>
        <v>3.9317970422643654E-5</v>
      </c>
      <c r="I162" s="52">
        <f t="shared" si="32"/>
        <v>8.5137400659540303E-5</v>
      </c>
      <c r="J162" s="52">
        <f t="shared" si="32"/>
        <v>1.5970289955489399E-4</v>
      </c>
      <c r="K162" s="52">
        <f t="shared" si="32"/>
        <v>2.2977604999165521E-4</v>
      </c>
      <c r="L162" s="52">
        <f t="shared" si="32"/>
        <v>3.1778271753667809E-4</v>
      </c>
      <c r="M162" s="52">
        <f t="shared" si="32"/>
        <v>3.8983346312165297E-4</v>
      </c>
      <c r="N162" s="52">
        <f t="shared" si="32"/>
        <v>4.4522973334701338E-4</v>
      </c>
      <c r="O162" s="52">
        <f t="shared" si="32"/>
        <v>4.7840114092958293E-4</v>
      </c>
      <c r="P162" s="52">
        <f t="shared" si="32"/>
        <v>5.1280782571306986E-4</v>
      </c>
      <c r="Q162" s="52">
        <f t="shared" si="32"/>
        <v>5.6885230359377665E-4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9.3423083275263141E-8</v>
      </c>
      <c r="H163" s="52">
        <f t="shared" si="33"/>
        <v>9.6065183589164246E-6</v>
      </c>
      <c r="I163" s="52">
        <f t="shared" si="33"/>
        <v>8.9885231118585696E-6</v>
      </c>
      <c r="J163" s="52">
        <f t="shared" si="33"/>
        <v>9.0925694056381477E-6</v>
      </c>
      <c r="K163" s="52">
        <f t="shared" si="33"/>
        <v>9.3187103591621918E-6</v>
      </c>
      <c r="L163" s="52">
        <f t="shared" si="33"/>
        <v>9.0358174089340533E-6</v>
      </c>
      <c r="M163" s="52">
        <f t="shared" si="33"/>
        <v>9.3409317380657132E-6</v>
      </c>
      <c r="N163" s="52">
        <f t="shared" si="33"/>
        <v>2.2310471691495065E-5</v>
      </c>
      <c r="O163" s="52">
        <f t="shared" si="33"/>
        <v>3.1995244132153561E-5</v>
      </c>
      <c r="P163" s="52">
        <f t="shared" si="33"/>
        <v>4.4353010739368373E-5</v>
      </c>
      <c r="Q163" s="52">
        <f t="shared" si="33"/>
        <v>6.1824265941014473E-5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0.21644096763091014</v>
      </c>
      <c r="C164" s="50">
        <f t="shared" si="34"/>
        <v>0.21690245669514882</v>
      </c>
      <c r="D164" s="50">
        <f t="shared" si="34"/>
        <v>0.20885442069335064</v>
      </c>
      <c r="E164" s="50">
        <f t="shared" si="34"/>
        <v>0.210382694173989</v>
      </c>
      <c r="F164" s="50">
        <f t="shared" si="34"/>
        <v>0.22417588832177757</v>
      </c>
      <c r="G164" s="50">
        <f t="shared" si="34"/>
        <v>0.23990877604112548</v>
      </c>
      <c r="H164" s="50">
        <f t="shared" si="34"/>
        <v>0.24518057065783244</v>
      </c>
      <c r="I164" s="50">
        <f t="shared" si="34"/>
        <v>0.24316438887496628</v>
      </c>
      <c r="J164" s="50">
        <f t="shared" si="34"/>
        <v>0.25450419275753583</v>
      </c>
      <c r="K164" s="50">
        <f t="shared" si="34"/>
        <v>0.22991252700276035</v>
      </c>
      <c r="L164" s="50">
        <f t="shared" si="34"/>
        <v>0.23639218392254127</v>
      </c>
      <c r="M164" s="50">
        <f t="shared" si="34"/>
        <v>0.23285510316766916</v>
      </c>
      <c r="N164" s="50">
        <f t="shared" si="34"/>
        <v>0.22507586813118824</v>
      </c>
      <c r="O164" s="50">
        <f t="shared" si="34"/>
        <v>0.22265048781570762</v>
      </c>
      <c r="P164" s="50">
        <f t="shared" si="34"/>
        <v>0.21584705151170869</v>
      </c>
      <c r="Q164" s="50">
        <f t="shared" si="34"/>
        <v>0.23117387210775722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0.16793870583961443</v>
      </c>
      <c r="C165" s="48">
        <f t="shared" si="35"/>
        <v>0.16597578912632605</v>
      </c>
      <c r="D165" s="48">
        <f t="shared" si="35"/>
        <v>0.16135874328976441</v>
      </c>
      <c r="E165" s="48">
        <f t="shared" si="35"/>
        <v>0.15850652019451242</v>
      </c>
      <c r="F165" s="48">
        <f t="shared" si="35"/>
        <v>0.16130274531574648</v>
      </c>
      <c r="G165" s="48">
        <f t="shared" si="35"/>
        <v>0.17292720848290527</v>
      </c>
      <c r="H165" s="48">
        <f t="shared" si="35"/>
        <v>0.17226658157904676</v>
      </c>
      <c r="I165" s="48">
        <f t="shared" si="35"/>
        <v>0.1741862543397461</v>
      </c>
      <c r="J165" s="48">
        <f t="shared" si="35"/>
        <v>0.18401377315869674</v>
      </c>
      <c r="K165" s="48">
        <f t="shared" si="35"/>
        <v>0.17278553833989085</v>
      </c>
      <c r="L165" s="48">
        <f t="shared" si="35"/>
        <v>0.17509767368252738</v>
      </c>
      <c r="M165" s="48">
        <f t="shared" si="35"/>
        <v>0.17184043608855201</v>
      </c>
      <c r="N165" s="48">
        <f t="shared" si="35"/>
        <v>0.16334550028727579</v>
      </c>
      <c r="O165" s="48">
        <f t="shared" si="35"/>
        <v>0.15872604210743144</v>
      </c>
      <c r="P165" s="48">
        <f t="shared" si="35"/>
        <v>0.17494485814069871</v>
      </c>
      <c r="Q165" s="48">
        <f t="shared" si="35"/>
        <v>0.17788905793930901</v>
      </c>
    </row>
    <row r="166" spans="1:17" ht="11.45" customHeight="1" x14ac:dyDescent="0.25">
      <c r="A166" s="47" t="s">
        <v>22</v>
      </c>
      <c r="B166" s="46">
        <f t="shared" ref="B166:Q166" si="36">IF(B55=0,0,B55/B$17)</f>
        <v>4.8502261791295742E-2</v>
      </c>
      <c r="C166" s="46">
        <f t="shared" si="36"/>
        <v>5.0926667568822762E-2</v>
      </c>
      <c r="D166" s="46">
        <f t="shared" si="36"/>
        <v>4.7495677403586213E-2</v>
      </c>
      <c r="E166" s="46">
        <f t="shared" si="36"/>
        <v>5.1876173979476588E-2</v>
      </c>
      <c r="F166" s="46">
        <f t="shared" si="36"/>
        <v>6.2873143006031099E-2</v>
      </c>
      <c r="G166" s="46">
        <f t="shared" si="36"/>
        <v>6.6981567558220198E-2</v>
      </c>
      <c r="H166" s="46">
        <f t="shared" si="36"/>
        <v>7.2913989078785671E-2</v>
      </c>
      <c r="I166" s="46">
        <f t="shared" si="36"/>
        <v>6.8978134535220156E-2</v>
      </c>
      <c r="J166" s="46">
        <f t="shared" si="36"/>
        <v>7.0490419598839046E-2</v>
      </c>
      <c r="K166" s="46">
        <f t="shared" si="36"/>
        <v>5.7126988662869492E-2</v>
      </c>
      <c r="L166" s="46">
        <f t="shared" si="36"/>
        <v>6.1294510240013887E-2</v>
      </c>
      <c r="M166" s="46">
        <f t="shared" si="36"/>
        <v>6.1014667079117131E-2</v>
      </c>
      <c r="N166" s="46">
        <f t="shared" si="36"/>
        <v>6.1730367843912427E-2</v>
      </c>
      <c r="O166" s="46">
        <f t="shared" si="36"/>
        <v>6.3924445708276184E-2</v>
      </c>
      <c r="P166" s="46">
        <f t="shared" si="36"/>
        <v>4.0902193371009976E-2</v>
      </c>
      <c r="Q166" s="46">
        <f t="shared" si="36"/>
        <v>5.328481416844822E-2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20240.857803442468</v>
      </c>
      <c r="C4" s="104">
        <f t="shared" ref="C4:Q4" si="0">C5+C9+C10+C15</f>
        <v>20157.828863055049</v>
      </c>
      <c r="D4" s="104">
        <f t="shared" si="0"/>
        <v>20510.696622225492</v>
      </c>
      <c r="E4" s="104">
        <f t="shared" si="0"/>
        <v>20745.675184438474</v>
      </c>
      <c r="F4" s="104">
        <f t="shared" si="0"/>
        <v>21152.747508321168</v>
      </c>
      <c r="G4" s="104">
        <f t="shared" si="0"/>
        <v>21602.332438230696</v>
      </c>
      <c r="H4" s="104">
        <f t="shared" si="0"/>
        <v>21627.112120566118</v>
      </c>
      <c r="I4" s="104">
        <f t="shared" si="0"/>
        <v>21708.381788222472</v>
      </c>
      <c r="J4" s="104">
        <f t="shared" si="0"/>
        <v>21234.180498356302</v>
      </c>
      <c r="K4" s="104">
        <f t="shared" si="0"/>
        <v>20685.090288845448</v>
      </c>
      <c r="L4" s="104">
        <f t="shared" si="0"/>
        <v>20897.518950552472</v>
      </c>
      <c r="M4" s="104">
        <f t="shared" si="0"/>
        <v>20437.87076217265</v>
      </c>
      <c r="N4" s="104">
        <f t="shared" si="0"/>
        <v>19719.68645922689</v>
      </c>
      <c r="O4" s="104">
        <f t="shared" si="0"/>
        <v>19385.994056493317</v>
      </c>
      <c r="P4" s="104">
        <f t="shared" si="0"/>
        <v>19664.998610465991</v>
      </c>
      <c r="Q4" s="104">
        <f t="shared" si="0"/>
        <v>19320.517123402598</v>
      </c>
    </row>
    <row r="5" spans="1:17" ht="11.45" customHeight="1" x14ac:dyDescent="0.25">
      <c r="A5" s="95" t="s">
        <v>91</v>
      </c>
      <c r="B5" s="75">
        <f>SUM(B6:B8)</f>
        <v>20217.013984593144</v>
      </c>
      <c r="C5" s="75">
        <f t="shared" ref="C5:Q5" si="1">SUM(C6:C8)</f>
        <v>20133.634984777909</v>
      </c>
      <c r="D5" s="75">
        <f t="shared" si="1"/>
        <v>20482.510873233961</v>
      </c>
      <c r="E5" s="75">
        <f t="shared" si="1"/>
        <v>20704.580999448946</v>
      </c>
      <c r="F5" s="75">
        <f t="shared" si="1"/>
        <v>21116.569562239572</v>
      </c>
      <c r="G5" s="75">
        <f t="shared" si="1"/>
        <v>21566.205960011801</v>
      </c>
      <c r="H5" s="75">
        <f t="shared" si="1"/>
        <v>21574.032857790371</v>
      </c>
      <c r="I5" s="75">
        <f t="shared" si="1"/>
        <v>21653.645497691221</v>
      </c>
      <c r="J5" s="75">
        <f t="shared" si="1"/>
        <v>21177.574802043731</v>
      </c>
      <c r="K5" s="75">
        <f t="shared" si="1"/>
        <v>20636.232374036052</v>
      </c>
      <c r="L5" s="75">
        <f t="shared" si="1"/>
        <v>20823.014423414075</v>
      </c>
      <c r="M5" s="75">
        <f t="shared" si="1"/>
        <v>20337.338121774119</v>
      </c>
      <c r="N5" s="75">
        <f t="shared" si="1"/>
        <v>19595.256523347136</v>
      </c>
      <c r="O5" s="75">
        <f t="shared" si="1"/>
        <v>19262.234639182221</v>
      </c>
      <c r="P5" s="75">
        <f t="shared" si="1"/>
        <v>19546.068693938832</v>
      </c>
      <c r="Q5" s="75">
        <f t="shared" si="1"/>
        <v>19239.62165702699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17" t="s">
        <v>89</v>
      </c>
      <c r="B7" s="75">
        <v>12374.724111726509</v>
      </c>
      <c r="C7" s="75">
        <v>12265.877515740158</v>
      </c>
      <c r="D7" s="75">
        <v>12576.869923350348</v>
      </c>
      <c r="E7" s="75">
        <v>12467.850721858224</v>
      </c>
      <c r="F7" s="75">
        <v>12215.708618349854</v>
      </c>
      <c r="G7" s="75">
        <v>12016.829464316619</v>
      </c>
      <c r="H7" s="75">
        <v>11640.172835441304</v>
      </c>
      <c r="I7" s="75">
        <v>11369.720420214157</v>
      </c>
      <c r="J7" s="75">
        <v>10464.276762049572</v>
      </c>
      <c r="K7" s="75">
        <v>10339.752024844705</v>
      </c>
      <c r="L7" s="75">
        <v>9633.3859060372615</v>
      </c>
      <c r="M7" s="75">
        <v>8871.094637318165</v>
      </c>
      <c r="N7" s="75">
        <v>8055.8641572820607</v>
      </c>
      <c r="O7" s="75">
        <v>7722.8674352024418</v>
      </c>
      <c r="P7" s="75">
        <v>8270.6022697818698</v>
      </c>
      <c r="Q7" s="75">
        <v>7452.2448464142763</v>
      </c>
    </row>
    <row r="8" spans="1:17" ht="11.45" customHeight="1" x14ac:dyDescent="0.25">
      <c r="A8" s="17" t="s">
        <v>88</v>
      </c>
      <c r="B8" s="75">
        <v>7842.289872866636</v>
      </c>
      <c r="C8" s="75">
        <v>7867.7574690377523</v>
      </c>
      <c r="D8" s="75">
        <v>7905.6409498836119</v>
      </c>
      <c r="E8" s="75">
        <v>8236.7302775907228</v>
      </c>
      <c r="F8" s="75">
        <v>8900.8609438897201</v>
      </c>
      <c r="G8" s="75">
        <v>9549.3764956951818</v>
      </c>
      <c r="H8" s="75">
        <v>9933.8600223490685</v>
      </c>
      <c r="I8" s="75">
        <v>10283.925077477064</v>
      </c>
      <c r="J8" s="75">
        <v>10713.298039994161</v>
      </c>
      <c r="K8" s="75">
        <v>10296.480349191348</v>
      </c>
      <c r="L8" s="75">
        <v>11189.628517376812</v>
      </c>
      <c r="M8" s="75">
        <v>11466.243484455956</v>
      </c>
      <c r="N8" s="75">
        <v>11539.392366065074</v>
      </c>
      <c r="O8" s="75">
        <v>11539.36720397978</v>
      </c>
      <c r="P8" s="75">
        <v>11275.466424156961</v>
      </c>
      <c r="Q8" s="75">
        <v>11787.376810612712</v>
      </c>
    </row>
    <row r="9" spans="1:17" ht="11.45" customHeight="1" x14ac:dyDescent="0.25">
      <c r="A9" s="95" t="s">
        <v>25</v>
      </c>
      <c r="B9" s="75">
        <v>23.84381884932219</v>
      </c>
      <c r="C9" s="75">
        <v>24.193878277140001</v>
      </c>
      <c r="D9" s="75">
        <v>28.185748991532005</v>
      </c>
      <c r="E9" s="75">
        <v>41.094184989528003</v>
      </c>
      <c r="F9" s="75">
        <v>36.177946081596005</v>
      </c>
      <c r="G9" s="75">
        <v>36.126478218897105</v>
      </c>
      <c r="H9" s="75">
        <v>53.079262775748006</v>
      </c>
      <c r="I9" s="75">
        <v>54.736290531252003</v>
      </c>
      <c r="J9" s="75">
        <v>56.605696312572</v>
      </c>
      <c r="K9" s="75">
        <v>48.857914809396</v>
      </c>
      <c r="L9" s="75">
        <v>74.504527138398061</v>
      </c>
      <c r="M9" s="75">
        <v>100.53264039853084</v>
      </c>
      <c r="N9" s="75">
        <v>124.42993587975415</v>
      </c>
      <c r="O9" s="75">
        <v>123.75941731109404</v>
      </c>
      <c r="P9" s="75">
        <v>118.92991652715855</v>
      </c>
      <c r="Q9" s="75">
        <v>80.895466375608279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20240.857803442468</v>
      </c>
      <c r="C17" s="71">
        <f t="shared" si="3"/>
        <v>20157.828863055052</v>
      </c>
      <c r="D17" s="71">
        <f t="shared" si="3"/>
        <v>20510.696622225496</v>
      </c>
      <c r="E17" s="71">
        <f t="shared" si="3"/>
        <v>20745.675184438471</v>
      </c>
      <c r="F17" s="71">
        <f t="shared" si="3"/>
        <v>21152.747508321168</v>
      </c>
      <c r="G17" s="71">
        <f t="shared" si="3"/>
        <v>21602.332438230696</v>
      </c>
      <c r="H17" s="71">
        <f t="shared" si="3"/>
        <v>21627.112120566118</v>
      </c>
      <c r="I17" s="71">
        <f t="shared" si="3"/>
        <v>21708.381788222472</v>
      </c>
      <c r="J17" s="71">
        <f t="shared" si="3"/>
        <v>21234.180498356305</v>
      </c>
      <c r="K17" s="71">
        <f t="shared" si="3"/>
        <v>20685.090288845448</v>
      </c>
      <c r="L17" s="71">
        <f t="shared" si="3"/>
        <v>20897.518950552472</v>
      </c>
      <c r="M17" s="71">
        <f t="shared" si="3"/>
        <v>20437.87076217265</v>
      </c>
      <c r="N17" s="71">
        <f t="shared" si="3"/>
        <v>19719.68645922689</v>
      </c>
      <c r="O17" s="71">
        <f t="shared" si="3"/>
        <v>19385.994056493317</v>
      </c>
      <c r="P17" s="71">
        <f t="shared" si="3"/>
        <v>19664.998610465987</v>
      </c>
      <c r="Q17" s="71">
        <f t="shared" si="3"/>
        <v>19320.517123402595</v>
      </c>
    </row>
    <row r="18" spans="1:17" ht="11.45" customHeight="1" x14ac:dyDescent="0.25">
      <c r="A18" s="25" t="s">
        <v>39</v>
      </c>
      <c r="B18" s="24">
        <f t="shared" ref="B18:Q18" si="4">SUM(B19,B20,B27)</f>
        <v>14678.887388277113</v>
      </c>
      <c r="C18" s="24">
        <f t="shared" si="4"/>
        <v>14497.200902877777</v>
      </c>
      <c r="D18" s="24">
        <f t="shared" si="4"/>
        <v>14841.891609444619</v>
      </c>
      <c r="E18" s="24">
        <f t="shared" si="4"/>
        <v>14871.527548514545</v>
      </c>
      <c r="F18" s="24">
        <f t="shared" si="4"/>
        <v>14720.843459192025</v>
      </c>
      <c r="G18" s="24">
        <f t="shared" si="4"/>
        <v>14636.734564091927</v>
      </c>
      <c r="H18" s="24">
        <f t="shared" si="4"/>
        <v>14463.534286732705</v>
      </c>
      <c r="I18" s="24">
        <f t="shared" si="4"/>
        <v>14539.150820119527</v>
      </c>
      <c r="J18" s="24">
        <f t="shared" si="4"/>
        <v>13852.499280818731</v>
      </c>
      <c r="K18" s="24">
        <f t="shared" si="4"/>
        <v>14047.644379070189</v>
      </c>
      <c r="L18" s="24">
        <f t="shared" si="4"/>
        <v>13969.86640270355</v>
      </c>
      <c r="M18" s="24">
        <f t="shared" si="4"/>
        <v>13643.142926355393</v>
      </c>
      <c r="N18" s="24">
        <f t="shared" si="4"/>
        <v>13353.036758208353</v>
      </c>
      <c r="O18" s="24">
        <f t="shared" si="4"/>
        <v>13296.626511577158</v>
      </c>
      <c r="P18" s="24">
        <f t="shared" si="4"/>
        <v>13877.026347462146</v>
      </c>
      <c r="Q18" s="24">
        <f t="shared" si="4"/>
        <v>13335.887459690339</v>
      </c>
    </row>
    <row r="19" spans="1:17" ht="11.45" customHeight="1" x14ac:dyDescent="0.25">
      <c r="A19" s="23" t="s">
        <v>30</v>
      </c>
      <c r="B19" s="102">
        <v>65.906063704965888</v>
      </c>
      <c r="C19" s="102">
        <v>68.632762192315738</v>
      </c>
      <c r="D19" s="102">
        <v>76.246879994454517</v>
      </c>
      <c r="E19" s="102">
        <v>82.732526558120739</v>
      </c>
      <c r="F19" s="102">
        <v>84.111389465435295</v>
      </c>
      <c r="G19" s="102">
        <v>85.536884642302951</v>
      </c>
      <c r="H19" s="102">
        <v>90.301475749070946</v>
      </c>
      <c r="I19" s="102">
        <v>99.740948888748505</v>
      </c>
      <c r="J19" s="102">
        <v>95.758579643685266</v>
      </c>
      <c r="K19" s="102">
        <v>96.141317384061239</v>
      </c>
      <c r="L19" s="102">
        <v>87.857802819384219</v>
      </c>
      <c r="M19" s="102">
        <v>84.355537256864594</v>
      </c>
      <c r="N19" s="102">
        <v>73.189150997850234</v>
      </c>
      <c r="O19" s="102">
        <v>80.202906093782374</v>
      </c>
      <c r="P19" s="102">
        <v>79.222164178237946</v>
      </c>
      <c r="Q19" s="102">
        <v>81.767041487125411</v>
      </c>
    </row>
    <row r="20" spans="1:17" ht="11.45" customHeight="1" x14ac:dyDescent="0.25">
      <c r="A20" s="19" t="s">
        <v>29</v>
      </c>
      <c r="B20" s="18">
        <f t="shared" ref="B20" si="5">SUM(B21:B26)</f>
        <v>12915.261221063363</v>
      </c>
      <c r="C20" s="18">
        <f t="shared" ref="C20:Q20" si="6">SUM(C21:C26)</f>
        <v>12762.689822472641</v>
      </c>
      <c r="D20" s="18">
        <f t="shared" si="6"/>
        <v>13128.412255064681</v>
      </c>
      <c r="E20" s="18">
        <f t="shared" si="6"/>
        <v>13118.08263386468</v>
      </c>
      <c r="F20" s="18">
        <f t="shared" si="6"/>
        <v>12977.23080562826</v>
      </c>
      <c r="G20" s="18">
        <f t="shared" si="6"/>
        <v>12882.079664987275</v>
      </c>
      <c r="H20" s="18">
        <f t="shared" si="6"/>
        <v>12731.755507599615</v>
      </c>
      <c r="I20" s="18">
        <f t="shared" si="6"/>
        <v>12892.557383244335</v>
      </c>
      <c r="J20" s="18">
        <f t="shared" si="6"/>
        <v>12283.198554198474</v>
      </c>
      <c r="K20" s="18">
        <f t="shared" si="6"/>
        <v>12520.164368375275</v>
      </c>
      <c r="L20" s="18">
        <f t="shared" si="6"/>
        <v>12369.202429629109</v>
      </c>
      <c r="M20" s="18">
        <f t="shared" si="6"/>
        <v>12199.026554426428</v>
      </c>
      <c r="N20" s="18">
        <f t="shared" si="6"/>
        <v>11893.087107558145</v>
      </c>
      <c r="O20" s="18">
        <f t="shared" si="6"/>
        <v>11901.696425955741</v>
      </c>
      <c r="P20" s="18">
        <f t="shared" si="6"/>
        <v>12625.878835326565</v>
      </c>
      <c r="Q20" s="18">
        <f t="shared" si="6"/>
        <v>12103.420541419864</v>
      </c>
    </row>
    <row r="21" spans="1:17" ht="11.45" customHeight="1" x14ac:dyDescent="0.25">
      <c r="A21" s="62" t="s">
        <v>59</v>
      </c>
      <c r="B21" s="101">
        <v>11798.138632705954</v>
      </c>
      <c r="C21" s="101">
        <v>11722.862522999254</v>
      </c>
      <c r="D21" s="101">
        <v>12065.601189540881</v>
      </c>
      <c r="E21" s="101">
        <v>12001.99096536646</v>
      </c>
      <c r="F21" s="101">
        <v>11797.500894538391</v>
      </c>
      <c r="G21" s="101">
        <v>11624.726574714428</v>
      </c>
      <c r="H21" s="101">
        <v>11275.675952361667</v>
      </c>
      <c r="I21" s="101">
        <v>11021.916554547413</v>
      </c>
      <c r="J21" s="101">
        <v>10155.547941135324</v>
      </c>
      <c r="K21" s="101">
        <v>10048.275852994384</v>
      </c>
      <c r="L21" s="101">
        <v>9373.3335223842532</v>
      </c>
      <c r="M21" s="101">
        <v>8626.3427962209989</v>
      </c>
      <c r="N21" s="101">
        <v>7838.857094316144</v>
      </c>
      <c r="O21" s="101">
        <v>7515.4394837176369</v>
      </c>
      <c r="P21" s="101">
        <v>8057.9588677025358</v>
      </c>
      <c r="Q21" s="101">
        <v>7229.6395090862088</v>
      </c>
    </row>
    <row r="22" spans="1:17" ht="11.45" customHeight="1" x14ac:dyDescent="0.25">
      <c r="A22" s="62" t="s">
        <v>58</v>
      </c>
      <c r="B22" s="101">
        <v>1117.1225883574107</v>
      </c>
      <c r="C22" s="101">
        <v>1039.8272994733875</v>
      </c>
      <c r="D22" s="101">
        <v>1059.6688072398274</v>
      </c>
      <c r="E22" s="101">
        <v>1109.8443883792913</v>
      </c>
      <c r="F22" s="101">
        <v>1169.9993109422135</v>
      </c>
      <c r="G22" s="101">
        <v>1243.3501442184599</v>
      </c>
      <c r="H22" s="101">
        <v>1441.9949011308365</v>
      </c>
      <c r="I22" s="101">
        <v>1854.5171559833948</v>
      </c>
      <c r="J22" s="101">
        <v>2117.5224944673041</v>
      </c>
      <c r="K22" s="101">
        <v>2462.1946797630744</v>
      </c>
      <c r="L22" s="101">
        <v>2972.1303437173806</v>
      </c>
      <c r="M22" s="101">
        <v>3549.9088525301031</v>
      </c>
      <c r="N22" s="101">
        <v>4023.0772635917428</v>
      </c>
      <c r="O22" s="101">
        <v>4353.4183014828986</v>
      </c>
      <c r="P22" s="101">
        <v>4532.1600824633715</v>
      </c>
      <c r="Q22" s="101">
        <v>4842.2141393191387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3.1422582839708992</v>
      </c>
      <c r="E24" s="101">
        <v>6.2472801189285088</v>
      </c>
      <c r="F24" s="101">
        <v>9.7306001476552844</v>
      </c>
      <c r="G24" s="101">
        <v>14.0029460543873</v>
      </c>
      <c r="H24" s="101">
        <v>14.084654107111621</v>
      </c>
      <c r="I24" s="101">
        <v>16.123672713526773</v>
      </c>
      <c r="J24" s="101">
        <v>10.020802612462649</v>
      </c>
      <c r="K24" s="101">
        <v>9.5583009485145425</v>
      </c>
      <c r="L24" s="101">
        <v>23.580071707275192</v>
      </c>
      <c r="M24" s="101">
        <v>22.502308737152553</v>
      </c>
      <c r="N24" s="101">
        <v>30.431358036213258</v>
      </c>
      <c r="O24" s="101">
        <v>31.805790639926343</v>
      </c>
      <c r="P24" s="101">
        <v>32.708086606836247</v>
      </c>
      <c r="Q24" s="101">
        <v>24.968716194736647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0.1073159833826335</v>
      </c>
      <c r="K25" s="101">
        <v>0.13553466930122657</v>
      </c>
      <c r="L25" s="101">
        <v>0.15849182020043187</v>
      </c>
      <c r="M25" s="101">
        <v>0.27259693817367758</v>
      </c>
      <c r="N25" s="101">
        <v>0.72139161404407603</v>
      </c>
      <c r="O25" s="101">
        <v>1.0328501152778995</v>
      </c>
      <c r="P25" s="101">
        <v>3.0517985538219254</v>
      </c>
      <c r="Q25" s="101">
        <v>6.5981768197792467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1697.7201035087833</v>
      </c>
      <c r="C27" s="18">
        <f t="shared" ref="C27:Q27" si="8">SUM(C28:C32)</f>
        <v>1665.8783182128213</v>
      </c>
      <c r="D27" s="18">
        <f t="shared" si="8"/>
        <v>1637.2324743854836</v>
      </c>
      <c r="E27" s="18">
        <f t="shared" si="8"/>
        <v>1670.712388091745</v>
      </c>
      <c r="F27" s="18">
        <f t="shared" si="8"/>
        <v>1659.5012640983291</v>
      </c>
      <c r="G27" s="18">
        <f t="shared" si="8"/>
        <v>1669.1180144623493</v>
      </c>
      <c r="H27" s="18">
        <f t="shared" si="8"/>
        <v>1641.4773033840193</v>
      </c>
      <c r="I27" s="18">
        <f t="shared" si="8"/>
        <v>1546.8524879864433</v>
      </c>
      <c r="J27" s="18">
        <f t="shared" si="8"/>
        <v>1473.5421469765722</v>
      </c>
      <c r="K27" s="18">
        <f t="shared" si="8"/>
        <v>1431.3386933108529</v>
      </c>
      <c r="L27" s="18">
        <f t="shared" si="8"/>
        <v>1512.8061702550563</v>
      </c>
      <c r="M27" s="18">
        <f t="shared" si="8"/>
        <v>1359.7608346721013</v>
      </c>
      <c r="N27" s="18">
        <f t="shared" si="8"/>
        <v>1386.7604996523573</v>
      </c>
      <c r="O27" s="18">
        <f t="shared" si="8"/>
        <v>1314.7271795276351</v>
      </c>
      <c r="P27" s="18">
        <f t="shared" si="8"/>
        <v>1171.9253479573431</v>
      </c>
      <c r="Q27" s="18">
        <f t="shared" si="8"/>
        <v>1150.6998767833504</v>
      </c>
    </row>
    <row r="28" spans="1:17" ht="11.45" customHeight="1" x14ac:dyDescent="0.25">
      <c r="A28" s="62" t="s">
        <v>59</v>
      </c>
      <c r="B28" s="16">
        <v>18.365802264277445</v>
      </c>
      <c r="C28" s="16">
        <v>15.10854696198969</v>
      </c>
      <c r="D28" s="16">
        <v>12.37422031938536</v>
      </c>
      <c r="E28" s="16">
        <v>9.7007369192696569</v>
      </c>
      <c r="F28" s="16">
        <v>7.2212314869806962</v>
      </c>
      <c r="G28" s="16">
        <v>5.1551483152423643</v>
      </c>
      <c r="H28" s="16">
        <v>4.2096167806534961</v>
      </c>
      <c r="I28" s="16">
        <v>3.4679145769000623</v>
      </c>
      <c r="J28" s="16">
        <v>2.7842905390284369</v>
      </c>
      <c r="K28" s="16">
        <v>2.525690785721034</v>
      </c>
      <c r="L28" s="16">
        <v>0.9503143610131185</v>
      </c>
      <c r="M28" s="16">
        <v>1.5531062368367259</v>
      </c>
      <c r="N28" s="16">
        <v>1.2557826935323202</v>
      </c>
      <c r="O28" s="16">
        <v>1.2287057826101135</v>
      </c>
      <c r="P28" s="16">
        <v>1.1394408236115132</v>
      </c>
      <c r="Q28" s="16">
        <v>1.0485988156786226</v>
      </c>
    </row>
    <row r="29" spans="1:17" ht="11.45" customHeight="1" x14ac:dyDescent="0.25">
      <c r="A29" s="62" t="s">
        <v>58</v>
      </c>
      <c r="B29" s="16">
        <v>1655.5104823951838</v>
      </c>
      <c r="C29" s="16">
        <v>1626.5806591913995</v>
      </c>
      <c r="D29" s="16">
        <v>1599.8438273583033</v>
      </c>
      <c r="E29" s="16">
        <v>1626.2446158374073</v>
      </c>
      <c r="F29" s="16">
        <v>1625.9625412979888</v>
      </c>
      <c r="G29" s="16">
        <v>1642.1144192038325</v>
      </c>
      <c r="H29" s="16">
        <v>1598.9585798163048</v>
      </c>
      <c r="I29" s="16">
        <v>1506.279506103401</v>
      </c>
      <c r="J29" s="16">
        <v>1425.7450932764577</v>
      </c>
      <c r="K29" s="16">
        <v>1391.4631557026783</v>
      </c>
      <c r="L29" s="16">
        <v>1464.2264602351522</v>
      </c>
      <c r="M29" s="16">
        <v>1282.8864755603727</v>
      </c>
      <c r="N29" s="16">
        <v>1294.7417006634644</v>
      </c>
      <c r="O29" s="16">
        <v>1224.85711817531</v>
      </c>
      <c r="P29" s="16">
        <v>1087.9318662797223</v>
      </c>
      <c r="Q29" s="16">
        <v>1096.3530516029593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23.84381884932219</v>
      </c>
      <c r="C31" s="16">
        <v>24.189112059431991</v>
      </c>
      <c r="D31" s="16">
        <v>25.014426707794847</v>
      </c>
      <c r="E31" s="16">
        <v>34.767035335067995</v>
      </c>
      <c r="F31" s="16">
        <v>26.317491313359632</v>
      </c>
      <c r="G31" s="16">
        <v>21.848446943274354</v>
      </c>
      <c r="H31" s="16">
        <v>38.309106787061019</v>
      </c>
      <c r="I31" s="16">
        <v>37.105067306142267</v>
      </c>
      <c r="J31" s="16">
        <v>45.012763161085928</v>
      </c>
      <c r="K31" s="16">
        <v>37.349846822453571</v>
      </c>
      <c r="L31" s="16">
        <v>47.62939565889085</v>
      </c>
      <c r="M31" s="16">
        <v>75.321252874891783</v>
      </c>
      <c r="N31" s="16">
        <v>90.763016295360472</v>
      </c>
      <c r="O31" s="16">
        <v>88.641355569714875</v>
      </c>
      <c r="P31" s="16">
        <v>82.854040854009355</v>
      </c>
      <c r="Q31" s="16">
        <v>53.298226364712569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5561.9704151653559</v>
      </c>
      <c r="C33" s="24">
        <f t="shared" ref="C33:Q33" si="10">C34+C40</f>
        <v>5660.6279601772731</v>
      </c>
      <c r="D33" s="24">
        <f t="shared" si="10"/>
        <v>5668.8050127808756</v>
      </c>
      <c r="E33" s="24">
        <f t="shared" si="10"/>
        <v>5874.1476359239259</v>
      </c>
      <c r="F33" s="24">
        <f t="shared" si="10"/>
        <v>6431.9040491291453</v>
      </c>
      <c r="G33" s="24">
        <f t="shared" si="10"/>
        <v>6965.597874138768</v>
      </c>
      <c r="H33" s="24">
        <f t="shared" si="10"/>
        <v>7163.5778338334139</v>
      </c>
      <c r="I33" s="24">
        <f t="shared" si="10"/>
        <v>7169.2309681029465</v>
      </c>
      <c r="J33" s="24">
        <f t="shared" si="10"/>
        <v>7381.6812175375726</v>
      </c>
      <c r="K33" s="24">
        <f t="shared" si="10"/>
        <v>6637.4459097752588</v>
      </c>
      <c r="L33" s="24">
        <f t="shared" si="10"/>
        <v>6927.6525478489211</v>
      </c>
      <c r="M33" s="24">
        <f t="shared" si="10"/>
        <v>6794.7278358172589</v>
      </c>
      <c r="N33" s="24">
        <f t="shared" si="10"/>
        <v>6366.6497010185376</v>
      </c>
      <c r="O33" s="24">
        <f t="shared" si="10"/>
        <v>6089.3675449161583</v>
      </c>
      <c r="P33" s="24">
        <f t="shared" si="10"/>
        <v>5787.9722630038423</v>
      </c>
      <c r="Q33" s="24">
        <f t="shared" si="10"/>
        <v>5984.6296637122559</v>
      </c>
    </row>
    <row r="34" spans="1:17" ht="11.45" customHeight="1" x14ac:dyDescent="0.25">
      <c r="A34" s="23" t="s">
        <v>27</v>
      </c>
      <c r="B34" s="102">
        <f t="shared" ref="B34" si="11">SUM(B35:B39)</f>
        <v>993.65675623198251</v>
      </c>
      <c r="C34" s="102">
        <f t="shared" ref="C34:Q34" si="12">SUM(C35:C39)</f>
        <v>1097.0857669629058</v>
      </c>
      <c r="D34" s="102">
        <f t="shared" si="12"/>
        <v>1184.8986263771856</v>
      </c>
      <c r="E34" s="102">
        <f t="shared" si="12"/>
        <v>1287.8390512990431</v>
      </c>
      <c r="F34" s="102">
        <f t="shared" si="12"/>
        <v>1422.2156597391074</v>
      </c>
      <c r="G34" s="102">
        <f t="shared" si="12"/>
        <v>1493.0515564602654</v>
      </c>
      <c r="H34" s="102">
        <f t="shared" si="12"/>
        <v>1591.0365332916035</v>
      </c>
      <c r="I34" s="102">
        <f t="shared" si="12"/>
        <v>1649.0911805182541</v>
      </c>
      <c r="J34" s="102">
        <f t="shared" si="12"/>
        <v>1711.5288224868673</v>
      </c>
      <c r="K34" s="102">
        <f t="shared" si="12"/>
        <v>1675.7687532054204</v>
      </c>
      <c r="L34" s="102">
        <f t="shared" si="12"/>
        <v>1776.4123988150977</v>
      </c>
      <c r="M34" s="102">
        <f t="shared" si="12"/>
        <v>1812.4778514262393</v>
      </c>
      <c r="N34" s="102">
        <f t="shared" si="12"/>
        <v>1752.4998075996268</v>
      </c>
      <c r="O34" s="102">
        <f t="shared" si="12"/>
        <v>1659.0780216326075</v>
      </c>
      <c r="P34" s="102">
        <f t="shared" si="12"/>
        <v>1512.5183327697575</v>
      </c>
      <c r="Q34" s="102">
        <f t="shared" si="12"/>
        <v>1547.7591291374763</v>
      </c>
    </row>
    <row r="35" spans="1:17" ht="11.45" customHeight="1" x14ac:dyDescent="0.25">
      <c r="A35" s="62" t="s">
        <v>59</v>
      </c>
      <c r="B35" s="101">
        <v>492.31361305131367</v>
      </c>
      <c r="C35" s="101">
        <v>459.27368358659965</v>
      </c>
      <c r="D35" s="101">
        <v>422.64763349562764</v>
      </c>
      <c r="E35" s="101">
        <v>373.42649301437183</v>
      </c>
      <c r="F35" s="101">
        <v>326.87510285904642</v>
      </c>
      <c r="G35" s="101">
        <v>301.41085664464293</v>
      </c>
      <c r="H35" s="101">
        <v>269.98579054991239</v>
      </c>
      <c r="I35" s="101">
        <v>244.5950022010949</v>
      </c>
      <c r="J35" s="101">
        <v>210.07863474815028</v>
      </c>
      <c r="K35" s="101">
        <v>192.67362901123721</v>
      </c>
      <c r="L35" s="101">
        <v>171.08577465241117</v>
      </c>
      <c r="M35" s="101">
        <v>158.57060066529129</v>
      </c>
      <c r="N35" s="101">
        <v>141.84073766048982</v>
      </c>
      <c r="O35" s="101">
        <v>124.96348949313401</v>
      </c>
      <c r="P35" s="101">
        <v>129.22999852366345</v>
      </c>
      <c r="Q35" s="101">
        <v>133.1915202054831</v>
      </c>
    </row>
    <row r="36" spans="1:17" ht="11.45" customHeight="1" x14ac:dyDescent="0.25">
      <c r="A36" s="62" t="s">
        <v>58</v>
      </c>
      <c r="B36" s="101">
        <v>501.34314318066885</v>
      </c>
      <c r="C36" s="101">
        <v>637.80731715859804</v>
      </c>
      <c r="D36" s="101">
        <v>762.22192888179154</v>
      </c>
      <c r="E36" s="101">
        <v>914.33268874913983</v>
      </c>
      <c r="F36" s="101">
        <v>1095.2107022594801</v>
      </c>
      <c r="G36" s="101">
        <v>1191.3656145943869</v>
      </c>
      <c r="H36" s="101">
        <v>1320.3652408601158</v>
      </c>
      <c r="I36" s="101">
        <v>1402.9886278055762</v>
      </c>
      <c r="J36" s="101">
        <v>1499.8780571996936</v>
      </c>
      <c r="K36" s="101">
        <v>1481.1453571557554</v>
      </c>
      <c r="L36" s="101">
        <v>1602.0315643904546</v>
      </c>
      <c r="M36" s="101">
        <v>1651.1981719744615</v>
      </c>
      <c r="N36" s="101">
        <v>1607.4235083909566</v>
      </c>
      <c r="O36" s="101">
        <v>1530.8022610380208</v>
      </c>
      <c r="P36" s="101">
        <v>1379.9205451797811</v>
      </c>
      <c r="Q36" s="101">
        <v>1411.9390851158341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4.7662177080090365E-3</v>
      </c>
      <c r="D38" s="101">
        <v>2.9063999766257204E-2</v>
      </c>
      <c r="E38" s="101">
        <v>7.9869535531499655E-2</v>
      </c>
      <c r="F38" s="101">
        <v>0.12985462058108674</v>
      </c>
      <c r="G38" s="101">
        <v>0.27508522123545348</v>
      </c>
      <c r="H38" s="101">
        <v>0.68550188157536784</v>
      </c>
      <c r="I38" s="101">
        <v>1.5075505115829591</v>
      </c>
      <c r="J38" s="101">
        <v>1.5721305390234226</v>
      </c>
      <c r="K38" s="101">
        <v>1.9497670384278993</v>
      </c>
      <c r="L38" s="101">
        <v>3.2950597722320158</v>
      </c>
      <c r="M38" s="101">
        <v>2.709078786486502</v>
      </c>
      <c r="N38" s="101">
        <v>3.2355615481804345</v>
      </c>
      <c r="O38" s="101">
        <v>3.3122711014528354</v>
      </c>
      <c r="P38" s="101">
        <v>3.3677890663129242</v>
      </c>
      <c r="Q38" s="101">
        <v>2.6285238161590576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4568.3136589333735</v>
      </c>
      <c r="C40" s="18">
        <f t="shared" ref="C40:Q40" si="14">SUM(C41:C42)</f>
        <v>4563.5421932143672</v>
      </c>
      <c r="D40" s="18">
        <f t="shared" si="14"/>
        <v>4483.9063864036898</v>
      </c>
      <c r="E40" s="18">
        <f t="shared" si="14"/>
        <v>4586.3085846248832</v>
      </c>
      <c r="F40" s="18">
        <f t="shared" si="14"/>
        <v>5009.6883893900376</v>
      </c>
      <c r="G40" s="18">
        <f t="shared" si="14"/>
        <v>5472.5463176785024</v>
      </c>
      <c r="H40" s="18">
        <f t="shared" si="14"/>
        <v>5572.5413005418104</v>
      </c>
      <c r="I40" s="18">
        <f t="shared" si="14"/>
        <v>5520.1397875846924</v>
      </c>
      <c r="J40" s="18">
        <f t="shared" si="14"/>
        <v>5670.1523950507053</v>
      </c>
      <c r="K40" s="18">
        <f t="shared" si="14"/>
        <v>4961.6771565698382</v>
      </c>
      <c r="L40" s="18">
        <f t="shared" si="14"/>
        <v>5151.2401490338234</v>
      </c>
      <c r="M40" s="18">
        <f t="shared" si="14"/>
        <v>4982.2499843910191</v>
      </c>
      <c r="N40" s="18">
        <f t="shared" si="14"/>
        <v>4614.1498934189112</v>
      </c>
      <c r="O40" s="18">
        <f t="shared" si="14"/>
        <v>4430.2895232835508</v>
      </c>
      <c r="P40" s="18">
        <f t="shared" si="14"/>
        <v>4275.4539302340845</v>
      </c>
      <c r="Q40" s="18">
        <f t="shared" si="14"/>
        <v>4436.8705345747794</v>
      </c>
    </row>
    <row r="41" spans="1:17" ht="11.45" customHeight="1" x14ac:dyDescent="0.25">
      <c r="A41" s="17" t="s">
        <v>23</v>
      </c>
      <c r="B41" s="16">
        <v>3544.6001380800531</v>
      </c>
      <c r="C41" s="16">
        <v>3492.0651811454559</v>
      </c>
      <c r="D41" s="16">
        <v>3464.2192257033853</v>
      </c>
      <c r="E41" s="16">
        <v>3455.4164121783956</v>
      </c>
      <c r="F41" s="16">
        <v>3604.6539011596851</v>
      </c>
      <c r="G41" s="16">
        <v>3944.6333461653817</v>
      </c>
      <c r="H41" s="16">
        <v>3915.3291713807612</v>
      </c>
      <c r="I41" s="16">
        <v>3954.2487182430064</v>
      </c>
      <c r="J41" s="16">
        <v>4099.6815230943075</v>
      </c>
      <c r="K41" s="16">
        <v>3728.8357869963547</v>
      </c>
      <c r="L41" s="16">
        <v>3815.5667912074755</v>
      </c>
      <c r="M41" s="16">
        <v>3676.7586296077657</v>
      </c>
      <c r="N41" s="16">
        <v>3348.651408074049</v>
      </c>
      <c r="O41" s="16">
        <v>3158.3237401342335</v>
      </c>
      <c r="P41" s="16">
        <v>3465.2717100994123</v>
      </c>
      <c r="Q41" s="16">
        <v>3414.1865272139516</v>
      </c>
    </row>
    <row r="42" spans="1:17" ht="11.45" customHeight="1" x14ac:dyDescent="0.25">
      <c r="A42" s="15" t="s">
        <v>22</v>
      </c>
      <c r="B42" s="14">
        <v>1023.7135208533205</v>
      </c>
      <c r="C42" s="14">
        <v>1071.4770120689109</v>
      </c>
      <c r="D42" s="14">
        <v>1019.6871607003047</v>
      </c>
      <c r="E42" s="14">
        <v>1130.8921724464878</v>
      </c>
      <c r="F42" s="14">
        <v>1405.0344882303527</v>
      </c>
      <c r="G42" s="14">
        <v>1527.9129715131205</v>
      </c>
      <c r="H42" s="14">
        <v>1657.2121291610497</v>
      </c>
      <c r="I42" s="14">
        <v>1565.8910693416858</v>
      </c>
      <c r="J42" s="14">
        <v>1570.4708719563976</v>
      </c>
      <c r="K42" s="14">
        <v>1232.8413695734839</v>
      </c>
      <c r="L42" s="14">
        <v>1335.6733578263484</v>
      </c>
      <c r="M42" s="14">
        <v>1305.491354783253</v>
      </c>
      <c r="N42" s="14">
        <v>1265.4984853448627</v>
      </c>
      <c r="O42" s="14">
        <v>1271.9657831493175</v>
      </c>
      <c r="P42" s="14">
        <v>810.18222013467243</v>
      </c>
      <c r="Q42" s="14">
        <v>1022.6840073608276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2.9751775577340829</v>
      </c>
      <c r="C47" s="100">
        <f>IF(C4=0,0,C4/TrRoad_ene!C4)</f>
        <v>2.9692444520159884</v>
      </c>
      <c r="D47" s="100">
        <f>IF(D4=0,0,D4/TrRoad_ene!D4)</f>
        <v>2.9608809903488824</v>
      </c>
      <c r="E47" s="100">
        <f>IF(E4=0,0,E4/TrRoad_ene!E4)</f>
        <v>2.9484751455555429</v>
      </c>
      <c r="F47" s="100">
        <f>IF(F4=0,0,F4/TrRoad_ene!F4)</f>
        <v>2.9293484282709583</v>
      </c>
      <c r="G47" s="100">
        <f>IF(G4=0,0,G4/TrRoad_ene!G4)</f>
        <v>2.9312390579186074</v>
      </c>
      <c r="H47" s="100">
        <f>IF(H4=0,0,H4/TrRoad_ene!H4)</f>
        <v>2.9135739732666002</v>
      </c>
      <c r="I47" s="100">
        <f>IF(I4=0,0,I4/TrRoad_ene!I4)</f>
        <v>2.8795262493914828</v>
      </c>
      <c r="J47" s="100">
        <f>IF(J4=0,0,J4/TrRoad_ene!J4)</f>
        <v>2.8527505130429431</v>
      </c>
      <c r="K47" s="100">
        <f>IF(K4=0,0,K4/TrRoad_ene!K4)</f>
        <v>2.8407541330746033</v>
      </c>
      <c r="L47" s="100">
        <f>IF(L4=0,0,L4/TrRoad_ene!L4)</f>
        <v>2.8407457515665313</v>
      </c>
      <c r="M47" s="100">
        <f>IF(M4=0,0,M4/TrRoad_ene!M4)</f>
        <v>2.8038140008052417</v>
      </c>
      <c r="N47" s="100">
        <f>IF(N4=0,0,N4/TrRoad_ene!N4)</f>
        <v>2.7567281185501673</v>
      </c>
      <c r="O47" s="100">
        <f>IF(O4=0,0,O4/TrRoad_ene!O4)</f>
        <v>2.7148480155635242</v>
      </c>
      <c r="P47" s="100">
        <f>IF(P4=0,0,P4/TrRoad_ene!P4)</f>
        <v>2.6539696120766658</v>
      </c>
      <c r="Q47" s="100">
        <f>IF(Q4=0,0,Q4/TrRoad_ene!Q4)</f>
        <v>2.57297375520475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2.8931709762171627</v>
      </c>
      <c r="D48" s="20">
        <f>IF(D7=0,0,(D7+D12)/(TrRoad_ene!D7+TrRoad_ene!D12))</f>
        <v>2.8818532972858835</v>
      </c>
      <c r="E48" s="20">
        <f>IF(E7=0,0,(E7+E12)/(TrRoad_ene!E7+TrRoad_ene!E12))</f>
        <v>2.8596797524602908</v>
      </c>
      <c r="F48" s="20">
        <f>IF(F7=0,0,(F7+F12)/(TrRoad_ene!F7+TrRoad_ene!F12))</f>
        <v>2.8216331836000803</v>
      </c>
      <c r="G48" s="20">
        <f>IF(G7=0,0,(G7+G12)/(TrRoad_ene!G7+TrRoad_ene!G12))</f>
        <v>2.8148804774616258</v>
      </c>
      <c r="H48" s="20">
        <f>IF(H7=0,0,(H7+H12)/(TrRoad_ene!H7+TrRoad_ene!H12))</f>
        <v>2.8009170575066138</v>
      </c>
      <c r="I48" s="20">
        <f>IF(I7=0,0,(I7+I12)/(TrRoad_ene!I7+TrRoad_ene!I12))</f>
        <v>2.772878709335735</v>
      </c>
      <c r="J48" s="20">
        <f>IF(J7=0,0,(J7+J12)/(TrRoad_ene!J7+TrRoad_ene!J12))</f>
        <v>2.7395591332492373</v>
      </c>
      <c r="K48" s="20">
        <f>IF(K7=0,0,(K7+K12)/(TrRoad_ene!K7+TrRoad_ene!K12))</f>
        <v>2.748935615274561</v>
      </c>
      <c r="L48" s="20">
        <f>IF(L7=0,0,(L7+L12)/(TrRoad_ene!L7+TrRoad_ene!L12))</f>
        <v>2.7348365724188057</v>
      </c>
      <c r="M48" s="20">
        <f>IF(M7=0,0,(M7+M12)/(TrRoad_ene!M7+TrRoad_ene!M12))</f>
        <v>2.7219457580024566</v>
      </c>
      <c r="N48" s="20">
        <f>IF(N7=0,0,(N7+N12)/(TrRoad_ene!N7+TrRoad_ene!N12))</f>
        <v>2.7015244346724496</v>
      </c>
      <c r="O48" s="20">
        <f>IF(O7=0,0,(O7+O12)/(TrRoad_ene!O7+TrRoad_ene!O12))</f>
        <v>2.7177895163154573</v>
      </c>
      <c r="P48" s="20">
        <f>IF(P7=0,0,(P7+P12)/(TrRoad_ene!P7+TrRoad_ene!P12))</f>
        <v>2.7425674383539795</v>
      </c>
      <c r="Q48" s="20">
        <f>IF(Q7=0,0,(Q7+Q12)/(TrRoad_ene!Q7+TrRoad_ene!Q12))</f>
        <v>2.7584703678834255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3.0991318968791361</v>
      </c>
      <c r="D49" s="20">
        <f>IF(D8=0,0,(D8+D13+D14)/(TrRoad_ene!D8+TrRoad_ene!D13+TrRoad_ene!D14))</f>
        <v>3.0992360553176792</v>
      </c>
      <c r="E49" s="20">
        <f>IF(E8=0,0,(E8+E13+E14)/(TrRoad_ene!E8+TrRoad_ene!E13+TrRoad_ene!E14))</f>
        <v>3.0983344466652851</v>
      </c>
      <c r="F49" s="20">
        <f>IF(F8=0,0,(F8+F13+F14)/(TrRoad_ene!F8+TrRoad_ene!F13+TrRoad_ene!F14))</f>
        <v>3.0948676108719639</v>
      </c>
      <c r="G49" s="20">
        <f>IF(G8=0,0,(G8+G13+G14)/(TrRoad_ene!G8+TrRoad_ene!G13+TrRoad_ene!G14))</f>
        <v>3.0953571947432064</v>
      </c>
      <c r="H49" s="20">
        <f>IF(H8=0,0,(H8+H13+H14)/(TrRoad_ene!H8+TrRoad_ene!H13+TrRoad_ene!H14))</f>
        <v>3.0620627249390004</v>
      </c>
      <c r="I49" s="20">
        <f>IF(I8=0,0,(I8+I13+I14)/(TrRoad_ene!I8+TrRoad_ene!I13+TrRoad_ene!I14))</f>
        <v>3.0113905234167699</v>
      </c>
      <c r="J49" s="20">
        <f>IF(J8=0,0,(J8+J13+J14)/(TrRoad_ene!J8+TrRoad_ene!J13+TrRoad_ene!J14))</f>
        <v>2.9919744062335765</v>
      </c>
      <c r="K49" s="20">
        <f>IF(K8=0,0,(K8+K13+K14)/(TrRoad_ene!K8+TrRoad_ene!K13+TrRoad_ene!K14))</f>
        <v>2.9604296879302505</v>
      </c>
      <c r="L49" s="20">
        <f>IF(L8=0,0,(L8+L13+L14)/(TrRoad_ene!L8+TrRoad_ene!L13+TrRoad_ene!L14))</f>
        <v>2.9596012093779644</v>
      </c>
      <c r="M49" s="20">
        <f>IF(M8=0,0,(M8+M13+M14)/(TrRoad_ene!M8+TrRoad_ene!M13+TrRoad_ene!M14))</f>
        <v>2.921758619804582</v>
      </c>
      <c r="N49" s="20">
        <f>IF(N8=0,0,(N8+N13+N14)/(TrRoad_ene!N8+TrRoad_ene!N13+TrRoad_ene!N14))</f>
        <v>2.8504933810027206</v>
      </c>
      <c r="O49" s="20">
        <f>IF(O8=0,0,(O8+O13+O14)/(TrRoad_ene!O8+TrRoad_ene!O13+TrRoad_ene!O14))</f>
        <v>2.7669760179249741</v>
      </c>
      <c r="P49" s="20">
        <f>IF(P8=0,0,(P8+P13+P14)/(TrRoad_ene!P8+TrRoad_ene!P13+TrRoad_ene!P14))</f>
        <v>2.648324802547199</v>
      </c>
      <c r="Q49" s="20">
        <f>IF(Q8=0,0,(Q8+Q13+Q14)/(TrRoad_ene!Q8+TrRoad_ene!Q13+TrRoad_ene!Q14))</f>
        <v>2.5233363128723796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0</v>
      </c>
      <c r="I50" s="20">
        <f>IF(I6=0,0,I6/TrRoad_ene!I6)</f>
        <v>0</v>
      </c>
      <c r="J50" s="20">
        <f>IF(J6=0,0,J6/TrRoad_ene!J6)</f>
        <v>0</v>
      </c>
      <c r="K50" s="20">
        <f>IF(K6=0,0,K6/TrRoad_ene!K6)</f>
        <v>0</v>
      </c>
      <c r="L50" s="20">
        <f>IF(L6=0,0,L6/TrRoad_ene!L6)</f>
        <v>0</v>
      </c>
      <c r="M50" s="20">
        <f>IF(M6=0,0,M6/TrRoad_ene!M6)</f>
        <v>0</v>
      </c>
      <c r="N50" s="20">
        <f>IF(N6=0,0,N6/TrRoad_ene!N6)</f>
        <v>0</v>
      </c>
      <c r="O50" s="20">
        <f>IF(O6=0,0,O6/TrRoad_ene!O6)</f>
        <v>0</v>
      </c>
      <c r="P50" s="20">
        <f>IF(P6=0,0,P6/TrRoad_ene!P6)</f>
        <v>0</v>
      </c>
      <c r="Q50" s="20">
        <f>IF(Q6=0,0,Q6/TrRoad_ene!Q6)</f>
        <v>0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1.3225256087987234</v>
      </c>
      <c r="K51" s="20">
        <f>IF(K9=0,0,(K9+K11)/(TrRoad_ene!K9+TrRoad_ene!K11))</f>
        <v>1.1653441253367502</v>
      </c>
      <c r="L51" s="20">
        <f>IF(L9=0,0,(L9+L11)/(TrRoad_ene!L9+TrRoad_ene!L11))</f>
        <v>1.4095181111884965</v>
      </c>
      <c r="M51" s="20">
        <f>IF(M9=0,0,(M9+M11)/(TrRoad_ene!M9+TrRoad_ene!M11))</f>
        <v>0.95335812235754525</v>
      </c>
      <c r="N51" s="20">
        <f>IF(N9=0,0,(N9+N11)/(TrRoad_ene!N9+TrRoad_ene!N11))</f>
        <v>1.0159198276265384</v>
      </c>
      <c r="O51" s="20">
        <f>IF(O9=0,0,(O9+O11)/(TrRoad_ene!O9+TrRoad_ene!O11))</f>
        <v>0.96959666982482606</v>
      </c>
      <c r="P51" s="20">
        <f>IF(P9=0,0,(P9+P11)/(TrRoad_ene!P9+TrRoad_ene!P11))</f>
        <v>0.88632350001871385</v>
      </c>
      <c r="Q51" s="20">
        <f>IF(Q9=0,0,(Q9+Q11)/(TrRoad_ene!Q9+TrRoad_ene!Q11))</f>
        <v>0.61535963541485916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329.62941041788707</v>
      </c>
      <c r="C54" s="68">
        <f>IF(TrRoad_act!C30=0,"",C17/TrRoad_act!C30*1000
)</f>
        <v>322.60010790020795</v>
      </c>
      <c r="D54" s="68">
        <f>IF(TrRoad_act!D30=0,"",D17/TrRoad_act!D30*1000
)</f>
        <v>317.87856756979539</v>
      </c>
      <c r="E54" s="68">
        <f>IF(TrRoad_act!E30=0,"",E17/TrRoad_act!E30*1000
)</f>
        <v>317.62032054128389</v>
      </c>
      <c r="F54" s="68">
        <f>IF(TrRoad_act!F30=0,"",F17/TrRoad_act!F30*1000
)</f>
        <v>318.11233427549155</v>
      </c>
      <c r="G54" s="68">
        <f>IF(TrRoad_act!G30=0,"",G17/TrRoad_act!G30*1000
)</f>
        <v>322.64542683028247</v>
      </c>
      <c r="H54" s="68">
        <f>IF(TrRoad_act!H30=0,"",H17/TrRoad_act!H30*1000
)</f>
        <v>320.09223588421463</v>
      </c>
      <c r="I54" s="68">
        <f>IF(TrRoad_act!I30=0,"",I17/TrRoad_act!I30*1000
)</f>
        <v>313.08999255178878</v>
      </c>
      <c r="J54" s="68">
        <f>IF(TrRoad_act!J30=0,"",J17/TrRoad_act!J30*1000
)</f>
        <v>306.98698635688885</v>
      </c>
      <c r="K54" s="68">
        <f>IF(TrRoad_act!K30=0,"",K17/TrRoad_act!K30*1000
)</f>
        <v>301.38677715577955</v>
      </c>
      <c r="L54" s="68">
        <f>IF(TrRoad_act!L30=0,"",L17/TrRoad_act!L30*1000
)</f>
        <v>302.45575461329253</v>
      </c>
      <c r="M54" s="68">
        <f>IF(TrRoad_act!M30=0,"",M17/TrRoad_act!M30*1000
)</f>
        <v>288.90738324306</v>
      </c>
      <c r="N54" s="68">
        <f>IF(TrRoad_act!N30=0,"",N17/TrRoad_act!N30*1000
)</f>
        <v>276.79084886729771</v>
      </c>
      <c r="O54" s="68">
        <f>IF(TrRoad_act!O30=0,"",O17/TrRoad_act!O30*1000
)</f>
        <v>259.90374953621244</v>
      </c>
      <c r="P54" s="68">
        <f>IF(TrRoad_act!P30=0,"",P17/TrRoad_act!P30*1000
)</f>
        <v>245.22513459867872</v>
      </c>
      <c r="Q54" s="68">
        <f>IF(TrRoad_act!Q30=0,"",Q17/TrRoad_act!Q30*1000
)</f>
        <v>236.43236408138182</v>
      </c>
    </row>
    <row r="55" spans="1:17" ht="11.45" customHeight="1" x14ac:dyDescent="0.25">
      <c r="A55" s="25" t="s">
        <v>39</v>
      </c>
      <c r="B55" s="79">
        <f>IF(TrRoad_act!B31=0,"",B18/TrRoad_act!B31*1000
)</f>
        <v>265.46575317798346</v>
      </c>
      <c r="C55" s="79">
        <f>IF(TrRoad_act!C31=0,"",C18/TrRoad_act!C31*1000
)</f>
        <v>259.41126384301276</v>
      </c>
      <c r="D55" s="79">
        <f>IF(TrRoad_act!D31=0,"",D18/TrRoad_act!D31*1000
)</f>
        <v>258.39855803893738</v>
      </c>
      <c r="E55" s="79">
        <f>IF(TrRoad_act!E31=0,"",E18/TrRoad_act!E31*1000
)</f>
        <v>256.64372904484981</v>
      </c>
      <c r="F55" s="79">
        <f>IF(TrRoad_act!F31=0,"",F18/TrRoad_act!F31*1000
)</f>
        <v>251.3665792476346</v>
      </c>
      <c r="G55" s="79">
        <f>IF(TrRoad_act!G31=0,"",G18/TrRoad_act!G31*1000
)</f>
        <v>249.65404000512828</v>
      </c>
      <c r="H55" s="79">
        <f>IF(TrRoad_act!H31=0,"",H18/TrRoad_act!H31*1000
)</f>
        <v>245.87343948528601</v>
      </c>
      <c r="I55" s="79">
        <f>IF(TrRoad_act!I31=0,"",I18/TrRoad_act!I31*1000
)</f>
        <v>242.27280264128069</v>
      </c>
      <c r="J55" s="79">
        <f>IF(TrRoad_act!J31=0,"",J18/TrRoad_act!J31*1000
)</f>
        <v>232.70508753048853</v>
      </c>
      <c r="K55" s="79">
        <f>IF(TrRoad_act!K31=0,"",K18/TrRoad_act!K31*1000
)</f>
        <v>237.01875750730784</v>
      </c>
      <c r="L55" s="79">
        <f>IF(TrRoad_act!L31=0,"",L18/TrRoad_act!L31*1000
)</f>
        <v>236.08596195681736</v>
      </c>
      <c r="M55" s="79">
        <f>IF(TrRoad_act!M31=0,"",M18/TrRoad_act!M31*1000
)</f>
        <v>225.29260120513914</v>
      </c>
      <c r="N55" s="79">
        <f>IF(TrRoad_act!N31=0,"",N18/TrRoad_act!N31*1000
)</f>
        <v>217.95186246013944</v>
      </c>
      <c r="O55" s="79">
        <f>IF(TrRoad_act!O31=0,"",O18/TrRoad_act!O31*1000
)</f>
        <v>206.04710259858936</v>
      </c>
      <c r="P55" s="79">
        <f>IF(TrRoad_act!P31=0,"",P18/TrRoad_act!P31*1000
)</f>
        <v>199.92330087505482</v>
      </c>
      <c r="Q55" s="79">
        <f>IF(TrRoad_act!Q31=0,"",Q18/TrRoad_act!Q31*1000
)</f>
        <v>189.26134531026813</v>
      </c>
    </row>
    <row r="56" spans="1:17" ht="11.45" customHeight="1" x14ac:dyDescent="0.25">
      <c r="A56" s="23" t="s">
        <v>30</v>
      </c>
      <c r="B56" s="78">
        <f>IF(TrRoad_act!B32=0,"",B19/TrRoad_act!B32*1000
)</f>
        <v>151.42464779194441</v>
      </c>
      <c r="C56" s="78">
        <f>IF(TrRoad_act!C32=0,"",C19/TrRoad_act!C32*1000
)</f>
        <v>144.4200959373687</v>
      </c>
      <c r="D56" s="78">
        <f>IF(TrRoad_act!D32=0,"",D19/TrRoad_act!D32*1000
)</f>
        <v>141.84410461445569</v>
      </c>
      <c r="E56" s="78">
        <f>IF(TrRoad_act!E32=0,"",E19/TrRoad_act!E32*1000
)</f>
        <v>142.33552956235826</v>
      </c>
      <c r="F56" s="78">
        <f>IF(TrRoad_act!F32=0,"",F19/TrRoad_act!F32*1000
)</f>
        <v>134.18746923428623</v>
      </c>
      <c r="G56" s="78">
        <f>IF(TrRoad_act!G32=0,"",G19/TrRoad_act!G32*1000
)</f>
        <v>132.4100381459798</v>
      </c>
      <c r="H56" s="78">
        <f>IF(TrRoad_act!H32=0,"",H19/TrRoad_act!H32*1000
)</f>
        <v>127.54445727269909</v>
      </c>
      <c r="I56" s="78">
        <f>IF(TrRoad_act!I32=0,"",I19/TrRoad_act!I32*1000
)</f>
        <v>126.85814622602324</v>
      </c>
      <c r="J56" s="78">
        <f>IF(TrRoad_act!J32=0,"",J19/TrRoad_act!J32*1000
)</f>
        <v>125.61797145964221</v>
      </c>
      <c r="K56" s="78">
        <f>IF(TrRoad_act!K32=0,"",K19/TrRoad_act!K32*1000
)</f>
        <v>124.79402568024564</v>
      </c>
      <c r="L56" s="78">
        <f>IF(TrRoad_act!L32=0,"",L19/TrRoad_act!L32*1000
)</f>
        <v>119.63208444905258</v>
      </c>
      <c r="M56" s="78">
        <f>IF(TrRoad_act!M32=0,"",M19/TrRoad_act!M32*1000
)</f>
        <v>118.71029729364564</v>
      </c>
      <c r="N56" s="78">
        <f>IF(TrRoad_act!N32=0,"",N19/TrRoad_act!N32*1000
)</f>
        <v>117.99943732019385</v>
      </c>
      <c r="O56" s="78">
        <f>IF(TrRoad_act!O32=0,"",O19/TrRoad_act!O32*1000
)</f>
        <v>115.90015331471442</v>
      </c>
      <c r="P56" s="78">
        <f>IF(TrRoad_act!P32=0,"",P19/TrRoad_act!P32*1000
)</f>
        <v>114.15297432022759</v>
      </c>
      <c r="Q56" s="78">
        <f>IF(TrRoad_act!Q32=0,"",Q19/TrRoad_act!Q32*1000
)</f>
        <v>117.27917597120684</v>
      </c>
    </row>
    <row r="57" spans="1:17" ht="11.45" customHeight="1" x14ac:dyDescent="0.25">
      <c r="A57" s="19" t="s">
        <v>29</v>
      </c>
      <c r="B57" s="76">
        <f>IF(TrRoad_act!B33=0,"",B20/TrRoad_act!B33*1000
)</f>
        <v>239.55033111346191</v>
      </c>
      <c r="C57" s="76">
        <f>IF(TrRoad_act!C33=0,"",C20/TrRoad_act!C33*1000
)</f>
        <v>234.24032129543798</v>
      </c>
      <c r="D57" s="76">
        <f>IF(TrRoad_act!D33=0,"",D20/TrRoad_act!D33*1000
)</f>
        <v>234.54716900163385</v>
      </c>
      <c r="E57" s="76">
        <f>IF(TrRoad_act!E33=0,"",E20/TrRoad_act!E33*1000
)</f>
        <v>232.37609708922869</v>
      </c>
      <c r="F57" s="76">
        <f>IF(TrRoad_act!F33=0,"",F20/TrRoad_act!F33*1000
)</f>
        <v>227.46781883149296</v>
      </c>
      <c r="G57" s="76">
        <f>IF(TrRoad_act!G33=0,"",G20/TrRoad_act!G33*1000
)</f>
        <v>225.58161745462738</v>
      </c>
      <c r="H57" s="76">
        <f>IF(TrRoad_act!H33=0,"",H20/TrRoad_act!H33*1000
)</f>
        <v>222.40770523619776</v>
      </c>
      <c r="I57" s="76">
        <f>IF(TrRoad_act!I33=0,"",I20/TrRoad_act!I33*1000
)</f>
        <v>220.88789789779167</v>
      </c>
      <c r="J57" s="76">
        <f>IF(TrRoad_act!J33=0,"",J20/TrRoad_act!J33*1000
)</f>
        <v>212.0943827546277</v>
      </c>
      <c r="K57" s="76">
        <f>IF(TrRoad_act!K33=0,"",K20/TrRoad_act!K33*1000
)</f>
        <v>217.20619846220188</v>
      </c>
      <c r="L57" s="76">
        <f>IF(TrRoad_act!L33=0,"",L20/TrRoad_act!L33*1000
)</f>
        <v>214.99248250609773</v>
      </c>
      <c r="M57" s="76">
        <f>IF(TrRoad_act!M33=0,"",M20/TrRoad_act!M33*1000
)</f>
        <v>207.05100044301989</v>
      </c>
      <c r="N57" s="76">
        <f>IF(TrRoad_act!N33=0,"",N20/TrRoad_act!N33*1000
)</f>
        <v>199.28190509188505</v>
      </c>
      <c r="O57" s="76">
        <f>IF(TrRoad_act!O33=0,"",O20/TrRoad_act!O33*1000
)</f>
        <v>189.3065233630104</v>
      </c>
      <c r="P57" s="76">
        <f>IF(TrRoad_act!P33=0,"",P20/TrRoad_act!P33*1000
)</f>
        <v>186.36327133371137</v>
      </c>
      <c r="Q57" s="76">
        <f>IF(TrRoad_act!Q33=0,"",Q20/TrRoad_act!Q33*1000
)</f>
        <v>175.96627089480035</v>
      </c>
    </row>
    <row r="58" spans="1:17" ht="11.45" customHeight="1" x14ac:dyDescent="0.25">
      <c r="A58" s="62" t="s">
        <v>59</v>
      </c>
      <c r="B58" s="77">
        <f>IF(TrRoad_act!B34=0,"",B21/TrRoad_act!B34*1000
)</f>
        <v>240.22297701488773</v>
      </c>
      <c r="C58" s="77">
        <f>IF(TrRoad_act!C34=0,"",C21/TrRoad_act!C34*1000
)</f>
        <v>234.9990140216311</v>
      </c>
      <c r="D58" s="77">
        <f>IF(TrRoad_act!D34=0,"",D21/TrRoad_act!D34*1000
)</f>
        <v>235.90238669869692</v>
      </c>
      <c r="E58" s="77">
        <f>IF(TrRoad_act!E34=0,"",E21/TrRoad_act!E34*1000
)</f>
        <v>233.39366444714318</v>
      </c>
      <c r="F58" s="77">
        <f>IF(TrRoad_act!F34=0,"",F21/TrRoad_act!F34*1000
)</f>
        <v>227.7930320440162</v>
      </c>
      <c r="G58" s="77">
        <f>IF(TrRoad_act!G34=0,"",G21/TrRoad_act!G34*1000
)</f>
        <v>225.58830525624958</v>
      </c>
      <c r="H58" s="77">
        <f>IF(TrRoad_act!H34=0,"",H21/TrRoad_act!H34*1000
)</f>
        <v>222.41041047760845</v>
      </c>
      <c r="I58" s="77">
        <f>IF(TrRoad_act!I34=0,"",I21/TrRoad_act!I34*1000
)</f>
        <v>222.77798317637894</v>
      </c>
      <c r="J58" s="77">
        <f>IF(TrRoad_act!J34=0,"",J21/TrRoad_act!J34*1000
)</f>
        <v>213.48342607779767</v>
      </c>
      <c r="K58" s="77">
        <f>IF(TrRoad_act!K34=0,"",K21/TrRoad_act!K34*1000
)</f>
        <v>222.55565422363469</v>
      </c>
      <c r="L58" s="77">
        <f>IF(TrRoad_act!L34=0,"",L21/TrRoad_act!L34*1000
)</f>
        <v>223.73589662079311</v>
      </c>
      <c r="M58" s="77">
        <f>IF(TrRoad_act!M34=0,"",M21/TrRoad_act!M34*1000
)</f>
        <v>219.9293323182834</v>
      </c>
      <c r="N58" s="77">
        <f>IF(TrRoad_act!N34=0,"",N21/TrRoad_act!N34*1000
)</f>
        <v>215.6635100357702</v>
      </c>
      <c r="O58" s="77">
        <f>IF(TrRoad_act!O34=0,"",O21/TrRoad_act!O34*1000
)</f>
        <v>207.3588868236306</v>
      </c>
      <c r="P58" s="77">
        <f>IF(TrRoad_act!P34=0,"",P21/TrRoad_act!P34*1000
)</f>
        <v>216.53719852075312</v>
      </c>
      <c r="Q58" s="77">
        <f>IF(TrRoad_act!Q34=0,"",Q21/TrRoad_act!Q34*1000
)</f>
        <v>209.39147141538069</v>
      </c>
    </row>
    <row r="59" spans="1:17" ht="11.45" customHeight="1" x14ac:dyDescent="0.25">
      <c r="A59" s="62" t="s">
        <v>58</v>
      </c>
      <c r="B59" s="77">
        <f>IF(TrRoad_act!B35=0,"",B22/TrRoad_act!B35*1000
)</f>
        <v>232.66975890460245</v>
      </c>
      <c r="C59" s="77">
        <f>IF(TrRoad_act!C35=0,"",C22/TrRoad_act!C35*1000
)</f>
        <v>226.01396324920825</v>
      </c>
      <c r="D59" s="77">
        <f>IF(TrRoad_act!D35=0,"",D22/TrRoad_act!D35*1000
)</f>
        <v>220.27645826913081</v>
      </c>
      <c r="E59" s="77">
        <f>IF(TrRoad_act!E35=0,"",E22/TrRoad_act!E35*1000
)</f>
        <v>222.15474192155736</v>
      </c>
      <c r="F59" s="77">
        <f>IF(TrRoad_act!F35=0,"",F22/TrRoad_act!F35*1000
)</f>
        <v>224.55945478880685</v>
      </c>
      <c r="G59" s="77">
        <f>IF(TrRoad_act!G35=0,"",G22/TrRoad_act!G35*1000
)</f>
        <v>225.94552069547623</v>
      </c>
      <c r="H59" s="77">
        <f>IF(TrRoad_act!H35=0,"",H22/TrRoad_act!H35*1000
)</f>
        <v>222.71652966345496</v>
      </c>
      <c r="I59" s="77">
        <f>IF(TrRoad_act!I35=0,"",I22/TrRoad_act!I35*1000
)</f>
        <v>210.53941034588564</v>
      </c>
      <c r="J59" s="77">
        <f>IF(TrRoad_act!J35=0,"",J22/TrRoad_act!J35*1000
)</f>
        <v>206.6213290688375</v>
      </c>
      <c r="K59" s="77">
        <f>IF(TrRoad_act!K35=0,"",K22/TrRoad_act!K35*1000
)</f>
        <v>198.75505904512471</v>
      </c>
      <c r="L59" s="77">
        <f>IF(TrRoad_act!L35=0,"",L22/TrRoad_act!L35*1000
)</f>
        <v>192.85700981133877</v>
      </c>
      <c r="M59" s="77">
        <f>IF(TrRoad_act!M35=0,"",M22/TrRoad_act!M35*1000
)</f>
        <v>183.34600756432152</v>
      </c>
      <c r="N59" s="77">
        <f>IF(TrRoad_act!N35=0,"",N22/TrRoad_act!N35*1000
)</f>
        <v>175.57306843039046</v>
      </c>
      <c r="O59" s="77">
        <f>IF(TrRoad_act!O35=0,"",O22/TrRoad_act!O35*1000
)</f>
        <v>166.48269967878187</v>
      </c>
      <c r="P59" s="77">
        <f>IF(TrRoad_act!P35=0,"",P22/TrRoad_act!P35*1000
)</f>
        <v>151.37261051126461</v>
      </c>
      <c r="Q59" s="77">
        <f>IF(TrRoad_act!Q35=0,"",Q22/TrRoad_act!Q35*1000
)</f>
        <v>144.59025088496324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 t="str">
        <f>IF(TrRoad_act!H36=0,"",H23/TrRoad_act!H36*1000
)</f>
        <v/>
      </c>
      <c r="I60" s="77" t="str">
        <f>IF(TrRoad_act!I36=0,"",I23/TrRoad_act!I36*1000
)</f>
        <v/>
      </c>
      <c r="J60" s="77" t="str">
        <f>IF(TrRoad_act!J36=0,"",J23/TrRoad_act!J36*1000
)</f>
        <v/>
      </c>
      <c r="K60" s="77" t="str">
        <f>IF(TrRoad_act!K36=0,"",K23/TrRoad_act!K36*1000
)</f>
        <v/>
      </c>
      <c r="L60" s="77" t="str">
        <f>IF(TrRoad_act!L36=0,"",L23/TrRoad_act!L36*1000
)</f>
        <v/>
      </c>
      <c r="M60" s="77" t="str">
        <f>IF(TrRoad_act!M36=0,"",M23/TrRoad_act!M36*1000
)</f>
        <v/>
      </c>
      <c r="N60" s="77" t="str">
        <f>IF(TrRoad_act!N36=0,"",N23/TrRoad_act!N36*1000
)</f>
        <v/>
      </c>
      <c r="O60" s="77" t="str">
        <f>IF(TrRoad_act!O36=0,"",O23/TrRoad_act!O36*1000
)</f>
        <v/>
      </c>
      <c r="P60" s="77" t="str">
        <f>IF(TrRoad_act!P36=0,"",P23/TrRoad_act!P36*1000
)</f>
        <v/>
      </c>
      <c r="Q60" s="77" t="str">
        <f>IF(TrRoad_act!Q36=0,"",Q23/TrRoad_act!Q36*1000
)</f>
        <v/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>
        <f>IF(TrRoad_act!D37=0,"",D24/TrRoad_act!D37*1000
)</f>
        <v>193.64940281743071</v>
      </c>
      <c r="E61" s="77">
        <f>IF(TrRoad_act!E37=0,"",E24/TrRoad_act!E37*1000
)</f>
        <v>193.29313502612086</v>
      </c>
      <c r="F61" s="77">
        <f>IF(TrRoad_act!F37=0,"",F24/TrRoad_act!F37*1000
)</f>
        <v>193.81125332373813</v>
      </c>
      <c r="G61" s="77">
        <f>IF(TrRoad_act!G37=0,"",G24/TrRoad_act!G37*1000
)</f>
        <v>193.19818325113926</v>
      </c>
      <c r="H61" s="77">
        <f>IF(TrRoad_act!H37=0,"",H24/TrRoad_act!H37*1000
)</f>
        <v>193.11236486617196</v>
      </c>
      <c r="I61" s="77">
        <f>IF(TrRoad_act!I37=0,"",I24/TrRoad_act!I37*1000
)</f>
        <v>192.70512987886579</v>
      </c>
      <c r="J61" s="77">
        <f>IF(TrRoad_act!J37=0,"",J24/TrRoad_act!J37*1000
)</f>
        <v>107.49383376276388</v>
      </c>
      <c r="K61" s="77">
        <f>IF(TrRoad_act!K37=0,"",K24/TrRoad_act!K37*1000
)</f>
        <v>93.466561610100186</v>
      </c>
      <c r="L61" s="77">
        <f>IF(TrRoad_act!L37=0,"",L24/TrRoad_act!L37*1000
)</f>
        <v>105.04503515351175</v>
      </c>
      <c r="M61" s="77">
        <f>IF(TrRoad_act!M37=0,"",M24/TrRoad_act!M37*1000
)</f>
        <v>69.217791679639816</v>
      </c>
      <c r="N61" s="77">
        <f>IF(TrRoad_act!N37=0,"",N24/TrRoad_act!N37*1000
)</f>
        <v>76.345820899173077</v>
      </c>
      <c r="O61" s="77">
        <f>IF(TrRoad_act!O37=0,"",O24/TrRoad_act!O37*1000
)</f>
        <v>71.911934518072997</v>
      </c>
      <c r="P61" s="77">
        <f>IF(TrRoad_act!P37=0,"",P24/TrRoad_act!P37*1000
)</f>
        <v>64.209485577472222</v>
      </c>
      <c r="Q61" s="77">
        <f>IF(TrRoad_act!Q37=0,"",Q24/TrRoad_act!Q37*1000
)</f>
        <v>43.330218989367097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>
        <f>IF(TrRoad_act!J38=0,"",J25/TrRoad_act!J38*1000
)</f>
        <v>66.106417374092544</v>
      </c>
      <c r="K62" s="77">
        <f>IF(TrRoad_act!K38=0,"",K25/TrRoad_act!K38*1000
)</f>
        <v>68.095450557088412</v>
      </c>
      <c r="L62" s="77">
        <f>IF(TrRoad_act!L38=0,"",L25/TrRoad_act!L38*1000
)</f>
        <v>67.878869289727405</v>
      </c>
      <c r="M62" s="77">
        <f>IF(TrRoad_act!M38=0,"",M25/TrRoad_act!M38*1000
)</f>
        <v>60.182152290774532</v>
      </c>
      <c r="N62" s="77">
        <f>IF(TrRoad_act!N38=0,"",N25/TrRoad_act!N38*1000
)</f>
        <v>60.684334714916929</v>
      </c>
      <c r="O62" s="77">
        <f>IF(TrRoad_act!O38=0,"",O25/TrRoad_act!O38*1000
)</f>
        <v>59.650660488110219</v>
      </c>
      <c r="P62" s="77">
        <f>IF(TrRoad_act!P38=0,"",P25/TrRoad_act!P38*1000
)</f>
        <v>62.696138019610757</v>
      </c>
      <c r="Q62" s="77">
        <f>IF(TrRoad_act!Q38=0,"",Q25/TrRoad_act!Q38*1000
)</f>
        <v>61.135558750221001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1796.5292100622044</v>
      </c>
      <c r="C64" s="76">
        <f>IF(TrRoad_act!C40=0,"",C27/TrRoad_act!C40*1000
)</f>
        <v>1802.2604694527106</v>
      </c>
      <c r="D64" s="76">
        <f>IF(TrRoad_act!D40=0,"",D27/TrRoad_act!D40*1000
)</f>
        <v>1766.1623240404354</v>
      </c>
      <c r="E64" s="76">
        <f>IF(TrRoad_act!E40=0,"",E27/TrRoad_act!E40*1000
)</f>
        <v>1829.9149924334556</v>
      </c>
      <c r="F64" s="76">
        <f>IF(TrRoad_act!F40=0,"",F27/TrRoad_act!F40*1000
)</f>
        <v>1873.9026811773699</v>
      </c>
      <c r="G64" s="76">
        <f>IF(TrRoad_act!G40=0,"",G27/TrRoad_act!G40*1000
)</f>
        <v>1905.3858612583897</v>
      </c>
      <c r="H64" s="76">
        <f>IF(TrRoad_act!H40=0,"",H27/TrRoad_act!H40*1000
)</f>
        <v>1882.4281002110311</v>
      </c>
      <c r="I64" s="76">
        <f>IF(TrRoad_act!I40=0,"",I27/TrRoad_act!I40*1000
)</f>
        <v>1802.28004635036</v>
      </c>
      <c r="J64" s="76">
        <f>IF(TrRoad_act!J40=0,"",J27/TrRoad_act!J40*1000
)</f>
        <v>1729.5095621790754</v>
      </c>
      <c r="K64" s="76">
        <f>IF(TrRoad_act!K40=0,"",K27/TrRoad_act!K40*1000
)</f>
        <v>1672.4510976309184</v>
      </c>
      <c r="L64" s="76">
        <f>IF(TrRoad_act!L40=0,"",L27/TrRoad_act!L40*1000
)</f>
        <v>1671.2212482253985</v>
      </c>
      <c r="M64" s="76">
        <f>IF(TrRoad_act!M40=0,"",M27/TrRoad_act!M40*1000
)</f>
        <v>1463.9035282779594</v>
      </c>
      <c r="N64" s="76">
        <f>IF(TrRoad_act!N40=0,"",N27/TrRoad_act!N40*1000
)</f>
        <v>1435.5303832502527</v>
      </c>
      <c r="O64" s="76">
        <f>IF(TrRoad_act!O40=0,"",O27/TrRoad_act!O40*1000
)</f>
        <v>1355.3888448738508</v>
      </c>
      <c r="P64" s="76">
        <f>IF(TrRoad_act!P40=0,"",P27/TrRoad_act!P40*1000
)</f>
        <v>1209.417283753708</v>
      </c>
      <c r="Q64" s="76">
        <f>IF(TrRoad_act!Q40=0,"",Q27/TrRoad_act!Q40*1000
)</f>
        <v>1170.6000781112414</v>
      </c>
    </row>
    <row r="65" spans="1:17" ht="11.45" customHeight="1" x14ac:dyDescent="0.25">
      <c r="A65" s="62" t="s">
        <v>59</v>
      </c>
      <c r="B65" s="75">
        <f>IF(TrRoad_act!B41=0,"",B28/TrRoad_act!B41*1000
)</f>
        <v>620.9596100932315</v>
      </c>
      <c r="C65" s="75">
        <f>IF(TrRoad_act!C41=0,"",C28/TrRoad_act!C41*1000
)</f>
        <v>618.83616365795763</v>
      </c>
      <c r="D65" s="75">
        <f>IF(TrRoad_act!D41=0,"",D28/TrRoad_act!D41*1000
)</f>
        <v>617.06455811557794</v>
      </c>
      <c r="E65" s="75">
        <f>IF(TrRoad_act!E41=0,"",E28/TrRoad_act!E41*1000
)</f>
        <v>612.23371527985455</v>
      </c>
      <c r="F65" s="75">
        <f>IF(TrRoad_act!F41=0,"",F28/TrRoad_act!F41*1000
)</f>
        <v>604.08402743221518</v>
      </c>
      <c r="G65" s="75">
        <f>IF(TrRoad_act!G41=0,"",G28/TrRoad_act!G41*1000
)</f>
        <v>602.08332555207562</v>
      </c>
      <c r="H65" s="75">
        <f>IF(TrRoad_act!H41=0,"",H28/TrRoad_act!H41*1000
)</f>
        <v>594.0953705909036</v>
      </c>
      <c r="I65" s="75">
        <f>IF(TrRoad_act!I41=0,"",I28/TrRoad_act!I41*1000
)</f>
        <v>586.05986895270905</v>
      </c>
      <c r="J65" s="75">
        <f>IF(TrRoad_act!J41=0,"",J28/TrRoad_act!J41*1000
)</f>
        <v>573.19499781428215</v>
      </c>
      <c r="K65" s="75">
        <f>IF(TrRoad_act!K41=0,"",K28/TrRoad_act!K41*1000
)</f>
        <v>563.30924255695743</v>
      </c>
      <c r="L65" s="75">
        <f>IF(TrRoad_act!L41=0,"",L28/TrRoad_act!L41*1000
)</f>
        <v>509.53867634999915</v>
      </c>
      <c r="M65" s="75">
        <f>IF(TrRoad_act!M41=0,"",M28/TrRoad_act!M41*1000
)</f>
        <v>463.3682993326837</v>
      </c>
      <c r="N65" s="75">
        <f>IF(TrRoad_act!N41=0,"",N28/TrRoad_act!N41*1000
)</f>
        <v>447.06802020171631</v>
      </c>
      <c r="O65" s="75">
        <f>IF(TrRoad_act!O41=0,"",O28/TrRoad_act!O41*1000
)</f>
        <v>437.1637351601961</v>
      </c>
      <c r="P65" s="75">
        <f>IF(TrRoad_act!P41=0,"",P28/TrRoad_act!P41*1000
)</f>
        <v>431.05062586125246</v>
      </c>
      <c r="Q65" s="75">
        <f>IF(TrRoad_act!Q41=0,"",Q28/TrRoad_act!Q41*1000
)</f>
        <v>428.45311187321875</v>
      </c>
    </row>
    <row r="66" spans="1:17" ht="11.45" customHeight="1" x14ac:dyDescent="0.25">
      <c r="A66" s="62" t="s">
        <v>58</v>
      </c>
      <c r="B66" s="75">
        <f>IF(TrRoad_act!B42=0,"",B29/TrRoad_act!B42*1000
)</f>
        <v>1853.5109817958487</v>
      </c>
      <c r="C66" s="75">
        <f>IF(TrRoad_act!C42=0,"",C29/TrRoad_act!C42*1000
)</f>
        <v>1854.1589715551427</v>
      </c>
      <c r="D66" s="75">
        <f>IF(TrRoad_act!D42=0,"",D29/TrRoad_act!D42*1000
)</f>
        <v>1809.2003181150492</v>
      </c>
      <c r="E66" s="75">
        <f>IF(TrRoad_act!E42=0,"",E29/TrRoad_act!E42*1000
)</f>
        <v>1858.4673546519105</v>
      </c>
      <c r="F66" s="75">
        <f>IF(TrRoad_act!F42=0,"",F29/TrRoad_act!F42*1000
)</f>
        <v>1907.7446521893919</v>
      </c>
      <c r="G66" s="75">
        <f>IF(TrRoad_act!G42=0,"",G29/TrRoad_act!G42*1000
)</f>
        <v>1938.0085735731077</v>
      </c>
      <c r="H66" s="75">
        <f>IF(TrRoad_act!H42=0,"",H29/TrRoad_act!H42*1000
)</f>
        <v>1929.8537556396984</v>
      </c>
      <c r="I66" s="75">
        <f>IF(TrRoad_act!I42=0,"",I29/TrRoad_act!I42*1000
)</f>
        <v>1844.4286059409731</v>
      </c>
      <c r="J66" s="75">
        <f>IF(TrRoad_act!J42=0,"",J29/TrRoad_act!J42*1000
)</f>
        <v>1848.5960940397674</v>
      </c>
      <c r="K66" s="75">
        <f>IF(TrRoad_act!K42=0,"",K29/TrRoad_act!K42*1000
)</f>
        <v>1792.6586176506905</v>
      </c>
      <c r="L66" s="75">
        <f>IF(TrRoad_act!L42=0,"",L29/TrRoad_act!L42*1000
)</f>
        <v>1777.3704016683062</v>
      </c>
      <c r="M66" s="75">
        <f>IF(TrRoad_act!M42=0,"",M29/TrRoad_act!M42*1000
)</f>
        <v>1743.0149428772747</v>
      </c>
      <c r="N66" s="75">
        <f>IF(TrRoad_act!N42=0,"",N29/TrRoad_act!N42*1000
)</f>
        <v>1697.6218432004157</v>
      </c>
      <c r="O66" s="75">
        <f>IF(TrRoad_act!O42=0,"",O29/TrRoad_act!O42*1000
)</f>
        <v>1611.0086742049925</v>
      </c>
      <c r="P66" s="75">
        <f>IF(TrRoad_act!P42=0,"",P29/TrRoad_act!P42*1000
)</f>
        <v>1422.9904066934155</v>
      </c>
      <c r="Q66" s="75">
        <f>IF(TrRoad_act!Q42=0,"",Q29/TrRoad_act!Q42*1000
)</f>
        <v>1398.427137699083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>
        <f>IF(TrRoad_act!B44=0,"",B31/TrRoad_act!B44*1000
)</f>
        <v>1112.2726258571995</v>
      </c>
      <c r="C68" s="75">
        <f>IF(TrRoad_act!C44=0,"",C31/TrRoad_act!C44*1000
)</f>
        <v>1107.5912384461583</v>
      </c>
      <c r="D68" s="75">
        <f>IF(TrRoad_act!D44=0,"",D31/TrRoad_act!D44*1000
)</f>
        <v>1137.4099463942957</v>
      </c>
      <c r="E68" s="75">
        <f>IF(TrRoad_act!E44=0,"",E31/TrRoad_act!E44*1000
)</f>
        <v>1629.1544362141317</v>
      </c>
      <c r="F68" s="75">
        <f>IF(TrRoad_act!F44=0,"",F31/TrRoad_act!F44*1000
)</f>
        <v>1279.5983788238032</v>
      </c>
      <c r="G68" s="75">
        <f>IF(TrRoad_act!G44=0,"",G31/TrRoad_act!G44*1000
)</f>
        <v>1121.0005427420265</v>
      </c>
      <c r="H68" s="75">
        <f>IF(TrRoad_act!H44=0,"",H31/TrRoad_act!H44*1000
)</f>
        <v>1070.2472581359441</v>
      </c>
      <c r="I68" s="75">
        <f>IF(TrRoad_act!I44=0,"",I31/TrRoad_act!I44*1000
)</f>
        <v>1053.8661063409975</v>
      </c>
      <c r="J68" s="75">
        <f>IF(TrRoad_act!J44=0,"",J31/TrRoad_act!J44*1000
)</f>
        <v>596.62128868094896</v>
      </c>
      <c r="K68" s="75">
        <f>IF(TrRoad_act!K44=0,"",K31/TrRoad_act!K44*1000
)</f>
        <v>499.60857181386189</v>
      </c>
      <c r="L68" s="75">
        <f>IF(TrRoad_act!L44=0,"",L31/TrRoad_act!L44*1000
)</f>
        <v>601.48846768629346</v>
      </c>
      <c r="M68" s="75">
        <f>IF(TrRoad_act!M44=0,"",M31/TrRoad_act!M44*1000
)</f>
        <v>398.11032309298355</v>
      </c>
      <c r="N68" s="75">
        <f>IF(TrRoad_act!N44=0,"",N31/TrRoad_act!N44*1000
)</f>
        <v>453.26755971300418</v>
      </c>
      <c r="O68" s="75">
        <f>IF(TrRoad_act!O44=0,"",O31/TrRoad_act!O44*1000
)</f>
        <v>429.28050834846778</v>
      </c>
      <c r="P68" s="75">
        <f>IF(TrRoad_act!P44=0,"",P31/TrRoad_act!P44*1000
)</f>
        <v>411.65242744814384</v>
      </c>
      <c r="Q68" s="75">
        <f>IF(TrRoad_act!Q44=0,"",Q31/TrRoad_act!Q44*1000
)</f>
        <v>272.52855353783457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910.29920605470647</v>
      </c>
      <c r="C70" s="79">
        <f>IF(TrRoad_act!C46=0,"",C33/TrRoad_act!C46*1000
)</f>
        <v>857.6072186698633</v>
      </c>
      <c r="D70" s="79">
        <f>IF(TrRoad_act!D46=0,"",D33/TrRoad_act!D46*1000
)</f>
        <v>800.03416771795582</v>
      </c>
      <c r="E70" s="79">
        <f>IF(TrRoad_act!E46=0,"",E33/TrRoad_act!E46*1000
)</f>
        <v>797.06069328820354</v>
      </c>
      <c r="F70" s="79">
        <f>IF(TrRoad_act!F46=0,"",F33/TrRoad_act!F46*1000
)</f>
        <v>810.94837654114508</v>
      </c>
      <c r="G70" s="79">
        <f>IF(TrRoad_act!G46=0,"",G33/TrRoad_act!G46*1000
)</f>
        <v>836.6366419632368</v>
      </c>
      <c r="H70" s="79">
        <f>IF(TrRoad_act!H46=0,"",H33/TrRoad_act!H46*1000
)</f>
        <v>819.61897442028726</v>
      </c>
      <c r="I70" s="79">
        <f>IF(TrRoad_act!I46=0,"",I33/TrRoad_act!I46*1000
)</f>
        <v>768.8652076164102</v>
      </c>
      <c r="J70" s="79">
        <f>IF(TrRoad_act!J46=0,"",J33/TrRoad_act!J46*1000
)</f>
        <v>765.61453651352883</v>
      </c>
      <c r="K70" s="79">
        <f>IF(TrRoad_act!K46=0,"",K33/TrRoad_act!K46*1000
)</f>
        <v>708.75263398666857</v>
      </c>
      <c r="L70" s="79">
        <f>IF(TrRoad_act!L46=0,"",L33/TrRoad_act!L46*1000
)</f>
        <v>698.35084280923138</v>
      </c>
      <c r="M70" s="79">
        <f>IF(TrRoad_act!M46=0,"",M33/TrRoad_act!M46*1000
)</f>
        <v>667.16308965921269</v>
      </c>
      <c r="N70" s="79">
        <f>IF(TrRoad_act!N46=0,"",N33/TrRoad_act!N46*1000
)</f>
        <v>638.0683002357124</v>
      </c>
      <c r="O70" s="79">
        <f>IF(TrRoad_act!O46=0,"",O33/TrRoad_act!O46*1000
)</f>
        <v>605.47628359951727</v>
      </c>
      <c r="P70" s="79">
        <f>IF(TrRoad_act!P46=0,"",P33/TrRoad_act!P46*1000
)</f>
        <v>536.92461281997828</v>
      </c>
      <c r="Q70" s="79">
        <f>IF(TrRoad_act!Q46=0,"",Q33/TrRoad_act!Q46*1000
)</f>
        <v>531.77460808371063</v>
      </c>
    </row>
    <row r="71" spans="1:17" ht="11.45" customHeight="1" x14ac:dyDescent="0.25">
      <c r="A71" s="23" t="s">
        <v>27</v>
      </c>
      <c r="B71" s="78">
        <f>IF(TrRoad_act!B47=0,"",B34/TrRoad_act!B47*1000
)</f>
        <v>302.16201800888973</v>
      </c>
      <c r="C71" s="78">
        <f>IF(TrRoad_act!C47=0,"",C34/TrRoad_act!C47*1000
)</f>
        <v>290.00749964534759</v>
      </c>
      <c r="D71" s="78">
        <f>IF(TrRoad_act!D47=0,"",D34/TrRoad_act!D47*1000
)</f>
        <v>281.32069667331342</v>
      </c>
      <c r="E71" s="78">
        <f>IF(TrRoad_act!E47=0,"",E34/TrRoad_act!E47*1000
)</f>
        <v>283.03700087292344</v>
      </c>
      <c r="F71" s="78">
        <f>IF(TrRoad_act!F47=0,"",F34/TrRoad_act!F47*1000
)</f>
        <v>286.04876958716193</v>
      </c>
      <c r="G71" s="78">
        <f>IF(TrRoad_act!G47=0,"",G34/TrRoad_act!G47*1000
)</f>
        <v>288.94019654784205</v>
      </c>
      <c r="H71" s="78">
        <f>IF(TrRoad_act!H47=0,"",H34/TrRoad_act!H47*1000
)</f>
        <v>287.58301828984173</v>
      </c>
      <c r="I71" s="78">
        <f>IF(TrRoad_act!I47=0,"",I34/TrRoad_act!I47*1000
)</f>
        <v>275.95363642691825</v>
      </c>
      <c r="J71" s="78">
        <f>IF(TrRoad_act!J47=0,"",J34/TrRoad_act!J47*1000
)</f>
        <v>274.16623188751862</v>
      </c>
      <c r="K71" s="78">
        <f>IF(TrRoad_act!K47=0,"",K34/TrRoad_act!K47*1000
)</f>
        <v>265.87567946916198</v>
      </c>
      <c r="L71" s="78">
        <f>IF(TrRoad_act!L47=0,"",L34/TrRoad_act!L47*1000
)</f>
        <v>263.40464735302527</v>
      </c>
      <c r="M71" s="78">
        <f>IF(TrRoad_act!M47=0,"",M34/TrRoad_act!M47*1000
)</f>
        <v>255.72927469107054</v>
      </c>
      <c r="N71" s="78">
        <f>IF(TrRoad_act!N47=0,"",N34/TrRoad_act!N47*1000
)</f>
        <v>247.64213506852519</v>
      </c>
      <c r="O71" s="78">
        <f>IF(TrRoad_act!O47=0,"",O34/TrRoad_act!O47*1000
)</f>
        <v>234.51357697696255</v>
      </c>
      <c r="P71" s="78">
        <f>IF(TrRoad_act!P47=0,"",P34/TrRoad_act!P47*1000
)</f>
        <v>208.68787017869832</v>
      </c>
      <c r="Q71" s="78">
        <f>IF(TrRoad_act!Q47=0,"",Q34/TrRoad_act!Q47*1000
)</f>
        <v>202.53196915870652</v>
      </c>
    </row>
    <row r="72" spans="1:17" ht="11.45" customHeight="1" x14ac:dyDescent="0.25">
      <c r="A72" s="62" t="s">
        <v>59</v>
      </c>
      <c r="B72" s="77">
        <f>IF(TrRoad_act!B48=0,"",B35/TrRoad_act!B48*1000
)</f>
        <v>306.8757893881305</v>
      </c>
      <c r="C72" s="77">
        <f>IF(TrRoad_act!C48=0,"",C35/TrRoad_act!C48*1000
)</f>
        <v>302.81316893689683</v>
      </c>
      <c r="D72" s="77">
        <f>IF(TrRoad_act!D48=0,"",D35/TrRoad_act!D48*1000
)</f>
        <v>300.59171143172148</v>
      </c>
      <c r="E72" s="77">
        <f>IF(TrRoad_act!E48=0,"",E35/TrRoad_act!E48*1000
)</f>
        <v>297.23151753442659</v>
      </c>
      <c r="F72" s="77">
        <f>IF(TrRoad_act!F48=0,"",F35/TrRoad_act!F48*1000
)</f>
        <v>292.23136519548495</v>
      </c>
      <c r="G72" s="77">
        <f>IF(TrRoad_act!G48=0,"",G35/TrRoad_act!G48*1000
)</f>
        <v>290.21161458035709</v>
      </c>
      <c r="H72" s="77">
        <f>IF(TrRoad_act!H48=0,"",H35/TrRoad_act!H48*1000
)</f>
        <v>287.06060630546068</v>
      </c>
      <c r="I72" s="77">
        <f>IF(TrRoad_act!I48=0,"",I35/TrRoad_act!I48*1000
)</f>
        <v>282.33411176008769</v>
      </c>
      <c r="J72" s="77">
        <f>IF(TrRoad_act!J48=0,"",J35/TrRoad_act!J48*1000
)</f>
        <v>276.8254498437131</v>
      </c>
      <c r="K72" s="77">
        <f>IF(TrRoad_act!K48=0,"",K35/TrRoad_act!K48*1000
)</f>
        <v>275.91982048336791</v>
      </c>
      <c r="L72" s="77">
        <f>IF(TrRoad_act!L48=0,"",L35/TrRoad_act!L48*1000
)</f>
        <v>272.1519007383398</v>
      </c>
      <c r="M72" s="77">
        <f>IF(TrRoad_act!M48=0,"",M35/TrRoad_act!M48*1000
)</f>
        <v>268.10163661218428</v>
      </c>
      <c r="N72" s="77">
        <f>IF(TrRoad_act!N48=0,"",N35/TrRoad_act!N48*1000
)</f>
        <v>262.15217014181508</v>
      </c>
      <c r="O72" s="77">
        <f>IF(TrRoad_act!O48=0,"",O35/TrRoad_act!O48*1000
)</f>
        <v>259.41866392556148</v>
      </c>
      <c r="P72" s="77">
        <f>IF(TrRoad_act!P48=0,"",P35/TrRoad_act!P48*1000
)</f>
        <v>261.49157800650698</v>
      </c>
      <c r="Q72" s="77">
        <f>IF(TrRoad_act!Q48=0,"",Q35/TrRoad_act!Q48*1000
)</f>
        <v>258.8365209016855</v>
      </c>
    </row>
    <row r="73" spans="1:17" ht="11.45" customHeight="1" x14ac:dyDescent="0.25">
      <c r="A73" s="62" t="s">
        <v>58</v>
      </c>
      <c r="B73" s="77">
        <f>IF(TrRoad_act!B49=0,"",B36/TrRoad_act!B49*1000
)</f>
        <v>297.67197396482612</v>
      </c>
      <c r="C73" s="77">
        <f>IF(TrRoad_act!C49=0,"",C36/TrRoad_act!C49*1000
)</f>
        <v>281.43825688160842</v>
      </c>
      <c r="D73" s="77">
        <f>IF(TrRoad_act!D49=0,"",D36/TrRoad_act!D49*1000
)</f>
        <v>271.6676115035882</v>
      </c>
      <c r="E73" s="77">
        <f>IF(TrRoad_act!E49=0,"",E36/TrRoad_act!E49*1000
)</f>
        <v>277.63253487959003</v>
      </c>
      <c r="F73" s="77">
        <f>IF(TrRoad_act!F49=0,"",F36/TrRoad_act!F49*1000
)</f>
        <v>284.26877798775331</v>
      </c>
      <c r="G73" s="77">
        <f>IF(TrRoad_act!G49=0,"",G36/TrRoad_act!G49*1000
)</f>
        <v>288.65274407228753</v>
      </c>
      <c r="H73" s="77">
        <f>IF(TrRoad_act!H49=0,"",H36/TrRoad_act!H49*1000
)</f>
        <v>287.8746967575749</v>
      </c>
      <c r="I73" s="77">
        <f>IF(TrRoad_act!I49=0,"",I36/TrRoad_act!I49*1000
)</f>
        <v>275.0893204939149</v>
      </c>
      <c r="J73" s="77">
        <f>IF(TrRoad_act!J49=0,"",J36/TrRoad_act!J49*1000
)</f>
        <v>274.34127511979386</v>
      </c>
      <c r="K73" s="77">
        <f>IF(TrRoad_act!K49=0,"",K36/TrRoad_act!K49*1000
)</f>
        <v>265.37826418281128</v>
      </c>
      <c r="L73" s="77">
        <f>IF(TrRoad_act!L49=0,"",L36/TrRoad_act!L49*1000
)</f>
        <v>263.3589565576508</v>
      </c>
      <c r="M73" s="77">
        <f>IF(TrRoad_act!M49=0,"",M36/TrRoad_act!M49*1000
)</f>
        <v>255.73796642488989</v>
      </c>
      <c r="N73" s="77">
        <f>IF(TrRoad_act!N49=0,"",N36/TrRoad_act!N49*1000
)</f>
        <v>247.66984236587101</v>
      </c>
      <c r="O73" s="77">
        <f>IF(TrRoad_act!O49=0,"",O36/TrRoad_act!O49*1000
)</f>
        <v>233.95175341402361</v>
      </c>
      <c r="P73" s="77">
        <f>IF(TrRoad_act!P49=0,"",P36/TrRoad_act!P49*1000
)</f>
        <v>206.03725863410153</v>
      </c>
      <c r="Q73" s="77">
        <f>IF(TrRoad_act!Q49=0,"",Q36/TrRoad_act!Q49*1000
)</f>
        <v>199.92539381816977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>
        <f>IF(TrRoad_act!C51=0,"",C38/TrRoad_act!C51*1000
)</f>
        <v>197.05791736734255</v>
      </c>
      <c r="D75" s="77">
        <f>IF(TrRoad_act!D51=0,"",D38/TrRoad_act!D51*1000
)</f>
        <v>197.92883048475289</v>
      </c>
      <c r="E75" s="77">
        <f>IF(TrRoad_act!E51=0,"",E38/TrRoad_act!E51*1000
)</f>
        <v>197.43106618148835</v>
      </c>
      <c r="F75" s="77">
        <f>IF(TrRoad_act!F51=0,"",F38/TrRoad_act!F51*1000
)</f>
        <v>198.03704993692338</v>
      </c>
      <c r="G75" s="77">
        <f>IF(TrRoad_act!G51=0,"",G38/TrRoad_act!G51*1000
)</f>
        <v>196.66385682683733</v>
      </c>
      <c r="H75" s="77">
        <f>IF(TrRoad_act!H51=0,"",H38/TrRoad_act!H51*1000
)</f>
        <v>193.95138097368647</v>
      </c>
      <c r="I75" s="77">
        <f>IF(TrRoad_act!I51=0,"",I38/TrRoad_act!I51*1000
)</f>
        <v>192.76811495635312</v>
      </c>
      <c r="J75" s="77">
        <f>IF(TrRoad_act!J51=0,"",J38/TrRoad_act!J51*1000
)</f>
        <v>105.56572993451509</v>
      </c>
      <c r="K75" s="77">
        <f>IF(TrRoad_act!K51=0,"",K38/TrRoad_act!K51*1000
)</f>
        <v>90.357634101474162</v>
      </c>
      <c r="L75" s="77">
        <f>IF(TrRoad_act!L51=0,"",L38/TrRoad_act!L51*1000
)</f>
        <v>107.41518727082772</v>
      </c>
      <c r="M75" s="77">
        <f>IF(TrRoad_act!M51=0,"",M38/TrRoad_act!M51*1000
)</f>
        <v>71.787575770433278</v>
      </c>
      <c r="N75" s="77">
        <f>IF(TrRoad_act!N51=0,"",N38/TrRoad_act!N51*1000
)</f>
        <v>77.878917710073978</v>
      </c>
      <c r="O75" s="77">
        <f>IF(TrRoad_act!O51=0,"",O38/TrRoad_act!O51*1000
)</f>
        <v>75.320285195955876</v>
      </c>
      <c r="P75" s="77">
        <f>IF(TrRoad_act!P51=0,"",P38/TrRoad_act!P51*1000
)</f>
        <v>70.073350336527454</v>
      </c>
      <c r="Q75" s="77">
        <f>IF(TrRoad_act!Q51=0,"",Q38/TrRoad_act!Q51*1000
)</f>
        <v>48.83644023556684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1619.0757378401111</v>
      </c>
      <c r="C77" s="76">
        <f>IF(TrRoad_act!C53=0,"",C40/TrRoad_act!C53*1000
)</f>
        <v>1619.6939935235432</v>
      </c>
      <c r="D77" s="76">
        <f>IF(TrRoad_act!D53=0,"",D40/TrRoad_act!D53*1000
)</f>
        <v>1560.2765699127858</v>
      </c>
      <c r="E77" s="76">
        <f>IF(TrRoad_act!E53=0,"",E40/TrRoad_act!E53*1000
)</f>
        <v>1626.5299948317529</v>
      </c>
      <c r="F77" s="76">
        <f>IF(TrRoad_act!F53=0,"",F40/TrRoad_act!F53*1000
)</f>
        <v>1692.804401785605</v>
      </c>
      <c r="G77" s="76">
        <f>IF(TrRoad_act!G53=0,"",G40/TrRoad_act!G53*1000
)</f>
        <v>1732.7084351987976</v>
      </c>
      <c r="H77" s="76">
        <f>IF(TrRoad_act!H53=0,"",H40/TrRoad_act!H53*1000
)</f>
        <v>1737.2447778215517</v>
      </c>
      <c r="I77" s="76">
        <f>IF(TrRoad_act!I53=0,"",I40/TrRoad_act!I53*1000
)</f>
        <v>1648.560966290107</v>
      </c>
      <c r="J77" s="76">
        <f>IF(TrRoad_act!J53=0,"",J40/TrRoad_act!J53*1000
)</f>
        <v>1668.2595321051635</v>
      </c>
      <c r="K77" s="76">
        <f>IF(TrRoad_act!K53=0,"",K40/TrRoad_act!K53*1000
)</f>
        <v>1620.3299738039882</v>
      </c>
      <c r="L77" s="76">
        <f>IF(TrRoad_act!L53=0,"",L40/TrRoad_act!L53*1000
)</f>
        <v>1621.9402997394732</v>
      </c>
      <c r="M77" s="76">
        <f>IF(TrRoad_act!M53=0,"",M40/TrRoad_act!M53*1000
)</f>
        <v>1608.7232175546717</v>
      </c>
      <c r="N77" s="76">
        <f>IF(TrRoad_act!N53=0,"",N40/TrRoad_act!N53*1000
)</f>
        <v>1590.3933427013026</v>
      </c>
      <c r="O77" s="76">
        <f>IF(TrRoad_act!O53=0,"",O40/TrRoad_act!O53*1000
)</f>
        <v>1485.3769290746609</v>
      </c>
      <c r="P77" s="76">
        <f>IF(TrRoad_act!P53=0,"",P40/TrRoad_act!P53*1000
)</f>
        <v>1210.4545036005929</v>
      </c>
      <c r="Q77" s="76">
        <f>IF(TrRoad_act!Q53=0,"",Q40/TrRoad_act!Q53*1000
)</f>
        <v>1228.3615178944328</v>
      </c>
    </row>
    <row r="78" spans="1:17" ht="11.45" customHeight="1" x14ac:dyDescent="0.25">
      <c r="A78" s="17" t="s">
        <v>23</v>
      </c>
      <c r="B78" s="75">
        <f>IF(TrRoad_act!B54=0,"",B41/TrRoad_act!B54*1000
)</f>
        <v>1561.4978581850453</v>
      </c>
      <c r="C78" s="75">
        <f>IF(TrRoad_act!C54=0,"",C41/TrRoad_act!C54*1000
)</f>
        <v>1565.2466074161614</v>
      </c>
      <c r="D78" s="75">
        <f>IF(TrRoad_act!D54=0,"",D41/TrRoad_act!D54*1000
)</f>
        <v>1533.5189135473154</v>
      </c>
      <c r="E78" s="75">
        <f>IF(TrRoad_act!E54=0,"",E41/TrRoad_act!E54*1000
)</f>
        <v>1575.6572786951187</v>
      </c>
      <c r="F78" s="75">
        <f>IF(TrRoad_act!F54=0,"",F41/TrRoad_act!F54*1000
)</f>
        <v>1617.1619116912002</v>
      </c>
      <c r="G78" s="75">
        <f>IF(TrRoad_act!G54=0,"",G41/TrRoad_act!G54*1000
)</f>
        <v>1640.1801855157512</v>
      </c>
      <c r="H78" s="75">
        <f>IF(TrRoad_act!H54=0,"",H41/TrRoad_act!H54*1000
)</f>
        <v>1634.1106725295331</v>
      </c>
      <c r="I78" s="75">
        <f>IF(TrRoad_act!I54=0,"",I41/TrRoad_act!I54*1000
)</f>
        <v>1567.9019501360056</v>
      </c>
      <c r="J78" s="75">
        <f>IF(TrRoad_act!J54=0,"",J41/TrRoad_act!J54*1000
)</f>
        <v>1573.7740971571238</v>
      </c>
      <c r="K78" s="75">
        <f>IF(TrRoad_act!K54=0,"",K41/TrRoad_act!K54*1000
)</f>
        <v>1537.0304150850595</v>
      </c>
      <c r="L78" s="75">
        <f>IF(TrRoad_act!L54=0,"",L41/TrRoad_act!L54*1000
)</f>
        <v>1535.4393525985818</v>
      </c>
      <c r="M78" s="75">
        <f>IF(TrRoad_act!M54=0,"",M41/TrRoad_act!M54*1000
)</f>
        <v>1519.9498262123875</v>
      </c>
      <c r="N78" s="75">
        <f>IF(TrRoad_act!N54=0,"",N41/TrRoad_act!N54*1000
)</f>
        <v>1494.266581023672</v>
      </c>
      <c r="O78" s="75">
        <f>IF(TrRoad_act!O54=0,"",O41/TrRoad_act!O54*1000
)</f>
        <v>1415.0195968343339</v>
      </c>
      <c r="P78" s="75">
        <f>IF(TrRoad_act!P54=0,"",P41/TrRoad_act!P54*1000
)</f>
        <v>1229.6918772531626</v>
      </c>
      <c r="Q78" s="75">
        <f>IF(TrRoad_act!Q54=0,"",Q41/TrRoad_act!Q54*1000
)</f>
        <v>1219.3523311478398</v>
      </c>
    </row>
    <row r="79" spans="1:17" ht="11.45" customHeight="1" x14ac:dyDescent="0.25">
      <c r="A79" s="15" t="s">
        <v>22</v>
      </c>
      <c r="B79" s="74">
        <f>IF(TrRoad_act!B55=0,"",B42/TrRoad_act!B55*1000
)</f>
        <v>1856.0447314851006</v>
      </c>
      <c r="C79" s="74">
        <f>IF(TrRoad_act!C55=0,"",C42/TrRoad_act!C55*1000
)</f>
        <v>1826.7957272876677</v>
      </c>
      <c r="D79" s="74">
        <f>IF(TrRoad_act!D55=0,"",D42/TrRoad_act!D55*1000
)</f>
        <v>1658.5956662547064</v>
      </c>
      <c r="E79" s="74">
        <f>IF(TrRoad_act!E55=0,"",E42/TrRoad_act!E55*1000
)</f>
        <v>1804.5511231774956</v>
      </c>
      <c r="F79" s="74">
        <f>IF(TrRoad_act!F55=0,"",F42/TrRoad_act!F55*1000
)</f>
        <v>1923.6459892612988</v>
      </c>
      <c r="G79" s="74">
        <f>IF(TrRoad_act!G55=0,"",G42/TrRoad_act!G55*1000
)</f>
        <v>2028.0857381405717</v>
      </c>
      <c r="H79" s="74">
        <f>IF(TrRoad_act!H55=0,"",H42/TrRoad_act!H55*1000
)</f>
        <v>2041.6831246827444</v>
      </c>
      <c r="I79" s="74">
        <f>IF(TrRoad_act!I55=0,"",I42/TrRoad_act!I55*1000
)</f>
        <v>1894.6976675427145</v>
      </c>
      <c r="J79" s="74">
        <f>IF(TrRoad_act!J55=0,"",J42/TrRoad_act!J55*1000
)</f>
        <v>1978.3139482796478</v>
      </c>
      <c r="K79" s="74">
        <f>IF(TrRoad_act!K55=0,"",K42/TrRoad_act!K55*1000
)</f>
        <v>1938.003352401664</v>
      </c>
      <c r="L79" s="74">
        <f>IF(TrRoad_act!L55=0,"",L42/TrRoad_act!L55*1000
)</f>
        <v>1933.02996092636</v>
      </c>
      <c r="M79" s="74">
        <f>IF(TrRoad_act!M55=0,"",M42/TrRoad_act!M55*1000
)</f>
        <v>1925.4431356809516</v>
      </c>
      <c r="N79" s="74">
        <f>IF(TrRoad_act!N55=0,"",N42/TrRoad_act!N55*1000
)</f>
        <v>1916.6572157621997</v>
      </c>
      <c r="O79" s="74">
        <f>IF(TrRoad_act!O55=0,"",O42/TrRoad_act!O55*1000
)</f>
        <v>1694.5921710979712</v>
      </c>
      <c r="P79" s="74">
        <f>IF(TrRoad_act!P55=0,"",P42/TrRoad_act!P55*1000
)</f>
        <v>1134.5401447011486</v>
      </c>
      <c r="Q79" s="74">
        <f>IF(TrRoad_act!Q55=0,"",Q42/TrRoad_act!Q55*1000
)</f>
        <v>1259.4267842240054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129.48951800280972</v>
      </c>
      <c r="C82" s="79">
        <f>IF(TrRoad_act!C4=0,"",C18/TrRoad_act!C4*1000)</f>
        <v>126.52551354997676</v>
      </c>
      <c r="D82" s="79">
        <f>IF(TrRoad_act!D4=0,"",D18/TrRoad_act!D4*1000)</f>
        <v>127.37389424657466</v>
      </c>
      <c r="E82" s="79">
        <f>IF(TrRoad_act!E4=0,"",E18/TrRoad_act!E4*1000)</f>
        <v>126.79133053146558</v>
      </c>
      <c r="F82" s="79">
        <f>IF(TrRoad_act!F4=0,"",F18/TrRoad_act!F4*1000)</f>
        <v>124.4285847966175</v>
      </c>
      <c r="G82" s="79">
        <f>IF(TrRoad_act!G4=0,"",G18/TrRoad_act!G4*1000)</f>
        <v>124.09230110747205</v>
      </c>
      <c r="H82" s="79">
        <f>IF(TrRoad_act!H4=0,"",H18/TrRoad_act!H4*1000)</f>
        <v>122.31217854391534</v>
      </c>
      <c r="I82" s="79">
        <f>IF(TrRoad_act!I4=0,"",I18/TrRoad_act!I4*1000)</f>
        <v>120.63051167748073</v>
      </c>
      <c r="J82" s="79">
        <f>IF(TrRoad_act!J4=0,"",J18/TrRoad_act!J4*1000)</f>
        <v>115.94071489102878</v>
      </c>
      <c r="K82" s="79">
        <f>IF(TrRoad_act!K4=0,"",K18/TrRoad_act!K4*1000)</f>
        <v>118.0582251273557</v>
      </c>
      <c r="L82" s="79">
        <f>IF(TrRoad_act!L4=0,"",L18/TrRoad_act!L4*1000)</f>
        <v>118.18972856663704</v>
      </c>
      <c r="M82" s="79">
        <f>IF(TrRoad_act!M4=0,"",M18/TrRoad_act!M4*1000)</f>
        <v>114.2060142232995</v>
      </c>
      <c r="N82" s="79">
        <f>IF(TrRoad_act!N4=0,"",N18/TrRoad_act!N4*1000)</f>
        <v>112.60867345456279</v>
      </c>
      <c r="O82" s="79">
        <f>IF(TrRoad_act!O4=0,"",O18/TrRoad_act!O4*1000)</f>
        <v>112.04492037663672</v>
      </c>
      <c r="P82" s="79">
        <f>IF(TrRoad_act!P4=0,"",P18/TrRoad_act!P4*1000)</f>
        <v>114.87751561671116</v>
      </c>
      <c r="Q82" s="79">
        <f>IF(TrRoad_act!Q4=0,"",Q18/TrRoad_act!Q4*1000)</f>
        <v>108.84106290518994</v>
      </c>
    </row>
    <row r="83" spans="1:17" ht="11.45" customHeight="1" x14ac:dyDescent="0.25">
      <c r="A83" s="23" t="s">
        <v>30</v>
      </c>
      <c r="B83" s="78">
        <f>IF(TrRoad_act!B5=0,"",B19/TrRoad_act!B5*1000)</f>
        <v>137.06910318339604</v>
      </c>
      <c r="C83" s="78">
        <f>IF(TrRoad_act!C5=0,"",C19/TrRoad_act!C5*1000)</f>
        <v>130.7311128708202</v>
      </c>
      <c r="D83" s="78">
        <f>IF(TrRoad_act!D5=0,"",D19/TrRoad_act!D5*1000)</f>
        <v>128.42160404375534</v>
      </c>
      <c r="E83" s="78">
        <f>IF(TrRoad_act!E5=0,"",E19/TrRoad_act!E5*1000)</f>
        <v>128.81242887056254</v>
      </c>
      <c r="F83" s="78">
        <f>IF(TrRoad_act!F5=0,"",F19/TrRoad_act!F5*1000)</f>
        <v>121.42224377259187</v>
      </c>
      <c r="G83" s="78">
        <f>IF(TrRoad_act!G5=0,"",G19/TrRoad_act!G5*1000)</f>
        <v>119.92249233336047</v>
      </c>
      <c r="H83" s="78">
        <f>IF(TrRoad_act!H5=0,"",H19/TrRoad_act!H5*1000)</f>
        <v>115.48356919402616</v>
      </c>
      <c r="I83" s="78">
        <f>IF(TrRoad_act!I5=0,"",I19/TrRoad_act!I5*1000)</f>
        <v>114.67809110959533</v>
      </c>
      <c r="J83" s="78">
        <f>IF(TrRoad_act!J5=0,"",J19/TrRoad_act!J5*1000)</f>
        <v>113.49725860561063</v>
      </c>
      <c r="K83" s="78">
        <f>IF(TrRoad_act!K5=0,"",K19/TrRoad_act!K5*1000)</f>
        <v>112.69873118958175</v>
      </c>
      <c r="L83" s="78">
        <f>IF(TrRoad_act!L5=0,"",L19/TrRoad_act!L5*1000)</f>
        <v>108.22302218120274</v>
      </c>
      <c r="M83" s="78">
        <f>IF(TrRoad_act!M5=0,"",M19/TrRoad_act!M5*1000)</f>
        <v>107.48329955074884</v>
      </c>
      <c r="N83" s="78">
        <f>IF(TrRoad_act!N5=0,"",N19/TrRoad_act!N5*1000)</f>
        <v>107.03685183560002</v>
      </c>
      <c r="O83" s="78">
        <f>IF(TrRoad_act!O5=0,"",O19/TrRoad_act!O5*1000)</f>
        <v>105.1848450213112</v>
      </c>
      <c r="P83" s="78">
        <f>IF(TrRoad_act!P5=0,"",P19/TrRoad_act!P5*1000)</f>
        <v>103.56149923066387</v>
      </c>
      <c r="Q83" s="78">
        <f>IF(TrRoad_act!Q5=0,"",Q19/TrRoad_act!Q5*1000)</f>
        <v>106.3953543399811</v>
      </c>
    </row>
    <row r="84" spans="1:17" ht="11.45" customHeight="1" x14ac:dyDescent="0.25">
      <c r="A84" s="19" t="s">
        <v>29</v>
      </c>
      <c r="B84" s="76">
        <f>IF(TrRoad_act!B6=0,"",B20/TrRoad_act!B6*1000)</f>
        <v>124.59873563382473</v>
      </c>
      <c r="C84" s="76">
        <f>IF(TrRoad_act!C6=0,"",C20/TrRoad_act!C6*1000)</f>
        <v>121.74157264895223</v>
      </c>
      <c r="D84" s="76">
        <f>IF(TrRoad_act!D6=0,"",D20/TrRoad_act!D6*1000)</f>
        <v>123.12982767404438</v>
      </c>
      <c r="E84" s="76">
        <f>IF(TrRoad_act!E6=0,"",E20/TrRoad_act!E6*1000)</f>
        <v>122.23096696347372</v>
      </c>
      <c r="F84" s="76">
        <f>IF(TrRoad_act!F6=0,"",F20/TrRoad_act!F6*1000)</f>
        <v>119.76050747931686</v>
      </c>
      <c r="G84" s="76">
        <f>IF(TrRoad_act!G6=0,"",G20/TrRoad_act!G6*1000)</f>
        <v>119.29716564381414</v>
      </c>
      <c r="H84" s="76">
        <f>IF(TrRoad_act!H6=0,"",H20/TrRoad_act!H6*1000)</f>
        <v>117.73723815946175</v>
      </c>
      <c r="I84" s="76">
        <f>IF(TrRoad_act!I6=0,"",I20/TrRoad_act!I6*1000)</f>
        <v>116.95142510227325</v>
      </c>
      <c r="J84" s="76">
        <f>IF(TrRoad_act!J6=0,"",J20/TrRoad_act!J6*1000)</f>
        <v>112.20765718276908</v>
      </c>
      <c r="K84" s="76">
        <f>IF(TrRoad_act!K6=0,"",K20/TrRoad_act!K6*1000)</f>
        <v>114.97249693020503</v>
      </c>
      <c r="L84" s="76">
        <f>IF(TrRoad_act!L6=0,"",L20/TrRoad_act!L6*1000)</f>
        <v>114.51604951579958</v>
      </c>
      <c r="M84" s="76">
        <f>IF(TrRoad_act!M6=0,"",M20/TrRoad_act!M6*1000)</f>
        <v>111.88792180506397</v>
      </c>
      <c r="N84" s="76">
        <f>IF(TrRoad_act!N6=0,"",N20/TrRoad_act!N6*1000)</f>
        <v>109.74282935274715</v>
      </c>
      <c r="O84" s="76">
        <f>IF(TrRoad_act!O6=0,"",O20/TrRoad_act!O6*1000)</f>
        <v>109.99131027420296</v>
      </c>
      <c r="P84" s="76">
        <f>IF(TrRoad_act!P6=0,"",P20/TrRoad_act!P6*1000)</f>
        <v>114.42653789743164</v>
      </c>
      <c r="Q84" s="76">
        <f>IF(TrRoad_act!Q6=0,"",Q20/TrRoad_act!Q6*1000)</f>
        <v>108.13699687103755</v>
      </c>
    </row>
    <row r="85" spans="1:17" ht="11.45" customHeight="1" x14ac:dyDescent="0.25">
      <c r="A85" s="62" t="s">
        <v>59</v>
      </c>
      <c r="B85" s="77">
        <f>IF(TrRoad_act!B7=0,"",B21/TrRoad_act!B7*1000)</f>
        <v>125.42279194479683</v>
      </c>
      <c r="C85" s="77">
        <f>IF(TrRoad_act!C7=0,"",C21/TrRoad_act!C7*1000)</f>
        <v>122.57538287938625</v>
      </c>
      <c r="D85" s="77">
        <f>IF(TrRoad_act!D7=0,"",D21/TrRoad_act!D7*1000)</f>
        <v>124.29390128677225</v>
      </c>
      <c r="E85" s="77">
        <f>IF(TrRoad_act!E7=0,"",E21/TrRoad_act!E7*1000)</f>
        <v>123.22735034123967</v>
      </c>
      <c r="F85" s="77">
        <f>IF(TrRoad_act!F7=0,"",F21/TrRoad_act!F7*1000)</f>
        <v>120.39571827456564</v>
      </c>
      <c r="G85" s="77">
        <f>IF(TrRoad_act!G7=0,"",G21/TrRoad_act!G7*1000)</f>
        <v>119.78666789432658</v>
      </c>
      <c r="H85" s="77">
        <f>IF(TrRoad_act!H7=0,"",H21/TrRoad_act!H7*1000)</f>
        <v>118.30235574215223</v>
      </c>
      <c r="I85" s="77">
        <f>IF(TrRoad_act!I7=0,"",I21/TrRoad_act!I7*1000)</f>
        <v>118.70670795312031</v>
      </c>
      <c r="J85" s="77">
        <f>IF(TrRoad_act!J7=0,"",J21/TrRoad_act!J7*1000)</f>
        <v>113.7900359373004</v>
      </c>
      <c r="K85" s="77">
        <f>IF(TrRoad_act!K7=0,"",K21/TrRoad_act!K7*1000)</f>
        <v>118.87851398947335</v>
      </c>
      <c r="L85" s="77">
        <f>IF(TrRoad_act!L7=0,"",L21/TrRoad_act!L7*1000)</f>
        <v>120.52456134034524</v>
      </c>
      <c r="M85" s="77">
        <f>IF(TrRoad_act!M7=0,"",M21/TrRoad_act!M7*1000)</f>
        <v>120.50003965562743</v>
      </c>
      <c r="N85" s="77">
        <f>IF(TrRoad_act!N7=0,"",N21/TrRoad_act!N7*1000)</f>
        <v>120.69434592353028</v>
      </c>
      <c r="O85" s="77">
        <f>IF(TrRoad_act!O7=0,"",O21/TrRoad_act!O7*1000)</f>
        <v>122.60145262290973</v>
      </c>
      <c r="P85" s="77">
        <f>IF(TrRoad_act!P7=0,"",P21/TrRoad_act!P7*1000)</f>
        <v>135.43805813297402</v>
      </c>
      <c r="Q85" s="77">
        <f>IF(TrRoad_act!Q7=0,"",Q21/TrRoad_act!Q7*1000)</f>
        <v>131.32233847402037</v>
      </c>
    </row>
    <row r="86" spans="1:17" ht="11.45" customHeight="1" x14ac:dyDescent="0.25">
      <c r="A86" s="62" t="s">
        <v>58</v>
      </c>
      <c r="B86" s="77">
        <f>IF(TrRoad_act!B8=0,"",B22/TrRoad_act!B8*1000)</f>
        <v>116.51390641277834</v>
      </c>
      <c r="C86" s="77">
        <f>IF(TrRoad_act!C8=0,"",C22/TrRoad_act!C8*1000)</f>
        <v>113.07026068117798</v>
      </c>
      <c r="D86" s="77">
        <f>IF(TrRoad_act!D8=0,"",D22/TrRoad_act!D8*1000)</f>
        <v>111.31699500774388</v>
      </c>
      <c r="E86" s="77">
        <f>IF(TrRoad_act!E8=0,"",E22/TrRoad_act!E8*1000)</f>
        <v>112.49922727410589</v>
      </c>
      <c r="F86" s="77">
        <f>IF(TrRoad_act!F8=0,"",F22/TrRoad_act!F8*1000)</f>
        <v>113.83553581661458</v>
      </c>
      <c r="G86" s="77">
        <f>IF(TrRoad_act!G8=0,"",G22/TrRoad_act!G8*1000)</f>
        <v>115.07249852540168</v>
      </c>
      <c r="H86" s="77">
        <f>IF(TrRoad_act!H8=0,"",H22/TrRoad_act!H8*1000)</f>
        <v>113.62310055839758</v>
      </c>
      <c r="I86" s="77">
        <f>IF(TrRoad_act!I8=0,"",I22/TrRoad_act!I8*1000)</f>
        <v>107.60000698940652</v>
      </c>
      <c r="J86" s="77">
        <f>IF(TrRoad_act!J8=0,"",J22/TrRoad_act!J8*1000)</f>
        <v>105.63093538283755</v>
      </c>
      <c r="K86" s="77">
        <f>IF(TrRoad_act!K8=0,"",K22/TrRoad_act!K8*1000)</f>
        <v>101.82603456934228</v>
      </c>
      <c r="L86" s="77">
        <f>IF(TrRoad_act!L8=0,"",L22/TrRoad_act!L8*1000)</f>
        <v>99.644016232035241</v>
      </c>
      <c r="M86" s="77">
        <f>IF(TrRoad_act!M8=0,"",M22/TrRoad_act!M8*1000)</f>
        <v>96.349928274993417</v>
      </c>
      <c r="N86" s="77">
        <f>IF(TrRoad_act!N8=0,"",N22/TrRoad_act!N8*1000)</f>
        <v>94.241905706141182</v>
      </c>
      <c r="O86" s="77">
        <f>IF(TrRoad_act!O8=0,"",O22/TrRoad_act!O8*1000)</f>
        <v>94.409995527044742</v>
      </c>
      <c r="P86" s="77">
        <f>IF(TrRoad_act!P8=0,"",P22/TrRoad_act!P8*1000)</f>
        <v>90.80952613956859</v>
      </c>
      <c r="Q86" s="77">
        <f>IF(TrRoad_act!Q8=0,"",Q22/TrRoad_act!Q8*1000)</f>
        <v>86.975019415658466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 t="str">
        <f>IF(TrRoad_act!H9=0,"",H23/TrRoad_act!H9*1000)</f>
        <v/>
      </c>
      <c r="I87" s="77" t="str">
        <f>IF(TrRoad_act!I9=0,"",I23/TrRoad_act!I9*1000)</f>
        <v/>
      </c>
      <c r="J87" s="77" t="str">
        <f>IF(TrRoad_act!J9=0,"",J23/TrRoad_act!J9*1000)</f>
        <v/>
      </c>
      <c r="K87" s="77" t="str">
        <f>IF(TrRoad_act!K9=0,"",K23/TrRoad_act!K9*1000)</f>
        <v/>
      </c>
      <c r="L87" s="77" t="str">
        <f>IF(TrRoad_act!L9=0,"",L23/TrRoad_act!L9*1000)</f>
        <v/>
      </c>
      <c r="M87" s="77" t="str">
        <f>IF(TrRoad_act!M9=0,"",M23/TrRoad_act!M9*1000)</f>
        <v/>
      </c>
      <c r="N87" s="77" t="str">
        <f>IF(TrRoad_act!N9=0,"",N23/TrRoad_act!N9*1000)</f>
        <v/>
      </c>
      <c r="O87" s="77" t="str">
        <f>IF(TrRoad_act!O9=0,"",O23/TrRoad_act!O9*1000)</f>
        <v/>
      </c>
      <c r="P87" s="77" t="str">
        <f>IF(TrRoad_act!P9=0,"",P23/TrRoad_act!P9*1000)</f>
        <v/>
      </c>
      <c r="Q87" s="77" t="str">
        <f>IF(TrRoad_act!Q9=0,"",Q23/TrRoad_act!Q9*1000)</f>
        <v/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>
        <f>IF(TrRoad_act!D10=0,"",D24/TrRoad_act!D10*1000)</f>
        <v>104.80391447897019</v>
      </c>
      <c r="E88" s="77">
        <f>IF(TrRoad_act!E10=0,"",E24/TrRoad_act!E10*1000)</f>
        <v>104.81766721778308</v>
      </c>
      <c r="F88" s="77">
        <f>IF(TrRoad_act!F10=0,"",F24/TrRoad_act!F10*1000)</f>
        <v>105.1964102701094</v>
      </c>
      <c r="G88" s="77">
        <f>IF(TrRoad_act!G10=0,"",G24/TrRoad_act!G10*1000)</f>
        <v>105.33136762576004</v>
      </c>
      <c r="H88" s="77">
        <f>IF(TrRoad_act!H10=0,"",H24/TrRoad_act!H10*1000)</f>
        <v>105.39071791896269</v>
      </c>
      <c r="I88" s="77">
        <f>IF(TrRoad_act!I10=0,"",I24/TrRoad_act!I10*1000)</f>
        <v>105.18532124185147</v>
      </c>
      <c r="J88" s="77">
        <f>IF(TrRoad_act!J10=0,"",J24/TrRoad_act!J10*1000)</f>
        <v>58.628009041586502</v>
      </c>
      <c r="K88" s="77">
        <f>IF(TrRoad_act!K10=0,"",K24/TrRoad_act!K10*1000)</f>
        <v>51.004240020009966</v>
      </c>
      <c r="L88" s="77">
        <f>IF(TrRoad_act!L10=0,"",L24/TrRoad_act!L10*1000)</f>
        <v>57.682872542564311</v>
      </c>
      <c r="M88" s="77">
        <f>IF(TrRoad_act!M10=0,"",M24/TrRoad_act!M10*1000)</f>
        <v>38.561318880197298</v>
      </c>
      <c r="N88" s="77">
        <f>IF(TrRoad_act!N10=0,"",N24/TrRoad_act!N10*1000)</f>
        <v>43.34328478906243</v>
      </c>
      <c r="O88" s="77">
        <f>IF(TrRoad_act!O10=0,"",O24/TrRoad_act!O10*1000)</f>
        <v>43.074677406129879</v>
      </c>
      <c r="P88" s="77">
        <f>IF(TrRoad_act!P10=0,"",P24/TrRoad_act!P10*1000)</f>
        <v>40.643761018352713</v>
      </c>
      <c r="Q88" s="77">
        <f>IF(TrRoad_act!Q10=0,"",Q24/TrRoad_act!Q10*1000)</f>
        <v>27.451370010057975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>
        <f>IF(TrRoad_act!J11=0,"",J25/TrRoad_act!J11*1000)</f>
        <v>36.0549763632836</v>
      </c>
      <c r="K89" s="77">
        <f>IF(TrRoad_act!K11=0,"",K25/TrRoad_act!K11*1000)</f>
        <v>37.159350302976627</v>
      </c>
      <c r="L89" s="77">
        <f>IF(TrRoad_act!L11=0,"",L25/TrRoad_act!L11*1000)</f>
        <v>37.273995480612029</v>
      </c>
      <c r="M89" s="77">
        <f>IF(TrRoad_act!M11=0,"",M25/TrRoad_act!M11*1000)</f>
        <v>33.527552802060583</v>
      </c>
      <c r="N89" s="77">
        <f>IF(TrRoad_act!N11=0,"",N25/TrRoad_act!N11*1000)</f>
        <v>34.451897573504525</v>
      </c>
      <c r="O89" s="77">
        <f>IF(TrRoad_act!O11=0,"",O25/TrRoad_act!O11*1000)</f>
        <v>35.730271683098337</v>
      </c>
      <c r="P89" s="77">
        <f>IF(TrRoad_act!P11=0,"",P25/TrRoad_act!P11*1000)</f>
        <v>39.685831891117829</v>
      </c>
      <c r="Q89" s="77">
        <f>IF(TrRoad_act!Q11=0,"",Q25/TrRoad_act!Q11*1000)</f>
        <v>38.731741568991026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184.05465129106497</v>
      </c>
      <c r="C91" s="76">
        <f>IF(TrRoad_act!C13=0,"",C27/TrRoad_act!C13*1000)</f>
        <v>180.68094557622791</v>
      </c>
      <c r="D91" s="76">
        <f>IF(TrRoad_act!D13=0,"",D27/TrRoad_act!D13*1000)</f>
        <v>175.93299746244182</v>
      </c>
      <c r="E91" s="76">
        <f>IF(TrRoad_act!E13=0,"",E27/TrRoad_act!E13*1000)</f>
        <v>179.12644881438246</v>
      </c>
      <c r="F91" s="76">
        <f>IF(TrRoad_act!F13=0,"",F27/TrRoad_act!F13*1000)</f>
        <v>179.3086184871236</v>
      </c>
      <c r="G91" s="76">
        <f>IF(TrRoad_act!G13=0,"",G27/TrRoad_act!G13*1000)</f>
        <v>180.36719412819858</v>
      </c>
      <c r="H91" s="76">
        <f>IF(TrRoad_act!H13=0,"",H27/TrRoad_act!H13*1000)</f>
        <v>175.8976964620681</v>
      </c>
      <c r="I91" s="76">
        <f>IF(TrRoad_act!I13=0,"",I27/TrRoad_act!I13*1000)</f>
        <v>164.24426502298186</v>
      </c>
      <c r="J91" s="76">
        <f>IF(TrRoad_act!J13=0,"",J27/TrRoad_act!J13*1000)</f>
        <v>160.74420715354779</v>
      </c>
      <c r="K91" s="76">
        <f>IF(TrRoad_act!K13=0,"",K27/TrRoad_act!K13*1000)</f>
        <v>154.92355160849149</v>
      </c>
      <c r="L91" s="76">
        <f>IF(TrRoad_act!L13=0,"",L27/TrRoad_act!L13*1000)</f>
        <v>161.38320570248095</v>
      </c>
      <c r="M91" s="76">
        <f>IF(TrRoad_act!M13=0,"",M27/TrRoad_act!M13*1000)</f>
        <v>140.95167768965493</v>
      </c>
      <c r="N91" s="76">
        <f>IF(TrRoad_act!N13=0,"",N27/TrRoad_act!N13*1000)</f>
        <v>145.62223035307753</v>
      </c>
      <c r="O91" s="76">
        <f>IF(TrRoad_act!O13=0,"",O27/TrRoad_act!O13*1000)</f>
        <v>135.48301520276536</v>
      </c>
      <c r="P91" s="76">
        <f>IF(TrRoad_act!P13=0,"",P27/TrRoad_act!P13*1000)</f>
        <v>120.90429670456444</v>
      </c>
      <c r="Q91" s="76">
        <f>IF(TrRoad_act!Q13=0,"",Q27/TrRoad_act!Q13*1000)</f>
        <v>117.04810057810501</v>
      </c>
    </row>
    <row r="92" spans="1:17" ht="11.45" customHeight="1" x14ac:dyDescent="0.25">
      <c r="A92" s="62" t="s">
        <v>59</v>
      </c>
      <c r="B92" s="75">
        <f>IF(TrRoad_act!B14=0,"",B28/TrRoad_act!B14*1000)</f>
        <v>97.399055310070594</v>
      </c>
      <c r="C92" s="75">
        <f>IF(TrRoad_act!C14=0,"",C28/TrRoad_act!C14*1000)</f>
        <v>96.940848947469334</v>
      </c>
      <c r="D92" s="75">
        <f>IF(TrRoad_act!D14=0,"",D28/TrRoad_act!D14*1000)</f>
        <v>96.626060497808325</v>
      </c>
      <c r="E92" s="75">
        <f>IF(TrRoad_act!E14=0,"",E28/TrRoad_act!E14*1000)</f>
        <v>95.767545934652489</v>
      </c>
      <c r="F92" s="75">
        <f>IF(TrRoad_act!F14=0,"",F28/TrRoad_act!F14*1000)</f>
        <v>94.359372517539853</v>
      </c>
      <c r="G92" s="75">
        <f>IF(TrRoad_act!G14=0,"",G28/TrRoad_act!G14*1000)</f>
        <v>93.982933471140257</v>
      </c>
      <c r="H92" s="75">
        <f>IF(TrRoad_act!H14=0,"",H28/TrRoad_act!H14*1000)</f>
        <v>92.659325844342234</v>
      </c>
      <c r="I92" s="75">
        <f>IF(TrRoad_act!I14=0,"",I28/TrRoad_act!I14*1000)</f>
        <v>91.257515810878687</v>
      </c>
      <c r="J92" s="75">
        <f>IF(TrRoad_act!J14=0,"",J28/TrRoad_act!J14*1000)</f>
        <v>89.36870045243829</v>
      </c>
      <c r="K92" s="75">
        <f>IF(TrRoad_act!K14=0,"",K28/TrRoad_act!K14*1000)</f>
        <v>87.808454674845137</v>
      </c>
      <c r="L92" s="75">
        <f>IF(TrRoad_act!L14=0,"",L28/TrRoad_act!L14*1000)</f>
        <v>79.636663461425414</v>
      </c>
      <c r="M92" s="75">
        <f>IF(TrRoad_act!M14=0,"",M28/TrRoad_act!M14*1000)</f>
        <v>72.407452327751741</v>
      </c>
      <c r="N92" s="75">
        <f>IF(TrRoad_act!N14=0,"",N28/TrRoad_act!N14*1000)</f>
        <v>70.082691536727339</v>
      </c>
      <c r="O92" s="75">
        <f>IF(TrRoad_act!O14=0,"",O28/TrRoad_act!O14*1000)</f>
        <v>68.46972749863464</v>
      </c>
      <c r="P92" s="75">
        <f>IF(TrRoad_act!P14=0,"",P28/TrRoad_act!P14*1000)</f>
        <v>67.512694305802015</v>
      </c>
      <c r="Q92" s="75">
        <f>IF(TrRoad_act!Q14=0,"",Q28/TrRoad_act!Q14*1000)</f>
        <v>67.106702659384624</v>
      </c>
    </row>
    <row r="93" spans="1:17" ht="11.45" customHeight="1" x14ac:dyDescent="0.25">
      <c r="A93" s="62" t="s">
        <v>58</v>
      </c>
      <c r="B93" s="75">
        <f>IF(TrRoad_act!B15=0,"",B29/TrRoad_act!B15*1000)</f>
        <v>187.78808722160699</v>
      </c>
      <c r="C93" s="75">
        <f>IF(TrRoad_act!C15=0,"",C29/TrRoad_act!C15*1000)</f>
        <v>184.08585852109755</v>
      </c>
      <c r="D93" s="75">
        <f>IF(TrRoad_act!D15=0,"",D29/TrRoad_act!D15*1000)</f>
        <v>178.7818043093954</v>
      </c>
      <c r="E93" s="75">
        <f>IF(TrRoad_act!E15=0,"",E29/TrRoad_act!E15*1000)</f>
        <v>180.72695074071589</v>
      </c>
      <c r="F93" s="75">
        <f>IF(TrRoad_act!F15=0,"",F29/TrRoad_act!F15*1000)</f>
        <v>181.58427677471886</v>
      </c>
      <c r="G93" s="75">
        <f>IF(TrRoad_act!G15=0,"",G29/TrRoad_act!G15*1000)</f>
        <v>182.74539307625133</v>
      </c>
      <c r="H93" s="75">
        <f>IF(TrRoad_act!H15=0,"",H29/TrRoad_act!H15*1000)</f>
        <v>179.73893447754855</v>
      </c>
      <c r="I93" s="75">
        <f>IF(TrRoad_act!I15=0,"",I29/TrRoad_act!I15*1000)</f>
        <v>167.60273829331078</v>
      </c>
      <c r="J93" s="75">
        <f>IF(TrRoad_act!J15=0,"",J29/TrRoad_act!J15*1000)</f>
        <v>171.4153804779522</v>
      </c>
      <c r="K93" s="75">
        <f>IF(TrRoad_act!K15=0,"",K29/TrRoad_act!K15*1000)</f>
        <v>165.70460324599298</v>
      </c>
      <c r="L93" s="75">
        <f>IF(TrRoad_act!L15=0,"",L29/TrRoad_act!L15*1000)</f>
        <v>171.4983009661216</v>
      </c>
      <c r="M93" s="75">
        <f>IF(TrRoad_act!M15=0,"",M29/TrRoad_act!M15*1000)</f>
        <v>167.59290408741683</v>
      </c>
      <c r="N93" s="75">
        <f>IF(TrRoad_act!N15=0,"",N29/TrRoad_act!N15*1000)</f>
        <v>172.0321208352637</v>
      </c>
      <c r="O93" s="75">
        <f>IF(TrRoad_act!O15=0,"",O29/TrRoad_act!O15*1000)</f>
        <v>160.86533707265997</v>
      </c>
      <c r="P93" s="75">
        <f>IF(TrRoad_act!P15=0,"",P29/TrRoad_act!P15*1000)</f>
        <v>142.11438064427415</v>
      </c>
      <c r="Q93" s="75">
        <f>IF(TrRoad_act!Q15=0,"",Q29/TrRoad_act!Q15*1000)</f>
        <v>139.70240310427161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>
        <f>IF(TrRoad_act!B17=0,"",B31/TrRoad_act!B17*1000)</f>
        <v>112.6896743154465</v>
      </c>
      <c r="C95" s="75">
        <f>IF(TrRoad_act!C17=0,"",C31/TrRoad_act!C17*1000)</f>
        <v>109.96461854012227</v>
      </c>
      <c r="D95" s="75">
        <f>IF(TrRoad_act!D17=0,"",D31/TrRoad_act!D17*1000)</f>
        <v>112.3967315392069</v>
      </c>
      <c r="E95" s="75">
        <f>IF(TrRoad_act!E17=0,"",E31/TrRoad_act!E17*1000)</f>
        <v>158.42737985453456</v>
      </c>
      <c r="F95" s="75">
        <f>IF(TrRoad_act!F17=0,"",F31/TrRoad_act!F17*1000)</f>
        <v>121.79562181666434</v>
      </c>
      <c r="G95" s="75">
        <f>IF(TrRoad_act!G17=0,"",G31/TrRoad_act!G17*1000)</f>
        <v>105.70525208997732</v>
      </c>
      <c r="H95" s="75">
        <f>IF(TrRoad_act!H17=0,"",H31/TrRoad_act!H17*1000)</f>
        <v>99.678590278001735</v>
      </c>
      <c r="I95" s="75">
        <f>IF(TrRoad_act!I17=0,"",I31/TrRoad_act!I17*1000)</f>
        <v>95.764533605869104</v>
      </c>
      <c r="J95" s="75">
        <f>IF(TrRoad_act!J17=0,"",J31/TrRoad_act!J17*1000)</f>
        <v>55.323099259069927</v>
      </c>
      <c r="K95" s="75">
        <f>IF(TrRoad_act!K17=0,"",K31/TrRoad_act!K17*1000)</f>
        <v>46.181375168467675</v>
      </c>
      <c r="L95" s="75">
        <f>IF(TrRoad_act!L17=0,"",L31/TrRoad_act!L17*1000)</f>
        <v>58.037565024201378</v>
      </c>
      <c r="M95" s="75">
        <f>IF(TrRoad_act!M17=0,"",M31/TrRoad_act!M17*1000)</f>
        <v>38.278768330117927</v>
      </c>
      <c r="N95" s="75">
        <f>IF(TrRoad_act!N17=0,"",N31/TrRoad_act!N17*1000)</f>
        <v>45.932832400558937</v>
      </c>
      <c r="O95" s="75">
        <f>IF(TrRoad_act!O17=0,"",O31/TrRoad_act!O17*1000)</f>
        <v>42.865289790123143</v>
      </c>
      <c r="P95" s="75">
        <f>IF(TrRoad_act!P17=0,"",P31/TrRoad_act!P17*1000)</f>
        <v>41.111823025880177</v>
      </c>
      <c r="Q95" s="75">
        <f>IF(TrRoad_act!Q17=0,"",Q31/TrRoad_act!Q17*1000)</f>
        <v>27.225511302941587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139.5346656390652</v>
      </c>
      <c r="C97" s="79">
        <f>IF(TrRoad_act!C19=0,"",C33/TrRoad_act!C19*1000)</f>
        <v>145.18767133162603</v>
      </c>
      <c r="D97" s="79">
        <f>IF(TrRoad_act!D19=0,"",D33/TrRoad_act!D19*1000)</f>
        <v>136.86312946368275</v>
      </c>
      <c r="E97" s="79">
        <f>IF(TrRoad_act!E19=0,"",E33/TrRoad_act!E19*1000)</f>
        <v>142.32839529158713</v>
      </c>
      <c r="F97" s="79">
        <f>IF(TrRoad_act!F19=0,"",F33/TrRoad_act!F19*1000)</f>
        <v>146.38758470420657</v>
      </c>
      <c r="G97" s="79">
        <f>IF(TrRoad_act!G19=0,"",G33/TrRoad_act!G19*1000)</f>
        <v>150.33534823688294</v>
      </c>
      <c r="H97" s="79">
        <f>IF(TrRoad_act!H19=0,"",H33/TrRoad_act!H19*1000)</f>
        <v>148.93109197689807</v>
      </c>
      <c r="I97" s="79">
        <f>IF(TrRoad_act!I19=0,"",I33/TrRoad_act!I19*1000)</f>
        <v>145.24775029917615</v>
      </c>
      <c r="J97" s="79">
        <f>IF(TrRoad_act!J19=0,"",J33/TrRoad_act!J19*1000)</f>
        <v>146.50071074985789</v>
      </c>
      <c r="K97" s="79">
        <f>IF(TrRoad_act!K19=0,"",K33/TrRoad_act!K19*1000)</f>
        <v>156.91990517021972</v>
      </c>
      <c r="L97" s="79">
        <f>IF(TrRoad_act!L19=0,"",L33/TrRoad_act!L19*1000)</f>
        <v>157.24773016593704</v>
      </c>
      <c r="M97" s="79">
        <f>IF(TrRoad_act!M19=0,"",M33/TrRoad_act!M19*1000)</f>
        <v>152.32665008556211</v>
      </c>
      <c r="N97" s="79">
        <f>IF(TrRoad_act!N19=0,"",N33/TrRoad_act!N19*1000)</f>
        <v>154.15886678102299</v>
      </c>
      <c r="O97" s="79">
        <f>IF(TrRoad_act!O19=0,"",O33/TrRoad_act!O19*1000)</f>
        <v>141.81499823053036</v>
      </c>
      <c r="P97" s="79">
        <f>IF(TrRoad_act!P19=0,"",P33/TrRoad_act!P19*1000)</f>
        <v>114.39478071072617</v>
      </c>
      <c r="Q97" s="79">
        <f>IF(TrRoad_act!Q19=0,"",Q33/TrRoad_act!Q19*1000)</f>
        <v>116.74922562563073</v>
      </c>
    </row>
    <row r="98" spans="1:17" ht="11.45" customHeight="1" x14ac:dyDescent="0.25">
      <c r="A98" s="23" t="s">
        <v>27</v>
      </c>
      <c r="B98" s="78">
        <f>IF(TrRoad_act!B20=0,"",B34/TrRoad_act!B20*1000)</f>
        <v>1350.6960962897965</v>
      </c>
      <c r="C98" s="78">
        <f>IF(TrRoad_act!C20=0,"",C34/TrRoad_act!C20*1000)</f>
        <v>1279.6284002598697</v>
      </c>
      <c r="D98" s="78">
        <f>IF(TrRoad_act!D20=0,"",D34/TrRoad_act!D20*1000)</f>
        <v>1232.4487446639368</v>
      </c>
      <c r="E98" s="78">
        <f>IF(TrRoad_act!E20=0,"",E34/TrRoad_act!E20*1000)</f>
        <v>1227.76444027704</v>
      </c>
      <c r="F98" s="78">
        <f>IF(TrRoad_act!F20=0,"",F34/TrRoad_act!F20*1000)</f>
        <v>1230.2958308901525</v>
      </c>
      <c r="G98" s="78">
        <f>IF(TrRoad_act!G20=0,"",G34/TrRoad_act!G20*1000)</f>
        <v>1225.4047672525426</v>
      </c>
      <c r="H98" s="78">
        <f>IF(TrRoad_act!H20=0,"",H34/TrRoad_act!H20*1000)</f>
        <v>1213.1667518537388</v>
      </c>
      <c r="I98" s="78">
        <f>IF(TrRoad_act!I20=0,"",I34/TrRoad_act!I20*1000)</f>
        <v>1158.4549868802289</v>
      </c>
      <c r="J98" s="78">
        <f>IF(TrRoad_act!J20=0,"",J34/TrRoad_act!J20*1000)</f>
        <v>1148.827281762266</v>
      </c>
      <c r="K98" s="78">
        <f>IF(TrRoad_act!K20=0,"",K34/TrRoad_act!K20*1000)</f>
        <v>1108.856483583279</v>
      </c>
      <c r="L98" s="78">
        <f>IF(TrRoad_act!L20=0,"",L34/TrRoad_act!L20*1000)</f>
        <v>1105.6621155594553</v>
      </c>
      <c r="M98" s="78">
        <f>IF(TrRoad_act!M20=0,"",M34/TrRoad_act!M20*1000)</f>
        <v>1064.4894280168141</v>
      </c>
      <c r="N98" s="78">
        <f>IF(TrRoad_act!N20=0,"",N34/TrRoad_act!N20*1000)</f>
        <v>1026.8424311497938</v>
      </c>
      <c r="O98" s="78">
        <f>IF(TrRoad_act!O20=0,"",O34/TrRoad_act!O20*1000)</f>
        <v>962.83548573985559</v>
      </c>
      <c r="P98" s="78">
        <f>IF(TrRoad_act!P20=0,"",P34/TrRoad_act!P20*1000)</f>
        <v>854.20990582733407</v>
      </c>
      <c r="Q98" s="78">
        <f>IF(TrRoad_act!Q20=0,"",Q34/TrRoad_act!Q20*1000)</f>
        <v>831.77041048117712</v>
      </c>
    </row>
    <row r="99" spans="1:17" ht="11.45" customHeight="1" x14ac:dyDescent="0.25">
      <c r="A99" s="62" t="s">
        <v>59</v>
      </c>
      <c r="B99" s="77">
        <f>IF(TrRoad_act!B21=0,"",B35/TrRoad_act!B21*1000)</f>
        <v>1585.1286144649171</v>
      </c>
      <c r="C99" s="77">
        <f>IF(TrRoad_act!C21=0,"",C35/TrRoad_act!C21*1000)</f>
        <v>1556.8132824164666</v>
      </c>
      <c r="D99" s="77">
        <f>IF(TrRoad_act!D21=0,"",D35/TrRoad_act!D21*1000)</f>
        <v>1536.299178288546</v>
      </c>
      <c r="E99" s="77">
        <f>IF(TrRoad_act!E21=0,"",E35/TrRoad_act!E21*1000)</f>
        <v>1501.8566778316417</v>
      </c>
      <c r="F99" s="77">
        <f>IF(TrRoad_act!F21=0,"",F35/TrRoad_act!F21*1000)</f>
        <v>1460.1299610707076</v>
      </c>
      <c r="G99" s="77">
        <f>IF(TrRoad_act!G21=0,"",G35/TrRoad_act!G21*1000)</f>
        <v>1446.3107062793558</v>
      </c>
      <c r="H99" s="77">
        <f>IF(TrRoad_act!H21=0,"",H35/TrRoad_act!H21*1000)</f>
        <v>1424.1029023774065</v>
      </c>
      <c r="I99" s="77">
        <f>IF(TrRoad_act!I21=0,"",I35/TrRoad_act!I21*1000)</f>
        <v>1398.300662004654</v>
      </c>
      <c r="J99" s="77">
        <f>IF(TrRoad_act!J21=0,"",J35/TrRoad_act!J21*1000)</f>
        <v>1360.2708027085566</v>
      </c>
      <c r="K99" s="77">
        <f>IF(TrRoad_act!K21=0,"",K35/TrRoad_act!K21*1000)</f>
        <v>1352.3683592978957</v>
      </c>
      <c r="L99" s="77">
        <f>IF(TrRoad_act!L21=0,"",L35/TrRoad_act!L21*1000)</f>
        <v>1327.6240181489015</v>
      </c>
      <c r="M99" s="77">
        <f>IF(TrRoad_act!M21=0,"",M35/TrRoad_act!M21*1000)</f>
        <v>1313.1170281219845</v>
      </c>
      <c r="N99" s="77">
        <f>IF(TrRoad_act!N21=0,"",N35/TrRoad_act!N21*1000)</f>
        <v>1293.0221655347541</v>
      </c>
      <c r="O99" s="77">
        <f>IF(TrRoad_act!O21=0,"",O35/TrRoad_act!O21*1000)</f>
        <v>1281.75740389727</v>
      </c>
      <c r="P99" s="77">
        <f>IF(TrRoad_act!P21=0,"",P35/TrRoad_act!P21*1000)</f>
        <v>1317.471713726271</v>
      </c>
      <c r="Q99" s="77">
        <f>IF(TrRoad_act!Q21=0,"",Q35/TrRoad_act!Q21*1000)</f>
        <v>1338.1418107774346</v>
      </c>
    </row>
    <row r="100" spans="1:17" ht="11.45" customHeight="1" x14ac:dyDescent="0.25">
      <c r="A100" s="62" t="s">
        <v>58</v>
      </c>
      <c r="B100" s="77">
        <f>IF(TrRoad_act!B22=0,"",B36/TrRoad_act!B22*1000)</f>
        <v>1179.409033645275</v>
      </c>
      <c r="C100" s="77">
        <f>IF(TrRoad_act!C22=0,"",C36/TrRoad_act!C22*1000)</f>
        <v>1134.2156316263331</v>
      </c>
      <c r="D100" s="77">
        <f>IF(TrRoad_act!D22=0,"",D36/TrRoad_act!D22*1000)</f>
        <v>1110.65565497741</v>
      </c>
      <c r="E100" s="77">
        <f>IF(TrRoad_act!E22=0,"",E36/TrRoad_act!E22*1000)</f>
        <v>1142.6212869622084</v>
      </c>
      <c r="F100" s="77">
        <f>IF(TrRoad_act!F22=0,"",F36/TrRoad_act!F22*1000)</f>
        <v>1175.1211094199182</v>
      </c>
      <c r="G100" s="77">
        <f>IF(TrRoad_act!G22=0,"",G36/TrRoad_act!G22*1000)</f>
        <v>1179.8801302084905</v>
      </c>
      <c r="H100" s="77">
        <f>IF(TrRoad_act!H22=0,"",H36/TrRoad_act!H22*1000)</f>
        <v>1178.0071047866313</v>
      </c>
      <c r="I100" s="77">
        <f>IF(TrRoad_act!I22=0,"",I36/TrRoad_act!I22*1000)</f>
        <v>1125.3259357656302</v>
      </c>
      <c r="J100" s="77">
        <f>IF(TrRoad_act!J22=0,"",J36/TrRoad_act!J22*1000)</f>
        <v>1125.9209012097274</v>
      </c>
      <c r="K100" s="77">
        <f>IF(TrRoad_act!K22=0,"",K36/TrRoad_act!K22*1000)</f>
        <v>1085.6854197992416</v>
      </c>
      <c r="L100" s="77">
        <f>IF(TrRoad_act!L22=0,"",L36/TrRoad_act!L22*1000)</f>
        <v>1088.6666044391766</v>
      </c>
      <c r="M100" s="77">
        <f>IF(TrRoad_act!M22=0,"",M36/TrRoad_act!M22*1000)</f>
        <v>1048.8508110120083</v>
      </c>
      <c r="N100" s="77">
        <f>IF(TrRoad_act!N22=0,"",N36/TrRoad_act!N22*1000)</f>
        <v>1012.1071305399862</v>
      </c>
      <c r="O100" s="77">
        <f>IF(TrRoad_act!O22=0,"",O36/TrRoad_act!O22*1000)</f>
        <v>947.29108767370644</v>
      </c>
      <c r="P100" s="77">
        <f>IF(TrRoad_act!P22=0,"",P36/TrRoad_act!P22*1000)</f>
        <v>830.44993809723928</v>
      </c>
      <c r="Q100" s="77">
        <f>IF(TrRoad_act!Q22=0,"",Q36/TrRoad_act!Q22*1000)</f>
        <v>807.43781388442846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>
        <f>IF(TrRoad_act!C24=0,"",C38/TrRoad_act!C24*1000)</f>
        <v>967.68105531717981</v>
      </c>
      <c r="D102" s="77">
        <f>IF(TrRoad_act!D24=0,"",D38/TrRoad_act!D24*1000)</f>
        <v>985.45124495938319</v>
      </c>
      <c r="E102" s="77">
        <f>IF(TrRoad_act!E24=0,"",E38/TrRoad_act!E24*1000)</f>
        <v>990.86097792579835</v>
      </c>
      <c r="F102" s="77">
        <f>IF(TrRoad_act!F24=0,"",F38/TrRoad_act!F24*1000)</f>
        <v>1002.1105534044092</v>
      </c>
      <c r="G102" s="77">
        <f>IF(TrRoad_act!G24=0,"",G38/TrRoad_act!G24*1000)</f>
        <v>991.6330193188719</v>
      </c>
      <c r="H102" s="77">
        <f>IF(TrRoad_act!H24=0,"",H38/TrRoad_act!H24*1000)</f>
        <v>983.69591643155172</v>
      </c>
      <c r="I102" s="77">
        <f>IF(TrRoad_act!I24=0,"",I38/TrRoad_act!I24*1000)</f>
        <v>982.58462107691116</v>
      </c>
      <c r="J102" s="77">
        <f>IF(TrRoad_act!J24=0,"",J38/TrRoad_act!J24*1000)</f>
        <v>541.37786465048532</v>
      </c>
      <c r="K102" s="77">
        <f>IF(TrRoad_act!K24=0,"",K38/TrRoad_act!K24*1000)</f>
        <v>463.10991152578219</v>
      </c>
      <c r="L102" s="77">
        <f>IF(TrRoad_act!L24=0,"",L38/TrRoad_act!L24*1000)</f>
        <v>557.5358060242711</v>
      </c>
      <c r="M102" s="77">
        <f>IF(TrRoad_act!M24=0,"",M38/TrRoad_act!M24*1000)</f>
        <v>371.38224095526164</v>
      </c>
      <c r="N102" s="77">
        <f>IF(TrRoad_act!N24=0,"",N38/TrRoad_act!N24*1000)</f>
        <v>402.83471556980646</v>
      </c>
      <c r="O102" s="77">
        <f>IF(TrRoad_act!O24=0,"",O38/TrRoad_act!O24*1000)</f>
        <v>387.17151467003703</v>
      </c>
      <c r="P102" s="77">
        <f>IF(TrRoad_act!P24=0,"",P38/TrRoad_act!P24*1000)</f>
        <v>359.76407943856896</v>
      </c>
      <c r="Q102" s="77">
        <f>IF(TrRoad_act!Q24=0,"",Q38/TrRoad_act!Q24*1000)</f>
        <v>252.47628248552857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116.76145071177933</v>
      </c>
      <c r="C104" s="76">
        <f>IF(TrRoad_act!C26=0,"",C40/TrRoad_act!C26*1000)</f>
        <v>119.68061880559414</v>
      </c>
      <c r="D104" s="76">
        <f>IF(TrRoad_act!D26=0,"",D40/TrRoad_act!D26*1000)</f>
        <v>110.82839475472244</v>
      </c>
      <c r="E104" s="76">
        <f>IF(TrRoad_act!E26=0,"",E40/TrRoad_act!E26*1000)</f>
        <v>114.02243893412135</v>
      </c>
      <c r="F104" s="76">
        <f>IF(TrRoad_act!F26=0,"",F40/TrRoad_act!F26*1000)</f>
        <v>117.09940396658442</v>
      </c>
      <c r="G104" s="76">
        <f>IF(TrRoad_act!G26=0,"",G40/TrRoad_act!G26*1000)</f>
        <v>121.30129123044873</v>
      </c>
      <c r="H104" s="76">
        <f>IF(TrRoad_act!H26=0,"",H40/TrRoad_act!H26*1000)</f>
        <v>119.10072650593372</v>
      </c>
      <c r="I104" s="76">
        <f>IF(TrRoad_act!I26=0,"",I40/TrRoad_act!I26*1000)</f>
        <v>115.15859089439213</v>
      </c>
      <c r="J104" s="76">
        <f>IF(TrRoad_act!J26=0,"",J40/TrRoad_act!J26*1000)</f>
        <v>115.96149977419813</v>
      </c>
      <c r="K104" s="76">
        <f>IF(TrRoad_act!K26=0,"",K40/TrRoad_act!K26*1000)</f>
        <v>121.64835789815264</v>
      </c>
      <c r="L104" s="76">
        <f>IF(TrRoad_act!L26=0,"",L40/TrRoad_act!L26*1000)</f>
        <v>121.3512442213771</v>
      </c>
      <c r="M104" s="76">
        <f>IF(TrRoad_act!M26=0,"",M40/TrRoad_act!M26*1000)</f>
        <v>116.12655381879846</v>
      </c>
      <c r="N104" s="76">
        <f>IF(TrRoad_act!N26=0,"",N40/TrRoad_act!N26*1000)</f>
        <v>116.54074809545362</v>
      </c>
      <c r="O104" s="76">
        <f>IF(TrRoad_act!O26=0,"",O40/TrRoad_act!O26*1000)</f>
        <v>107.49035061189109</v>
      </c>
      <c r="P104" s="76">
        <f>IF(TrRoad_act!P26=0,"",P40/TrRoad_act!P26*1000)</f>
        <v>87.565451710418714</v>
      </c>
      <c r="Q104" s="76">
        <f>IF(TrRoad_act!Q26=0,"",Q40/TrRoad_act!Q26*1000)</f>
        <v>89.815646903389904</v>
      </c>
    </row>
    <row r="105" spans="1:17" ht="11.45" customHeight="1" x14ac:dyDescent="0.25">
      <c r="A105" s="17" t="s">
        <v>23</v>
      </c>
      <c r="B105" s="75">
        <f>IF(TrRoad_act!B27=0,"",B41/TrRoad_act!B27*1000)</f>
        <v>112.70230320435131</v>
      </c>
      <c r="C105" s="75">
        <f>IF(TrRoad_act!C27=0,"",C41/TrRoad_act!C27*1000)</f>
        <v>116.53035609655474</v>
      </c>
      <c r="D105" s="75">
        <f>IF(TrRoad_act!D27=0,"",D41/TrRoad_act!D27*1000)</f>
        <v>108.81452524511199</v>
      </c>
      <c r="E105" s="75">
        <f>IF(TrRoad_act!E27=0,"",E41/TrRoad_act!E27*1000)</f>
        <v>109.81079900144263</v>
      </c>
      <c r="F105" s="75">
        <f>IF(TrRoad_act!F27=0,"",F41/TrRoad_act!F27*1000)</f>
        <v>110.2644122590219</v>
      </c>
      <c r="G105" s="75">
        <f>IF(TrRoad_act!G27=0,"",G41/TrRoad_act!G27*1000)</f>
        <v>113.6749184797378</v>
      </c>
      <c r="H105" s="75">
        <f>IF(TrRoad_act!H27=0,"",H41/TrRoad_act!H27*1000)</f>
        <v>110.37179825733668</v>
      </c>
      <c r="I105" s="75">
        <f>IF(TrRoad_act!I27=0,"",I41/TrRoad_act!I27*1000)</f>
        <v>108.64813073892036</v>
      </c>
      <c r="J105" s="75">
        <f>IF(TrRoad_act!J27=0,"",J41/TrRoad_act!J27*1000)</f>
        <v>108.02280573077327</v>
      </c>
      <c r="K105" s="75">
        <f>IF(TrRoad_act!K27=0,"",K41/TrRoad_act!K27*1000)</f>
        <v>116.07993608929287</v>
      </c>
      <c r="L105" s="75">
        <f>IF(TrRoad_act!L27=0,"",L41/TrRoad_act!L27*1000)</f>
        <v>116.56992518659035</v>
      </c>
      <c r="M105" s="75">
        <f>IF(TrRoad_act!M27=0,"",M41/TrRoad_act!M27*1000)</f>
        <v>110.07600232344666</v>
      </c>
      <c r="N105" s="75">
        <f>IF(TrRoad_act!N27=0,"",N41/TrRoad_act!N27*1000)</f>
        <v>110.26181784899732</v>
      </c>
      <c r="O105" s="75">
        <f>IF(TrRoad_act!O27=0,"",O41/TrRoad_act!O27*1000)</f>
        <v>102.82675370777254</v>
      </c>
      <c r="P105" s="75">
        <f>IF(TrRoad_act!P27=0,"",P41/TrRoad_act!P27*1000)</f>
        <v>89.274312399510819</v>
      </c>
      <c r="Q105" s="75">
        <f>IF(TrRoad_act!Q27=0,"",Q41/TrRoad_act!Q27*1000)</f>
        <v>89.59708516280773</v>
      </c>
    </row>
    <row r="106" spans="1:17" ht="11.45" customHeight="1" x14ac:dyDescent="0.25">
      <c r="A106" s="15" t="s">
        <v>22</v>
      </c>
      <c r="B106" s="74">
        <f>IF(TrRoad_act!B28=0,"",B42/TrRoad_act!B28*1000)</f>
        <v>133.39698994636555</v>
      </c>
      <c r="C106" s="74">
        <f>IF(TrRoad_act!C28=0,"",C42/TrRoad_act!C28*1000)</f>
        <v>131.2440524897811</v>
      </c>
      <c r="D106" s="74">
        <f>IF(TrRoad_act!D28=0,"",D42/TrRoad_act!D28*1000)</f>
        <v>118.26434915365257</v>
      </c>
      <c r="E106" s="74">
        <f>IF(TrRoad_act!E28=0,"",E42/TrRoad_act!E28*1000)</f>
        <v>129.15832227980198</v>
      </c>
      <c r="F106" s="74">
        <f>IF(TrRoad_act!F28=0,"",F42/TrRoad_act!F28*1000)</f>
        <v>139.24326886853441</v>
      </c>
      <c r="G106" s="74">
        <f>IF(TrRoad_act!G28=0,"",G42/TrRoad_act!G28*1000)</f>
        <v>146.71272603741576</v>
      </c>
      <c r="H106" s="74">
        <f>IF(TrRoad_act!H28=0,"",H42/TrRoad_act!H28*1000)</f>
        <v>146.46832556920864</v>
      </c>
      <c r="I106" s="74">
        <f>IF(TrRoad_act!I28=0,"",I42/TrRoad_act!I28*1000)</f>
        <v>135.69116689748029</v>
      </c>
      <c r="J106" s="74">
        <f>IF(TrRoad_act!J28=0,"",J42/TrRoad_act!J28*1000)</f>
        <v>143.48944550706511</v>
      </c>
      <c r="K106" s="74">
        <f>IF(TrRoad_act!K28=0,"",K42/TrRoad_act!K28*1000)</f>
        <v>142.29395649565132</v>
      </c>
      <c r="L106" s="74">
        <f>IF(TrRoad_act!L28=0,"",L42/TrRoad_act!L28*1000)</f>
        <v>137.45724171295339</v>
      </c>
      <c r="M106" s="74">
        <f>IF(TrRoad_act!M28=0,"",M42/TrRoad_act!M28*1000)</f>
        <v>137.39665713731418</v>
      </c>
      <c r="N106" s="74">
        <f>IF(TrRoad_act!N28=0,"",N42/TrRoad_act!N28*1000)</f>
        <v>137.21727613369353</v>
      </c>
      <c r="O106" s="74">
        <f>IF(TrRoad_act!O28=0,"",O42/TrRoad_act!O28*1000)</f>
        <v>121.13157881154389</v>
      </c>
      <c r="P106" s="74">
        <f>IF(TrRoad_act!P28=0,"",P42/TrRoad_act!P28*1000)</f>
        <v>80.938837424676478</v>
      </c>
      <c r="Q106" s="74">
        <f>IF(TrRoad_act!Q28=0,"",Q42/TrRoad_act!Q28*1000)</f>
        <v>90.55309136854315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212.55289533931443</v>
      </c>
      <c r="C110" s="78">
        <f>IF(TrRoad_act!C86=0,"",1000000*C19/TrRoad_act!C86)</f>
        <v>204.05707954818396</v>
      </c>
      <c r="D110" s="78">
        <f>IF(TrRoad_act!D86=0,"",1000000*D19/TrRoad_act!D86)</f>
        <v>204.76162085043202</v>
      </c>
      <c r="E110" s="78">
        <f>IF(TrRoad_act!E86=0,"",1000000*E19/TrRoad_act!E86)</f>
        <v>209.13123717614653</v>
      </c>
      <c r="F110" s="78">
        <f>IF(TrRoad_act!F86=0,"",1000000*F19/TrRoad_act!F86)</f>
        <v>208.54908041425304</v>
      </c>
      <c r="G110" s="78">
        <f>IF(TrRoad_act!G86=0,"",1000000*G19/TrRoad_act!G86)</f>
        <v>188.78897118469271</v>
      </c>
      <c r="H110" s="78">
        <f>IF(TrRoad_act!H86=0,"",1000000*H19/TrRoad_act!H86)</f>
        <v>181.42152542084071</v>
      </c>
      <c r="I110" s="78">
        <f>IF(TrRoad_act!I86=0,"",1000000*I19/TrRoad_act!I86)</f>
        <v>188.85860144615103</v>
      </c>
      <c r="J110" s="78">
        <f>IF(TrRoad_act!J86=0,"",1000000*J19/TrRoad_act!J86)</f>
        <v>172.87157676107455</v>
      </c>
      <c r="K110" s="78">
        <f>IF(TrRoad_act!K86=0,"",1000000*K19/TrRoad_act!K86)</f>
        <v>168.11155534116915</v>
      </c>
      <c r="L110" s="78">
        <f>IF(TrRoad_act!L86=0,"",1000000*L19/TrRoad_act!L86)</f>
        <v>154.07162391165863</v>
      </c>
      <c r="M110" s="78">
        <f>IF(TrRoad_act!M86=0,"",1000000*M19/TrRoad_act!M86)</f>
        <v>145.81895652834439</v>
      </c>
      <c r="N110" s="78">
        <f>IF(TrRoad_act!N86=0,"",1000000*N19/TrRoad_act!N86)</f>
        <v>123.25369099803176</v>
      </c>
      <c r="O110" s="78">
        <f>IF(TrRoad_act!O86=0,"",1000000*O19/TrRoad_act!O86)</f>
        <v>132.43763287666965</v>
      </c>
      <c r="P110" s="78">
        <f>IF(TrRoad_act!P86=0,"",1000000*P19/TrRoad_act!P86)</f>
        <v>128.07659841313185</v>
      </c>
      <c r="Q110" s="78">
        <f>IF(TrRoad_act!Q86=0,"",1000000*Q19/TrRoad_act!Q86)</f>
        <v>129.25184153331932</v>
      </c>
    </row>
    <row r="111" spans="1:17" ht="11.45" customHeight="1" x14ac:dyDescent="0.25">
      <c r="A111" s="19" t="s">
        <v>29</v>
      </c>
      <c r="B111" s="76">
        <f>IF(TrRoad_act!B87=0,"",1000000*B20/TrRoad_act!B87)</f>
        <v>3230.3416416915402</v>
      </c>
      <c r="C111" s="76">
        <f>IF(TrRoad_act!C87=0,"",1000000*C20/TrRoad_act!C87)</f>
        <v>3175.3118843774841</v>
      </c>
      <c r="D111" s="76">
        <f>IF(TrRoad_act!D87=0,"",1000000*D20/TrRoad_act!D87)</f>
        <v>3247.0109924651033</v>
      </c>
      <c r="E111" s="76">
        <f>IF(TrRoad_act!E87=0,"",1000000*E20/TrRoad_act!E87)</f>
        <v>3218.2926409716833</v>
      </c>
      <c r="F111" s="76">
        <f>IF(TrRoad_act!F87=0,"",1000000*F20/TrRoad_act!F87)</f>
        <v>3154.3457603226625</v>
      </c>
      <c r="G111" s="76">
        <f>IF(TrRoad_act!G87=0,"",1000000*G20/TrRoad_act!G87)</f>
        <v>3101.1265442915928</v>
      </c>
      <c r="H111" s="76">
        <f>IF(TrRoad_act!H87=0,"",1000000*H20/TrRoad_act!H87)</f>
        <v>3029.2570915051201</v>
      </c>
      <c r="I111" s="76">
        <f>IF(TrRoad_act!I87=0,"",1000000*I20/TrRoad_act!I87)</f>
        <v>3027.4168466736332</v>
      </c>
      <c r="J111" s="76">
        <f>IF(TrRoad_act!J87=0,"",1000000*J20/TrRoad_act!J87)</f>
        <v>2870.3287059072891</v>
      </c>
      <c r="K111" s="76">
        <f>IF(TrRoad_act!K87=0,"",1000000*K20/TrRoad_act!K87)</f>
        <v>2911.6999891569144</v>
      </c>
      <c r="L111" s="76">
        <f>IF(TrRoad_act!L87=0,"",1000000*L20/TrRoad_act!L87)</f>
        <v>2853.735457499004</v>
      </c>
      <c r="M111" s="76">
        <f>IF(TrRoad_act!M87=0,"",1000000*M20/TrRoad_act!M87)</f>
        <v>2772.1595151575207</v>
      </c>
      <c r="N111" s="76">
        <f>IF(TrRoad_act!N87=0,"",1000000*N20/TrRoad_act!N87)</f>
        <v>2674.7983812242687</v>
      </c>
      <c r="O111" s="76">
        <f>IF(TrRoad_act!O87=0,"",1000000*O20/TrRoad_act!O87)</f>
        <v>2647.963089086305</v>
      </c>
      <c r="P111" s="76">
        <f>IF(TrRoad_act!P87=0,"",1000000*P20/TrRoad_act!P87)</f>
        <v>2753.9094253327121</v>
      </c>
      <c r="Q111" s="76">
        <f>IF(TrRoad_act!Q87=0,"",1000000*Q20/TrRoad_act!Q87)</f>
        <v>2592.7037817114515</v>
      </c>
    </row>
    <row r="112" spans="1:17" ht="11.45" customHeight="1" x14ac:dyDescent="0.25">
      <c r="A112" s="62" t="s">
        <v>59</v>
      </c>
      <c r="B112" s="77">
        <f>IF(TrRoad_act!B88=0,"",1000000*B21/TrRoad_act!B88)</f>
        <v>3101.4229714232265</v>
      </c>
      <c r="C112" s="77">
        <f>IF(TrRoad_act!C88=0,"",1000000*C21/TrRoad_act!C88)</f>
        <v>3057.3311799014577</v>
      </c>
      <c r="D112" s="77">
        <f>IF(TrRoad_act!D88=0,"",1000000*D21/TrRoad_act!D88)</f>
        <v>3131.2327799318559</v>
      </c>
      <c r="E112" s="77">
        <f>IF(TrRoad_act!E88=0,"",1000000*E21/TrRoad_act!E88)</f>
        <v>3094.6772813764237</v>
      </c>
      <c r="F112" s="77">
        <f>IF(TrRoad_act!F88=0,"",1000000*F21/TrRoad_act!F88)</f>
        <v>3020.1447658606271</v>
      </c>
      <c r="G112" s="77">
        <f>IF(TrRoad_act!G88=0,"",1000000*G21/TrRoad_act!G88)</f>
        <v>2956.4644519614544</v>
      </c>
      <c r="H112" s="77">
        <f>IF(TrRoad_act!H88=0,"",1000000*H21/TrRoad_act!H88)</f>
        <v>2863.1089270477028</v>
      </c>
      <c r="I112" s="77">
        <f>IF(TrRoad_act!I88=0,"",1000000*I21/TrRoad_act!I88)</f>
        <v>2824.0990985330081</v>
      </c>
      <c r="J112" s="77">
        <f>IF(TrRoad_act!J88=0,"",1000000*J21/TrRoad_act!J88)</f>
        <v>2632.0756227057273</v>
      </c>
      <c r="K112" s="77">
        <f>IF(TrRoad_act!K88=0,"",1000000*K21/TrRoad_act!K88)</f>
        <v>2651.4588040355488</v>
      </c>
      <c r="L112" s="77">
        <f>IF(TrRoad_act!L88=0,"",1000000*L21/TrRoad_act!L88)</f>
        <v>2542.9063961014999</v>
      </c>
      <c r="M112" s="77">
        <f>IF(TrRoad_act!M88=0,"",1000000*M21/TrRoad_act!M88)</f>
        <v>2409.5505571329327</v>
      </c>
      <c r="N112" s="77">
        <f>IF(TrRoad_act!N88=0,"",1000000*N21/TrRoad_act!N88)</f>
        <v>2268.9671175592266</v>
      </c>
      <c r="O112" s="77">
        <f>IF(TrRoad_act!O88=0,"",1000000*O21/TrRoad_act!O88)</f>
        <v>2248.8395091914667</v>
      </c>
      <c r="P112" s="77">
        <f>IF(TrRoad_act!P88=0,"",1000000*P21/TrRoad_act!P88)</f>
        <v>2471.1798081383549</v>
      </c>
      <c r="Q112" s="77">
        <f>IF(TrRoad_act!Q88=0,"",1000000*Q21/TrRoad_act!Q88)</f>
        <v>2281.1852497095392</v>
      </c>
    </row>
    <row r="113" spans="1:17" ht="11.45" customHeight="1" x14ac:dyDescent="0.25">
      <c r="A113" s="62" t="s">
        <v>58</v>
      </c>
      <c r="B113" s="77">
        <f>IF(TrRoad_act!B89=0,"",1000000*B22/TrRoad_act!B89)</f>
        <v>5758.2154498977379</v>
      </c>
      <c r="C113" s="77">
        <f>IF(TrRoad_act!C89=0,"",1000000*C22/TrRoad_act!C89)</f>
        <v>5620.5361988778004</v>
      </c>
      <c r="D113" s="77">
        <f>IF(TrRoad_act!D89=0,"",1000000*D22/TrRoad_act!D89)</f>
        <v>5606.6242717831328</v>
      </c>
      <c r="E113" s="77">
        <f>IF(TrRoad_act!E89=0,"",1000000*E22/TrRoad_act!E89)</f>
        <v>5662.442479269449</v>
      </c>
      <c r="F113" s="77">
        <f>IF(TrRoad_act!F89=0,"",1000000*F22/TrRoad_act!F89)</f>
        <v>5708.4275514354676</v>
      </c>
      <c r="G113" s="77">
        <f>IF(TrRoad_act!G89=0,"",1000000*G22/TrRoad_act!G89)</f>
        <v>5706.2941756128512</v>
      </c>
      <c r="H113" s="77">
        <f>IF(TrRoad_act!H89=0,"",1000000*H22/TrRoad_act!H89)</f>
        <v>5536.8068451256595</v>
      </c>
      <c r="I113" s="77">
        <f>IF(TrRoad_act!I89=0,"",1000000*I22/TrRoad_act!I89)</f>
        <v>5283.7655163295049</v>
      </c>
      <c r="J113" s="77">
        <f>IF(TrRoad_act!J89=0,"",1000000*J22/TrRoad_act!J89)</f>
        <v>5097.3664756142753</v>
      </c>
      <c r="K113" s="77">
        <f>IF(TrRoad_act!K89=0,"",1000000*K22/TrRoad_act!K89)</f>
        <v>4884.5412718305552</v>
      </c>
      <c r="L113" s="77">
        <f>IF(TrRoad_act!L89=0,"",1000000*L22/TrRoad_act!L89)</f>
        <v>4682.1718901114418</v>
      </c>
      <c r="M113" s="77">
        <f>IF(TrRoad_act!M89=0,"",1000000*M22/TrRoad_act!M89)</f>
        <v>4434.2100627052168</v>
      </c>
      <c r="N113" s="77">
        <f>IF(TrRoad_act!N89=0,"",1000000*N22/TrRoad_act!N89)</f>
        <v>4164.9565070027929</v>
      </c>
      <c r="O113" s="77">
        <f>IF(TrRoad_act!O89=0,"",1000000*O22/TrRoad_act!O89)</f>
        <v>3876.7038996471842</v>
      </c>
      <c r="P113" s="77">
        <f>IF(TrRoad_act!P89=0,"",1000000*P22/TrRoad_act!P89)</f>
        <v>3523.7123645617958</v>
      </c>
      <c r="Q113" s="77">
        <f>IF(TrRoad_act!Q89=0,"",1000000*Q22/TrRoad_act!Q89)</f>
        <v>3340.3334248417782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 t="str">
        <f>IF(TrRoad_act!H90=0,"",1000000*H23/TrRoad_act!H90)</f>
        <v/>
      </c>
      <c r="I114" s="77" t="str">
        <f>IF(TrRoad_act!I90=0,"",1000000*I23/TrRoad_act!I90)</f>
        <v/>
      </c>
      <c r="J114" s="77" t="str">
        <f>IF(TrRoad_act!J90=0,"",1000000*J23/TrRoad_act!J90)</f>
        <v/>
      </c>
      <c r="K114" s="77" t="str">
        <f>IF(TrRoad_act!K90=0,"",1000000*K23/TrRoad_act!K90)</f>
        <v/>
      </c>
      <c r="L114" s="77" t="str">
        <f>IF(TrRoad_act!L90=0,"",1000000*L23/TrRoad_act!L90)</f>
        <v/>
      </c>
      <c r="M114" s="77" t="str">
        <f>IF(TrRoad_act!M90=0,"",1000000*M23/TrRoad_act!M90)</f>
        <v/>
      </c>
      <c r="N114" s="77" t="str">
        <f>IF(TrRoad_act!N90=0,"",1000000*N23/TrRoad_act!N90)</f>
        <v/>
      </c>
      <c r="O114" s="77" t="str">
        <f>IF(TrRoad_act!O90=0,"",1000000*O23/TrRoad_act!O90)</f>
        <v/>
      </c>
      <c r="P114" s="77" t="str">
        <f>IF(TrRoad_act!P90=0,"",1000000*P23/TrRoad_act!P90)</f>
        <v/>
      </c>
      <c r="Q114" s="77" t="str">
        <f>IF(TrRoad_act!Q90=0,"",1000000*Q23/TrRoad_act!Q90)</f>
        <v/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>
        <f>IF(TrRoad_act!D91=0,"",1000000*D24/TrRoad_act!D91)</f>
        <v>3415.4981347509774</v>
      </c>
      <c r="E115" s="77">
        <f>IF(TrRoad_act!E91=0,"",1000000*E24/TrRoad_act!E91)</f>
        <v>3413.8142726385295</v>
      </c>
      <c r="F115" s="77">
        <f>IF(TrRoad_act!F91=0,"",1000000*F24/TrRoad_act!F91)</f>
        <v>3414.2456658439592</v>
      </c>
      <c r="G115" s="77">
        <f>IF(TrRoad_act!G91=0,"",1000000*G24/TrRoad_act!G91)</f>
        <v>3382.3541194172221</v>
      </c>
      <c r="H115" s="77">
        <f>IF(TrRoad_act!H91=0,"",1000000*H24/TrRoad_act!H91)</f>
        <v>3330.492813221003</v>
      </c>
      <c r="I115" s="77">
        <f>IF(TrRoad_act!I91=0,"",1000000*I24/TrRoad_act!I91)</f>
        <v>3353.5092998183804</v>
      </c>
      <c r="J115" s="77">
        <f>IF(TrRoad_act!J91=0,"",1000000*J24/TrRoad_act!J91)</f>
        <v>1840.3677892493388</v>
      </c>
      <c r="K115" s="77">
        <f>IF(TrRoad_act!K91=0,"",1000000*K24/TrRoad_act!K91)</f>
        <v>1594.3788070916667</v>
      </c>
      <c r="L115" s="77">
        <f>IF(TrRoad_act!L91=0,"",1000000*L24/TrRoad_act!L91)</f>
        <v>1771.2064679092009</v>
      </c>
      <c r="M115" s="77">
        <f>IF(TrRoad_act!M91=0,"",1000000*M24/TrRoad_act!M91)</f>
        <v>1162.8499166530182</v>
      </c>
      <c r="N115" s="77">
        <f>IF(TrRoad_act!N91=0,"",1000000*N24/TrRoad_act!N91)</f>
        <v>1259.2112399641353</v>
      </c>
      <c r="O115" s="77">
        <f>IF(TrRoad_act!O91=0,"",1000000*O24/TrRoad_act!O91)</f>
        <v>1165.3033868222446</v>
      </c>
      <c r="P115" s="77">
        <f>IF(TrRoad_act!P91=0,"",1000000*P24/TrRoad_act!P91)</f>
        <v>1040.1681223353871</v>
      </c>
      <c r="Q115" s="77">
        <f>IF(TrRoad_act!Q91=0,"",1000000*Q24/TrRoad_act!Q91)</f>
        <v>703.50265397094131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>
        <f>IF(TrRoad_act!J92=0,"",1000000*J25/TrRoad_act!J92)</f>
        <v>825.50756448179607</v>
      </c>
      <c r="K116" s="77">
        <f>IF(TrRoad_act!K92=0,"",1000000*K25/TrRoad_act!K92)</f>
        <v>847.09168313266605</v>
      </c>
      <c r="L116" s="77">
        <f>IF(TrRoad_act!L92=0,"",1000000*L25/TrRoad_act!L92)</f>
        <v>834.16747473911505</v>
      </c>
      <c r="M116" s="77">
        <f>IF(TrRoad_act!M92=0,"",1000000*M25/TrRoad_act!M92)</f>
        <v>736.74848155047994</v>
      </c>
      <c r="N116" s="77">
        <f>IF(TrRoad_act!N92=0,"",1000000*N25/TrRoad_act!N92)</f>
        <v>728.67839802431922</v>
      </c>
      <c r="O116" s="77">
        <f>IF(TrRoad_act!O92=0,"",1000000*O25/TrRoad_act!O92)</f>
        <v>703.09742360646669</v>
      </c>
      <c r="P116" s="77">
        <f>IF(TrRoad_act!P92=0,"",1000000*P25/TrRoad_act!P92)</f>
        <v>738.75539913384785</v>
      </c>
      <c r="Q116" s="77">
        <f>IF(TrRoad_act!Q92=0,"",1000000*Q25/TrRoad_act!Q92)</f>
        <v>722.05918360464511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117758.20930212828</v>
      </c>
      <c r="C118" s="76">
        <f>IF(TrRoad_act!C94=0,"",1000000*C27/TrRoad_act!C94)</f>
        <v>116936.56592817782</v>
      </c>
      <c r="D118" s="76">
        <f>IF(TrRoad_act!D94=0,"",1000000*D27/TrRoad_act!D94)</f>
        <v>116836.68553382455</v>
      </c>
      <c r="E118" s="76">
        <f>IF(TrRoad_act!E94=0,"",1000000*E27/TrRoad_act!E94)</f>
        <v>121577.09125976895</v>
      </c>
      <c r="F118" s="76">
        <f>IF(TrRoad_act!F94=0,"",1000000*F27/TrRoad_act!F94)</f>
        <v>124186.28033363234</v>
      </c>
      <c r="G118" s="76">
        <f>IF(TrRoad_act!G94=0,"",1000000*G27/TrRoad_act!G94)</f>
        <v>123849.37407897523</v>
      </c>
      <c r="H118" s="76">
        <f>IF(TrRoad_act!H94=0,"",1000000*H27/TrRoad_act!H94)</f>
        <v>120316.44824334965</v>
      </c>
      <c r="I118" s="76">
        <f>IF(TrRoad_act!I94=0,"",1000000*I27/TrRoad_act!I94)</f>
        <v>116173.6754026619</v>
      </c>
      <c r="J118" s="76">
        <f>IF(TrRoad_act!J94=0,"",1000000*J27/TrRoad_act!J94)</f>
        <v>109361.89305154908</v>
      </c>
      <c r="K118" s="76">
        <f>IF(TrRoad_act!K94=0,"",1000000*K27/TrRoad_act!K94)</f>
        <v>106800.3800411023</v>
      </c>
      <c r="L118" s="76">
        <f>IF(TrRoad_act!L94=0,"",1000000*L27/TrRoad_act!L94)</f>
        <v>109086.1097674543</v>
      </c>
      <c r="M118" s="76">
        <f>IF(TrRoad_act!M94=0,"",1000000*M27/TrRoad_act!M94)</f>
        <v>97529.826041608176</v>
      </c>
      <c r="N118" s="76">
        <f>IF(TrRoad_act!N94=0,"",1000000*N27/TrRoad_act!N94)</f>
        <v>97679.826699468715</v>
      </c>
      <c r="O118" s="76">
        <f>IF(TrRoad_act!O94=0,"",1000000*O27/TrRoad_act!O94)</f>
        <v>94036.705495145914</v>
      </c>
      <c r="P118" s="76">
        <f>IF(TrRoad_act!P94=0,"",1000000*P27/TrRoad_act!P94)</f>
        <v>83786.755412693441</v>
      </c>
      <c r="Q118" s="76">
        <f>IF(TrRoad_act!Q94=0,"",1000000*Q27/TrRoad_act!Q94)</f>
        <v>81557.862129374902</v>
      </c>
    </row>
    <row r="119" spans="1:17" ht="11.45" customHeight="1" x14ac:dyDescent="0.25">
      <c r="A119" s="62" t="s">
        <v>59</v>
      </c>
      <c r="B119" s="75">
        <f>IF(TrRoad_act!B95=0,"",1000000*B28/TrRoad_act!B95)</f>
        <v>35251.060008210065</v>
      </c>
      <c r="C119" s="75">
        <f>IF(TrRoad_act!C95=0,"",1000000*C28/TrRoad_act!C95)</f>
        <v>35466.072680726968</v>
      </c>
      <c r="D119" s="75">
        <f>IF(TrRoad_act!D95=0,"",1000000*D28/TrRoad_act!D95)</f>
        <v>36828.036664837382</v>
      </c>
      <c r="E119" s="75">
        <f>IF(TrRoad_act!E95=0,"",1000000*E28/TrRoad_act!E95)</f>
        <v>37454.582699882842</v>
      </c>
      <c r="F119" s="75">
        <f>IF(TrRoad_act!F95=0,"",1000000*F28/TrRoad_act!F95)</f>
        <v>37610.580661357795</v>
      </c>
      <c r="G119" s="75">
        <f>IF(TrRoad_act!G95=0,"",1000000*G28/TrRoad_act!G95)</f>
        <v>36303.861374946224</v>
      </c>
      <c r="H119" s="75">
        <f>IF(TrRoad_act!H95=0,"",1000000*H28/TrRoad_act!H95)</f>
        <v>34505.055579127016</v>
      </c>
      <c r="I119" s="75">
        <f>IF(TrRoad_act!I95=0,"",1000000*I28/TrRoad_act!I95)</f>
        <v>33669.073562136524</v>
      </c>
      <c r="J119" s="75">
        <f>IF(TrRoad_act!J95=0,"",1000000*J28/TrRoad_act!J95)</f>
        <v>31639.665216232239</v>
      </c>
      <c r="K119" s="75">
        <f>IF(TrRoad_act!K95=0,"",1000000*K28/TrRoad_act!K95)</f>
        <v>30801.107142939436</v>
      </c>
      <c r="L119" s="75">
        <f>IF(TrRoad_act!L95=0,"",1000000*L28/TrRoad_act!L95)</f>
        <v>27950.42238273878</v>
      </c>
      <c r="M119" s="75">
        <f>IF(TrRoad_act!M95=0,"",1000000*M28/TrRoad_act!M95)</f>
        <v>25460.757980929931</v>
      </c>
      <c r="N119" s="75">
        <f>IF(TrRoad_act!N95=0,"",1000000*N28/TrRoad_act!N95)</f>
        <v>24623.190069261182</v>
      </c>
      <c r="O119" s="75">
        <f>IF(TrRoad_act!O95=0,"",1000000*O28/TrRoad_act!O95)</f>
        <v>24092.270247257129</v>
      </c>
      <c r="P119" s="75">
        <f>IF(TrRoad_act!P95=0,"",1000000*P28/TrRoad_act!P95)</f>
        <v>23253.894359418638</v>
      </c>
      <c r="Q119" s="75">
        <f>IF(TrRoad_act!Q95=0,"",1000000*Q28/TrRoad_act!Q95)</f>
        <v>22795.626427796142</v>
      </c>
    </row>
    <row r="120" spans="1:17" ht="11.45" customHeight="1" x14ac:dyDescent="0.25">
      <c r="A120" s="62" t="s">
        <v>58</v>
      </c>
      <c r="B120" s="75">
        <f>IF(TrRoad_act!B96=0,"",1000000*B29/TrRoad_act!B96)</f>
        <v>121505.35650606854</v>
      </c>
      <c r="C120" s="75">
        <f>IF(TrRoad_act!C96=0,"",1000000*C29/TrRoad_act!C96)</f>
        <v>120051.71298187316</v>
      </c>
      <c r="D120" s="75">
        <f>IF(TrRoad_act!D96=0,"",1000000*D29/TrRoad_act!D96)</f>
        <v>119311.19601449052</v>
      </c>
      <c r="E120" s="75">
        <f>IF(TrRoad_act!E96=0,"",1000000*E29/TrRoad_act!E96)</f>
        <v>123079.13538465204</v>
      </c>
      <c r="F120" s="75">
        <f>IF(TrRoad_act!F96=0,"",1000000*F29/TrRoad_act!F96)</f>
        <v>126033.83778761249</v>
      </c>
      <c r="G120" s="75">
        <f>IF(TrRoad_act!G96=0,"",1000000*G29/TrRoad_act!G96)</f>
        <v>125659.19951054733</v>
      </c>
      <c r="H120" s="75">
        <f>IF(TrRoad_act!H96=0,"",1000000*H29/TrRoad_act!H96)</f>
        <v>122826.7460298283</v>
      </c>
      <c r="I120" s="75">
        <f>IF(TrRoad_act!I96=0,"",1000000*I29/TrRoad_act!I96)</f>
        <v>118502.04595259232</v>
      </c>
      <c r="J120" s="75">
        <f>IF(TrRoad_act!J96=0,"",1000000*J29/TrRoad_act!J96)</f>
        <v>115519.77744907291</v>
      </c>
      <c r="K120" s="75">
        <f>IF(TrRoad_act!K96=0,"",1000000*K29/TrRoad_act!K96)</f>
        <v>113339.02058342252</v>
      </c>
      <c r="L120" s="75">
        <f>IF(TrRoad_act!L96=0,"",1000000*L29/TrRoad_act!L96)</f>
        <v>114464.2323510907</v>
      </c>
      <c r="M120" s="75">
        <f>IF(TrRoad_act!M96=0,"",1000000*M29/TrRoad_act!M96)</f>
        <v>111197.57957531183</v>
      </c>
      <c r="N120" s="75">
        <f>IF(TrRoad_act!N96=0,"",1000000*N29/TrRoad_act!N96)</f>
        <v>109705.27882252705</v>
      </c>
      <c r="O120" s="75">
        <f>IF(TrRoad_act!O96=0,"",1000000*O29/TrRoad_act!O96)</f>
        <v>105736.97498060341</v>
      </c>
      <c r="P120" s="75">
        <f>IF(TrRoad_act!P96=0,"",1000000*P29/TrRoad_act!P96)</f>
        <v>93876.250434008296</v>
      </c>
      <c r="Q120" s="75">
        <f>IF(TrRoad_act!Q96=0,"",1000000*Q29/TrRoad_act!Q96)</f>
        <v>93665.361093802596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>
        <f>IF(TrRoad_act!B98=0,"",1000000*B31/TrRoad_act!B98)</f>
        <v>93873.302556386567</v>
      </c>
      <c r="C122" s="75">
        <f>IF(TrRoad_act!C98=0,"",1000000*C31/TrRoad_act!C98)</f>
        <v>95232.724643433045</v>
      </c>
      <c r="D122" s="75">
        <f>IF(TrRoad_act!D98=0,"",1000000*D31/TrRoad_act!D98)</f>
        <v>98481.994912578142</v>
      </c>
      <c r="E122" s="75">
        <f>IF(TrRoad_act!E98=0,"",1000000*E31/TrRoad_act!E98)</f>
        <v>136878.09187034643</v>
      </c>
      <c r="F122" s="75">
        <f>IF(TrRoad_act!F98=0,"",1000000*F31/TrRoad_act!F98)</f>
        <v>103612.17052503793</v>
      </c>
      <c r="G122" s="75">
        <f>IF(TrRoad_act!G98=0,"",1000000*G31/TrRoad_act!G98)</f>
        <v>86017.507650686428</v>
      </c>
      <c r="H122" s="75">
        <f>IF(TrRoad_act!H98=0,"",1000000*H31/TrRoad_act!H98)</f>
        <v>78022.620747578447</v>
      </c>
      <c r="I122" s="75">
        <f>IF(TrRoad_act!I98=0,"",1000000*I31/TrRoad_act!I98)</f>
        <v>75570.401845503613</v>
      </c>
      <c r="J122" s="75">
        <f>IF(TrRoad_act!J98=0,"",1000000*J31/TrRoad_act!J98)</f>
        <v>43490.592426169977</v>
      </c>
      <c r="K122" s="75">
        <f>IF(TrRoad_act!K98=0,"",1000000*K31/TrRoad_act!K98)</f>
        <v>36086.808524109736</v>
      </c>
      <c r="L122" s="75">
        <f>IF(TrRoad_act!L98=0,"",1000000*L31/TrRoad_act!L98)</f>
        <v>46018.739767044302</v>
      </c>
      <c r="M122" s="75">
        <f>IF(TrRoad_act!M98=0,"",1000000*M31/TrRoad_act!M98)</f>
        <v>32216.104736908379</v>
      </c>
      <c r="N122" s="75">
        <f>IF(TrRoad_act!N98=0,"",1000000*N31/TrRoad_act!N98)</f>
        <v>38820.793967220052</v>
      </c>
      <c r="O122" s="75">
        <f>IF(TrRoad_act!O98=0,"",1000000*O31/TrRoad_act!O98)</f>
        <v>37913.325735549559</v>
      </c>
      <c r="P122" s="75">
        <f>IF(TrRoad_act!P98=0,"",1000000*P31/TrRoad_act!P98)</f>
        <v>35437.998654409479</v>
      </c>
      <c r="Q122" s="75">
        <f>IF(TrRoad_act!Q98=0,"",1000000*Q31/TrRoad_act!Q98)</f>
        <v>22796.504005437368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3350.4513417628737</v>
      </c>
      <c r="C125" s="78">
        <f>IF(TrRoad_act!C101=0,"",1000000*C34/TrRoad_act!C101)</f>
        <v>3441.556977196859</v>
      </c>
      <c r="D125" s="78">
        <f>IF(TrRoad_act!D101=0,"",1000000*D34/TrRoad_act!D101)</f>
        <v>3555.1687165708609</v>
      </c>
      <c r="E125" s="78">
        <f>IF(TrRoad_act!E101=0,"",1000000*E34/TrRoad_act!E101)</f>
        <v>3708.5409366936392</v>
      </c>
      <c r="F125" s="78">
        <f>IF(TrRoad_act!F101=0,"",1000000*F34/TrRoad_act!F101)</f>
        <v>3887.8321644426846</v>
      </c>
      <c r="G125" s="78">
        <f>IF(TrRoad_act!G101=0,"",1000000*G34/TrRoad_act!G101)</f>
        <v>3864.2350772956606</v>
      </c>
      <c r="H125" s="78">
        <f>IF(TrRoad_act!H101=0,"",1000000*H34/TrRoad_act!H101)</f>
        <v>3950.4517298449741</v>
      </c>
      <c r="I125" s="78">
        <f>IF(TrRoad_act!I101=0,"",1000000*I34/TrRoad_act!I101)</f>
        <v>3877.6051422295914</v>
      </c>
      <c r="J125" s="78">
        <f>IF(TrRoad_act!J101=0,"",1000000*J34/TrRoad_act!J101)</f>
        <v>3960.7445622817281</v>
      </c>
      <c r="K125" s="78">
        <f>IF(TrRoad_act!K101=0,"",1000000*K34/TrRoad_act!K101)</f>
        <v>3831.0291097924655</v>
      </c>
      <c r="L125" s="78">
        <f>IF(TrRoad_act!L101=0,"",1000000*L34/TrRoad_act!L101)</f>
        <v>4020.196796391484</v>
      </c>
      <c r="M125" s="78">
        <f>IF(TrRoad_act!M101=0,"",1000000*M34/TrRoad_act!M101)</f>
        <v>3845.0216733022598</v>
      </c>
      <c r="N125" s="78">
        <f>IF(TrRoad_act!N101=0,"",1000000*N34/TrRoad_act!N101)</f>
        <v>3721.0591963777301</v>
      </c>
      <c r="O125" s="78">
        <f>IF(TrRoad_act!O101=0,"",1000000*O34/TrRoad_act!O101)</f>
        <v>3425.1084806830231</v>
      </c>
      <c r="P125" s="78">
        <f>IF(TrRoad_act!P101=0,"",1000000*P34/TrRoad_act!P101)</f>
        <v>3025.266585800036</v>
      </c>
      <c r="Q125" s="78">
        <f>IF(TrRoad_act!Q101=0,"",1000000*Q34/TrRoad_act!Q101)</f>
        <v>3008.6115063038592</v>
      </c>
    </row>
    <row r="126" spans="1:17" ht="11.45" customHeight="1" x14ac:dyDescent="0.25">
      <c r="A126" s="62" t="s">
        <v>59</v>
      </c>
      <c r="B126" s="77">
        <f>IF(TrRoad_act!B102=0,"",1000000*B35/TrRoad_act!B102)</f>
        <v>2762.7646695285734</v>
      </c>
      <c r="C126" s="77">
        <f>IF(TrRoad_act!C102=0,"",1000000*C35/TrRoad_act!C102)</f>
        <v>2662.9038133170193</v>
      </c>
      <c r="D126" s="77">
        <f>IF(TrRoad_act!D102=0,"",1000000*D35/TrRoad_act!D102)</f>
        <v>2566.5093910275059</v>
      </c>
      <c r="E126" s="77">
        <f>IF(TrRoad_act!E102=0,"",1000000*E35/TrRoad_act!E102)</f>
        <v>2396.817048763306</v>
      </c>
      <c r="F126" s="77">
        <f>IF(TrRoad_act!F102=0,"",1000000*F35/TrRoad_act!F102)</f>
        <v>2228.0355998844416</v>
      </c>
      <c r="G126" s="77">
        <f>IF(TrRoad_act!G102=0,"",1000000*G35/TrRoad_act!G102)</f>
        <v>2184.3424137392867</v>
      </c>
      <c r="H126" s="77">
        <f>IF(TrRoad_act!H102=0,"",1000000*H35/TrRoad_act!H102)</f>
        <v>2111.9534293663992</v>
      </c>
      <c r="I126" s="77">
        <f>IF(TrRoad_act!I102=0,"",1000000*I35/TrRoad_act!I102)</f>
        <v>2059.7820780231659</v>
      </c>
      <c r="J126" s="77">
        <f>IF(TrRoad_act!J102=0,"",1000000*J35/TrRoad_act!J102)</f>
        <v>1941.6667567646407</v>
      </c>
      <c r="K126" s="77">
        <f>IF(TrRoad_act!K102=0,"",1000000*K35/TrRoad_act!K102)</f>
        <v>1910.8002163083604</v>
      </c>
      <c r="L126" s="77">
        <f>IF(TrRoad_act!L102=0,"",1000000*L35/TrRoad_act!L102)</f>
        <v>1840.7799988424088</v>
      </c>
      <c r="M126" s="77">
        <f>IF(TrRoad_act!M102=0,"",1000000*M35/TrRoad_act!M102)</f>
        <v>1850.0828452373271</v>
      </c>
      <c r="N126" s="77">
        <f>IF(TrRoad_act!N102=0,"",1000000*N35/TrRoad_act!N102)</f>
        <v>1873.6475127866772</v>
      </c>
      <c r="O126" s="77">
        <f>IF(TrRoad_act!O102=0,"",1000000*O35/TrRoad_act!O102)</f>
        <v>1870.2349625564452</v>
      </c>
      <c r="P126" s="77">
        <f>IF(TrRoad_act!P102=0,"",1000000*P35/TrRoad_act!P102)</f>
        <v>2078.4881145744021</v>
      </c>
      <c r="Q126" s="77">
        <f>IF(TrRoad_act!Q102=0,"",1000000*Q35/TrRoad_act!Q102)</f>
        <v>2340.3475638362197</v>
      </c>
    </row>
    <row r="127" spans="1:17" ht="11.45" customHeight="1" x14ac:dyDescent="0.25">
      <c r="A127" s="62" t="s">
        <v>58</v>
      </c>
      <c r="B127" s="77">
        <f>IF(TrRoad_act!B103=0,"",1000000*B36/TrRoad_act!B103)</f>
        <v>4235.1040157856087</v>
      </c>
      <c r="C127" s="77">
        <f>IF(TrRoad_act!C103=0,"",1000000*C36/TrRoad_act!C103)</f>
        <v>4359.5256193257646</v>
      </c>
      <c r="D127" s="77">
        <f>IF(TrRoad_act!D103=0,"",1000000*D36/TrRoad_act!D103)</f>
        <v>4521.0501493635102</v>
      </c>
      <c r="E127" s="77">
        <f>IF(TrRoad_act!E103=0,"",1000000*E36/TrRoad_act!E103)</f>
        <v>4776.6535299850057</v>
      </c>
      <c r="F127" s="77">
        <f>IF(TrRoad_act!F103=0,"",1000000*F36/TrRoad_act!F103)</f>
        <v>5000.2314833425253</v>
      </c>
      <c r="G127" s="77">
        <f>IF(TrRoad_act!G103=0,"",1000000*G36/TrRoad_act!G103)</f>
        <v>4799.3265062053324</v>
      </c>
      <c r="H127" s="77">
        <f>IF(TrRoad_act!H103=0,"",1000000*H36/TrRoad_act!H103)</f>
        <v>4813.0369548469398</v>
      </c>
      <c r="I127" s="77">
        <f>IF(TrRoad_act!I103=0,"",1000000*I36/TrRoad_act!I103)</f>
        <v>4591.8779977730237</v>
      </c>
      <c r="J127" s="77">
        <f>IF(TrRoad_act!J103=0,"",1000000*J36/TrRoad_act!J103)</f>
        <v>4654.4505042721812</v>
      </c>
      <c r="K127" s="77">
        <f>IF(TrRoad_act!K103=0,"",1000000*K36/TrRoad_act!K103)</f>
        <v>4431.5152953228471</v>
      </c>
      <c r="L127" s="77">
        <f>IF(TrRoad_act!L103=0,"",1000000*L36/TrRoad_act!L103)</f>
        <v>4632.0768307921635</v>
      </c>
      <c r="M127" s="77">
        <f>IF(TrRoad_act!M103=0,"",1000000*M36/TrRoad_act!M103)</f>
        <v>4323.9571688274118</v>
      </c>
      <c r="N127" s="77">
        <f>IF(TrRoad_act!N103=0,"",1000000*N36/TrRoad_act!N103)</f>
        <v>4112.7615748493154</v>
      </c>
      <c r="O127" s="77">
        <f>IF(TrRoad_act!O103=0,"",1000000*O36/TrRoad_act!O103)</f>
        <v>3710.2712435934918</v>
      </c>
      <c r="P127" s="77">
        <f>IF(TrRoad_act!P103=0,"",1000000*P36/TrRoad_act!P103)</f>
        <v>3193.5804069035789</v>
      </c>
      <c r="Q127" s="77">
        <f>IF(TrRoad_act!Q103=0,"",1000000*Q36/TrRoad_act!Q103)</f>
        <v>3130.1647954682353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>
        <f>IF(TrRoad_act!C105=0,"",1000000*C38/TrRoad_act!C105)</f>
        <v>1588.7392360030124</v>
      </c>
      <c r="D129" s="77">
        <f>IF(TrRoad_act!D105=0,"",1000000*D38/TrRoad_act!D105)</f>
        <v>1709.647045073953</v>
      </c>
      <c r="E129" s="77">
        <f>IF(TrRoad_act!E105=0,"",1000000*E38/TrRoad_act!E105)</f>
        <v>1774.8785673666591</v>
      </c>
      <c r="F129" s="77">
        <f>IF(TrRoad_act!F105=0,"",1000000*F38/TrRoad_act!F105)</f>
        <v>1855.0660083012392</v>
      </c>
      <c r="G129" s="77">
        <f>IF(TrRoad_act!G105=0,"",1000000*G38/TrRoad_act!G105)</f>
        <v>1809.7711923385098</v>
      </c>
      <c r="H129" s="77">
        <f>IF(TrRoad_act!H105=0,"",1000000*H38/TrRoad_act!H105)</f>
        <v>1837.806653017072</v>
      </c>
      <c r="I129" s="77">
        <f>IF(TrRoad_act!I105=0,"",1000000*I38/TrRoad_act!I105)</f>
        <v>1872.7335547614398</v>
      </c>
      <c r="J129" s="77">
        <f>IF(TrRoad_act!J105=0,"",1000000*J38/TrRoad_act!J105)</f>
        <v>1057.2498581193158</v>
      </c>
      <c r="K129" s="77">
        <f>IF(TrRoad_act!K105=0,"",1000000*K38/TrRoad_act!K105)</f>
        <v>902.25221583891687</v>
      </c>
      <c r="L129" s="77">
        <f>IF(TrRoad_act!L105=0,"",1000000*L38/TrRoad_act!L105)</f>
        <v>1142.5311276810041</v>
      </c>
      <c r="M129" s="77">
        <f>IF(TrRoad_act!M105=0,"",1000000*M38/TrRoad_act!M105)</f>
        <v>751.06148779775492</v>
      </c>
      <c r="N129" s="77">
        <f>IF(TrRoad_act!N105=0,"",1000000*N38/TrRoad_act!N105)</f>
        <v>814.18257377464374</v>
      </c>
      <c r="O129" s="77">
        <f>IF(TrRoad_act!O105=0,"",1000000*O38/TrRoad_act!O105)</f>
        <v>763.19610632553815</v>
      </c>
      <c r="P129" s="77">
        <f>IF(TrRoad_act!P105=0,"",1000000*P38/TrRoad_act!P105)</f>
        <v>705.7395361091626</v>
      </c>
      <c r="Q129" s="77">
        <f>IF(TrRoad_act!Q105=0,"",1000000*Q38/TrRoad_act!Q105)</f>
        <v>509.20647349071243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56880.026799176783</v>
      </c>
      <c r="C131" s="76">
        <f>IF(TrRoad_act!C107=0,"",1000000*C40/TrRoad_act!C107)</f>
        <v>56794.809838771274</v>
      </c>
      <c r="D131" s="76">
        <f>IF(TrRoad_act!D107=0,"",1000000*D40/TrRoad_act!D107)</f>
        <v>56630.841005514936</v>
      </c>
      <c r="E131" s="76">
        <f>IF(TrRoad_act!E107=0,"",1000000*E40/TrRoad_act!E107)</f>
        <v>58845.745660705841</v>
      </c>
      <c r="F131" s="76">
        <f>IF(TrRoad_act!F107=0,"",1000000*F40/TrRoad_act!F107)</f>
        <v>62830.044355419355</v>
      </c>
      <c r="G131" s="76">
        <f>IF(TrRoad_act!G107=0,"",1000000*G40/TrRoad_act!G107)</f>
        <v>67626.371786331831</v>
      </c>
      <c r="H131" s="76">
        <f>IF(TrRoad_act!H107=0,"",1000000*H40/TrRoad_act!H107)</f>
        <v>66760.779901078975</v>
      </c>
      <c r="I131" s="76">
        <f>IF(TrRoad_act!I107=0,"",1000000*I40/TrRoad_act!I107)</f>
        <v>64664.34284085031</v>
      </c>
      <c r="J131" s="76">
        <f>IF(TrRoad_act!J107=0,"",1000000*J40/TrRoad_act!J107)</f>
        <v>67560.261449122772</v>
      </c>
      <c r="K131" s="76">
        <f>IF(TrRoad_act!K107=0,"",1000000*K40/TrRoad_act!K107)</f>
        <v>60324.342698760258</v>
      </c>
      <c r="L131" s="76">
        <f>IF(TrRoad_act!L107=0,"",1000000*L40/TrRoad_act!L107)</f>
        <v>62060.064702906348</v>
      </c>
      <c r="M131" s="76">
        <f>IF(TrRoad_act!M107=0,"",1000000*M40/TrRoad_act!M107)</f>
        <v>57830.442878674352</v>
      </c>
      <c r="N131" s="76">
        <f>IF(TrRoad_act!N107=0,"",1000000*N40/TrRoad_act!N107)</f>
        <v>53124.866835683279</v>
      </c>
      <c r="O131" s="76">
        <f>IF(TrRoad_act!O107=0,"",1000000*O40/TrRoad_act!O107)</f>
        <v>54109.995155132296</v>
      </c>
      <c r="P131" s="76">
        <f>IF(TrRoad_act!P107=0,"",1000000*P40/TrRoad_act!P107)</f>
        <v>52444.596158120214</v>
      </c>
      <c r="Q131" s="76">
        <f>IF(TrRoad_act!Q107=0,"",1000000*Q40/TrRoad_act!Q107)</f>
        <v>53614.391090011144</v>
      </c>
    </row>
    <row r="132" spans="1:17" ht="11.45" customHeight="1" x14ac:dyDescent="0.25">
      <c r="A132" s="17" t="s">
        <v>23</v>
      </c>
      <c r="B132" s="75">
        <f>IF(TrRoad_act!B108=0,"",1000000*B41/TrRoad_act!B108)</f>
        <v>48012.897056322334</v>
      </c>
      <c r="C132" s="75">
        <f>IF(TrRoad_act!C108=0,"",1000000*C41/TrRoad_act!C108)</f>
        <v>47542.786090665286</v>
      </c>
      <c r="D132" s="75">
        <f>IF(TrRoad_act!D108=0,"",1000000*D41/TrRoad_act!D108)</f>
        <v>48150.937878982353</v>
      </c>
      <c r="E132" s="75">
        <f>IF(TrRoad_act!E108=0,"",1000000*E41/TrRoad_act!E108)</f>
        <v>48967.851090177792</v>
      </c>
      <c r="F132" s="75">
        <f>IF(TrRoad_act!F108=0,"",1000000*F41/TrRoad_act!F108)</f>
        <v>50669.148608533549</v>
      </c>
      <c r="G132" s="75">
        <f>IF(TrRoad_act!G108=0,"",1000000*G41/TrRoad_act!G108)</f>
        <v>54740.956788306714</v>
      </c>
      <c r="H132" s="75">
        <f>IF(TrRoad_act!H108=0,"",1000000*H41/TrRoad_act!H108)</f>
        <v>52966.398876919433</v>
      </c>
      <c r="I132" s="75">
        <f>IF(TrRoad_act!I108=0,"",1000000*I41/TrRoad_act!I108)</f>
        <v>52275.144008606301</v>
      </c>
      <c r="J132" s="75">
        <f>IF(TrRoad_act!J108=0,"",1000000*J41/TrRoad_act!J108)</f>
        <v>54964.357847030456</v>
      </c>
      <c r="K132" s="75">
        <f>IF(TrRoad_act!K108=0,"",1000000*K41/TrRoad_act!K108)</f>
        <v>49873.415549800106</v>
      </c>
      <c r="L132" s="75">
        <f>IF(TrRoad_act!L108=0,"",1000000*L41/TrRoad_act!L108)</f>
        <v>50959.155809114869</v>
      </c>
      <c r="M132" s="75">
        <f>IF(TrRoad_act!M108=0,"",1000000*M41/TrRoad_act!M108)</f>
        <v>47031.808094655207</v>
      </c>
      <c r="N132" s="75">
        <f>IF(TrRoad_act!N108=0,"",1000000*N41/TrRoad_act!N108)</f>
        <v>42341.363410851962</v>
      </c>
      <c r="O132" s="75">
        <f>IF(TrRoad_act!O108=0,"",1000000*O41/TrRoad_act!O108)</f>
        <v>43238.055173307323</v>
      </c>
      <c r="P132" s="75">
        <f>IF(TrRoad_act!P108=0,"",1000000*P41/TrRoad_act!P108)</f>
        <v>47390.275294704908</v>
      </c>
      <c r="Q132" s="75">
        <f>IF(TrRoad_act!Q108=0,"",1000000*Q41/TrRoad_act!Q108)</f>
        <v>46640.61811444976</v>
      </c>
    </row>
    <row r="133" spans="1:17" ht="11.45" customHeight="1" x14ac:dyDescent="0.25">
      <c r="A133" s="15" t="s">
        <v>22</v>
      </c>
      <c r="B133" s="74">
        <f>IF(TrRoad_act!B109=0,"",1000000*B42/TrRoad_act!B109)</f>
        <v>157763.80217623356</v>
      </c>
      <c r="C133" s="74">
        <f>IF(TrRoad_act!C109=0,"",1000000*C42/TrRoad_act!C109)</f>
        <v>155277.63681945173</v>
      </c>
      <c r="D133" s="74">
        <f>IF(TrRoad_act!D109=0,"",1000000*D42/TrRoad_act!D109)</f>
        <v>140980.63163165003</v>
      </c>
      <c r="E133" s="74">
        <f>IF(TrRoad_act!E109=0,"",1000000*E42/TrRoad_act!E109)</f>
        <v>153386.84547008717</v>
      </c>
      <c r="F133" s="74">
        <f>IF(TrRoad_act!F109=0,"",1000000*F42/TrRoad_act!F109)</f>
        <v>163509.9090872104</v>
      </c>
      <c r="G133" s="74">
        <f>IF(TrRoad_act!G109=0,"",1000000*G42/TrRoad_act!G109)</f>
        <v>172387.28774194859</v>
      </c>
      <c r="H133" s="74">
        <f>IF(TrRoad_act!H109=0,"",1000000*H42/TrRoad_act!H109)</f>
        <v>173543.06559803328</v>
      </c>
      <c r="I133" s="74">
        <f>IF(TrRoad_act!I109=0,"",1000000*I42/TrRoad_act!I109)</f>
        <v>161049.30174113074</v>
      </c>
      <c r="J133" s="74">
        <f>IF(TrRoad_act!J109=0,"",1000000*J42/TrRoad_act!J109)</f>
        <v>168156.68560377005</v>
      </c>
      <c r="K133" s="74">
        <f>IF(TrRoad_act!K109=0,"",1000000*K42/TrRoad_act!K109)</f>
        <v>164730.28495414145</v>
      </c>
      <c r="L133" s="74">
        <f>IF(TrRoad_act!L109=0,"",1000000*L42/TrRoad_act!L109)</f>
        <v>164307.54667874056</v>
      </c>
      <c r="M133" s="74">
        <f>IF(TrRoad_act!M109=0,"",1000000*M42/TrRoad_act!M109)</f>
        <v>163662.66653288089</v>
      </c>
      <c r="N133" s="74">
        <f>IF(TrRoad_act!N109=0,"",1000000*N42/TrRoad_act!N109)</f>
        <v>162915.86333978697</v>
      </c>
      <c r="O133" s="74">
        <f>IF(TrRoad_act!O109=0,"",1000000*O42/TrRoad_act!O109)</f>
        <v>144040.33454332757</v>
      </c>
      <c r="P133" s="74">
        <f>IF(TrRoad_act!P109=0,"",1000000*P42/TrRoad_act!P109)</f>
        <v>96435.912299597636</v>
      </c>
      <c r="Q133" s="74">
        <f>IF(TrRoad_act!Q109=0,"",1000000*Q42/TrRoad_act!Q109)</f>
        <v>107051.27665904048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0.72521073616655707</v>
      </c>
      <c r="C136" s="56">
        <f t="shared" si="16"/>
        <v>0.71918464043754315</v>
      </c>
      <c r="D136" s="56">
        <f t="shared" si="16"/>
        <v>0.72361713903767999</v>
      </c>
      <c r="E136" s="56">
        <f t="shared" si="16"/>
        <v>0.71684953207354851</v>
      </c>
      <c r="F136" s="56">
        <f t="shared" si="16"/>
        <v>0.69593056189987001</v>
      </c>
      <c r="G136" s="56">
        <f t="shared" si="16"/>
        <v>0.67755343576643545</v>
      </c>
      <c r="H136" s="56">
        <f t="shared" si="16"/>
        <v>0.66876863661231634</v>
      </c>
      <c r="I136" s="56">
        <f t="shared" si="16"/>
        <v>0.66974825493476009</v>
      </c>
      <c r="J136" s="56">
        <f t="shared" si="16"/>
        <v>0.65236797256626056</v>
      </c>
      <c r="K136" s="56">
        <f t="shared" si="16"/>
        <v>0.67911931651782353</v>
      </c>
      <c r="L136" s="56">
        <f t="shared" si="16"/>
        <v>0.66849401767544403</v>
      </c>
      <c r="M136" s="56">
        <f t="shared" si="16"/>
        <v>0.66754228388637959</v>
      </c>
      <c r="N136" s="56">
        <f t="shared" si="16"/>
        <v>0.67714244776749144</v>
      </c>
      <c r="O136" s="56">
        <f t="shared" si="16"/>
        <v>0.68588830022484548</v>
      </c>
      <c r="P136" s="56">
        <f t="shared" si="16"/>
        <v>0.70567136170945866</v>
      </c>
      <c r="Q136" s="56">
        <f t="shared" si="16"/>
        <v>0.69024485082424725</v>
      </c>
    </row>
    <row r="137" spans="1:17" ht="11.45" customHeight="1" x14ac:dyDescent="0.25">
      <c r="A137" s="55" t="s">
        <v>30</v>
      </c>
      <c r="B137" s="54">
        <f t="shared" ref="B137:Q137" si="17">IF(B19=0,0,B19/B$17)</f>
        <v>3.2560904456211781E-3</v>
      </c>
      <c r="C137" s="54">
        <f t="shared" si="17"/>
        <v>3.4047695641520586E-3</v>
      </c>
      <c r="D137" s="54">
        <f t="shared" si="17"/>
        <v>3.717420300187806E-3</v>
      </c>
      <c r="E137" s="54">
        <f t="shared" si="17"/>
        <v>3.987940899613583E-3</v>
      </c>
      <c r="F137" s="54">
        <f t="shared" si="17"/>
        <v>3.9763812919502376E-3</v>
      </c>
      <c r="G137" s="54">
        <f t="shared" si="17"/>
        <v>3.9596133837346273E-3</v>
      </c>
      <c r="H137" s="54">
        <f t="shared" si="17"/>
        <v>4.1753829751129609E-3</v>
      </c>
      <c r="I137" s="54">
        <f t="shared" si="17"/>
        <v>4.5945823996361313E-3</v>
      </c>
      <c r="J137" s="54">
        <f t="shared" si="17"/>
        <v>4.5096432919131367E-3</v>
      </c>
      <c r="K137" s="54">
        <f t="shared" si="17"/>
        <v>4.6478558247292729E-3</v>
      </c>
      <c r="L137" s="54">
        <f t="shared" si="17"/>
        <v>4.2042217081976379E-3</v>
      </c>
      <c r="M137" s="54">
        <f t="shared" si="17"/>
        <v>4.127413184987631E-3</v>
      </c>
      <c r="N137" s="54">
        <f t="shared" si="17"/>
        <v>3.7114764045147811E-3</v>
      </c>
      <c r="O137" s="54">
        <f t="shared" si="17"/>
        <v>4.1371572620965752E-3</v>
      </c>
      <c r="P137" s="54">
        <f t="shared" si="17"/>
        <v>4.0285873265241325E-3</v>
      </c>
      <c r="Q137" s="54">
        <f t="shared" si="17"/>
        <v>4.2321352459082197E-3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0.63807874876067738</v>
      </c>
      <c r="C138" s="50">
        <f t="shared" si="18"/>
        <v>0.63313811766027517</v>
      </c>
      <c r="D138" s="50">
        <f t="shared" si="18"/>
        <v>0.64007637072836743</v>
      </c>
      <c r="E138" s="50">
        <f t="shared" si="18"/>
        <v>0.63232854641938474</v>
      </c>
      <c r="F138" s="50">
        <f t="shared" si="18"/>
        <v>0.61350095539708094</v>
      </c>
      <c r="G138" s="50">
        <f t="shared" si="18"/>
        <v>0.59632818362656215</v>
      </c>
      <c r="H138" s="50">
        <f t="shared" si="18"/>
        <v>0.5886942018251462</v>
      </c>
      <c r="I138" s="50">
        <f t="shared" si="18"/>
        <v>0.59389767090972123</v>
      </c>
      <c r="J138" s="50">
        <f t="shared" si="18"/>
        <v>0.57846350864114071</v>
      </c>
      <c r="K138" s="50">
        <f t="shared" si="18"/>
        <v>0.60527482324439474</v>
      </c>
      <c r="L138" s="50">
        <f t="shared" si="18"/>
        <v>0.59189813196949403</v>
      </c>
      <c r="M138" s="50">
        <f t="shared" si="18"/>
        <v>0.59688343743737471</v>
      </c>
      <c r="N138" s="50">
        <f t="shared" si="18"/>
        <v>0.60310731269225326</v>
      </c>
      <c r="O138" s="50">
        <f t="shared" si="18"/>
        <v>0.61393273882539345</v>
      </c>
      <c r="P138" s="50">
        <f t="shared" si="18"/>
        <v>0.64204829532034113</v>
      </c>
      <c r="Q138" s="50">
        <f t="shared" si="18"/>
        <v>0.62645427470257553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0.58288728409027124</v>
      </c>
      <c r="C139" s="52">
        <f t="shared" si="19"/>
        <v>0.58155382718248638</v>
      </c>
      <c r="D139" s="52">
        <f t="shared" si="19"/>
        <v>0.58825896612729056</v>
      </c>
      <c r="E139" s="52">
        <f t="shared" si="19"/>
        <v>0.5785297831313424</v>
      </c>
      <c r="F139" s="52">
        <f t="shared" si="19"/>
        <v>0.55772900848447393</v>
      </c>
      <c r="G139" s="52">
        <f t="shared" si="19"/>
        <v>0.53812367752204315</v>
      </c>
      <c r="H139" s="52">
        <f t="shared" si="19"/>
        <v>0.52136761900999062</v>
      </c>
      <c r="I139" s="52">
        <f t="shared" si="19"/>
        <v>0.5077263087627828</v>
      </c>
      <c r="J139" s="52">
        <f t="shared" si="19"/>
        <v>0.47826418080610383</v>
      </c>
      <c r="K139" s="52">
        <f t="shared" si="19"/>
        <v>0.48577384544523711</v>
      </c>
      <c r="L139" s="52">
        <f t="shared" si="19"/>
        <v>0.4485381037128548</v>
      </c>
      <c r="M139" s="52">
        <f t="shared" si="19"/>
        <v>0.42207639419009491</v>
      </c>
      <c r="N139" s="52">
        <f t="shared" si="19"/>
        <v>0.39751428657468957</v>
      </c>
      <c r="O139" s="52">
        <f t="shared" si="19"/>
        <v>0.38767367109556855</v>
      </c>
      <c r="P139" s="52">
        <f t="shared" si="19"/>
        <v>0.40976147658683165</v>
      </c>
      <c r="Q139" s="52">
        <f t="shared" si="19"/>
        <v>0.37419492775010027</v>
      </c>
    </row>
    <row r="140" spans="1:17" ht="11.45" customHeight="1" x14ac:dyDescent="0.25">
      <c r="A140" s="53" t="s">
        <v>58</v>
      </c>
      <c r="B140" s="52">
        <f t="shared" ref="B140:Q140" si="20">IF(B22=0,0,B22/B$17)</f>
        <v>5.5191464670406205E-2</v>
      </c>
      <c r="C140" s="52">
        <f t="shared" si="20"/>
        <v>5.1584290477788827E-2</v>
      </c>
      <c r="D140" s="52">
        <f t="shared" si="20"/>
        <v>5.166420364735759E-2</v>
      </c>
      <c r="E140" s="52">
        <f t="shared" si="20"/>
        <v>5.3497626783041326E-2</v>
      </c>
      <c r="F140" s="52">
        <f t="shared" si="20"/>
        <v>5.5311931014254939E-2</v>
      </c>
      <c r="G140" s="52">
        <f t="shared" si="20"/>
        <v>5.7556291561278027E-2</v>
      </c>
      <c r="H140" s="52">
        <f t="shared" si="20"/>
        <v>6.6675332938214329E-2</v>
      </c>
      <c r="I140" s="52">
        <f t="shared" si="20"/>
        <v>8.5428622643329996E-2</v>
      </c>
      <c r="J140" s="52">
        <f t="shared" si="20"/>
        <v>9.9722355408593102E-2</v>
      </c>
      <c r="K140" s="52">
        <f t="shared" si="20"/>
        <v>0.11903233901235746</v>
      </c>
      <c r="L140" s="52">
        <f t="shared" si="20"/>
        <v>0.1422240769705729</v>
      </c>
      <c r="M140" s="52">
        <f t="shared" si="20"/>
        <v>0.17369269498956014</v>
      </c>
      <c r="N140" s="52">
        <f t="shared" si="20"/>
        <v>0.20401324696059431</v>
      </c>
      <c r="O140" s="52">
        <f t="shared" si="20"/>
        <v>0.22456513134154843</v>
      </c>
      <c r="P140" s="52">
        <f t="shared" si="20"/>
        <v>0.23046836525334369</v>
      </c>
      <c r="Q140" s="52">
        <f t="shared" si="20"/>
        <v>0.25062549353059765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0</v>
      </c>
      <c r="I141" s="52">
        <f t="shared" si="21"/>
        <v>0</v>
      </c>
      <c r="J141" s="52">
        <f t="shared" si="21"/>
        <v>0</v>
      </c>
      <c r="K141" s="52">
        <f t="shared" si="21"/>
        <v>0</v>
      </c>
      <c r="L141" s="52">
        <f t="shared" si="21"/>
        <v>0</v>
      </c>
      <c r="M141" s="52">
        <f t="shared" si="21"/>
        <v>0</v>
      </c>
      <c r="N141" s="52">
        <f t="shared" si="21"/>
        <v>0</v>
      </c>
      <c r="O141" s="52">
        <f t="shared" si="21"/>
        <v>0</v>
      </c>
      <c r="P141" s="52">
        <f t="shared" si="21"/>
        <v>0</v>
      </c>
      <c r="Q141" s="52">
        <f t="shared" si="21"/>
        <v>0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1.5320095371923798E-4</v>
      </c>
      <c r="E142" s="52">
        <f t="shared" si="22"/>
        <v>3.0113650500103526E-4</v>
      </c>
      <c r="F142" s="52">
        <f t="shared" si="22"/>
        <v>4.6001589835208947E-4</v>
      </c>
      <c r="G142" s="52">
        <f t="shared" si="22"/>
        <v>6.4821454324096993E-4</v>
      </c>
      <c r="H142" s="52">
        <f t="shared" si="22"/>
        <v>6.5124987694117236E-4</v>
      </c>
      <c r="I142" s="52">
        <f t="shared" si="22"/>
        <v>7.4273950360843606E-4</v>
      </c>
      <c r="J142" s="52">
        <f t="shared" si="22"/>
        <v>4.7191850013888407E-4</v>
      </c>
      <c r="K142" s="52">
        <f t="shared" si="22"/>
        <v>4.6208649877969887E-4</v>
      </c>
      <c r="L142" s="52">
        <f t="shared" si="22"/>
        <v>1.1283670450578441E-3</v>
      </c>
      <c r="M142" s="52">
        <f t="shared" si="22"/>
        <v>1.1010104231993119E-3</v>
      </c>
      <c r="N142" s="52">
        <f t="shared" si="22"/>
        <v>1.5431968504739766E-3</v>
      </c>
      <c r="O142" s="52">
        <f t="shared" si="22"/>
        <v>1.6406582271324399E-3</v>
      </c>
      <c r="P142" s="52">
        <f t="shared" si="22"/>
        <v>1.663264119908381E-3</v>
      </c>
      <c r="Q142" s="52">
        <f t="shared" si="22"/>
        <v>1.2923420235213317E-3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5.0539263048527163E-6</v>
      </c>
      <c r="K143" s="52">
        <f t="shared" si="23"/>
        <v>6.5522880204353962E-6</v>
      </c>
      <c r="L143" s="52">
        <f t="shared" si="23"/>
        <v>7.5842410084878417E-6</v>
      </c>
      <c r="M143" s="52">
        <f t="shared" si="23"/>
        <v>1.3337834520326477E-5</v>
      </c>
      <c r="N143" s="52">
        <f t="shared" si="23"/>
        <v>3.6582306495372047E-5</v>
      </c>
      <c r="O143" s="52">
        <f t="shared" si="23"/>
        <v>5.3278161143970205E-5</v>
      </c>
      <c r="P143" s="52">
        <f t="shared" si="23"/>
        <v>1.5518936025745334E-4</v>
      </c>
      <c r="Q143" s="52">
        <f t="shared" si="23"/>
        <v>3.4151139835625799E-4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8.3875896960258434E-2</v>
      </c>
      <c r="C145" s="50">
        <f t="shared" si="25"/>
        <v>8.2641753213115954E-2</v>
      </c>
      <c r="D145" s="50">
        <f t="shared" si="25"/>
        <v>7.9823348009124662E-2</v>
      </c>
      <c r="E145" s="50">
        <f t="shared" si="25"/>
        <v>8.0533044754550212E-2</v>
      </c>
      <c r="F145" s="50">
        <f t="shared" si="25"/>
        <v>7.8453225210838765E-2</v>
      </c>
      <c r="G145" s="50">
        <f t="shared" si="25"/>
        <v>7.7265638756138663E-2</v>
      </c>
      <c r="H145" s="50">
        <f t="shared" si="25"/>
        <v>7.589905181205725E-2</v>
      </c>
      <c r="I145" s="50">
        <f t="shared" si="25"/>
        <v>7.1256001625402715E-2</v>
      </c>
      <c r="J145" s="50">
        <f t="shared" si="25"/>
        <v>6.9394820633206733E-2</v>
      </c>
      <c r="K145" s="50">
        <f t="shared" si="25"/>
        <v>6.9196637448699486E-2</v>
      </c>
      <c r="L145" s="50">
        <f t="shared" si="25"/>
        <v>7.239166399775232E-2</v>
      </c>
      <c r="M145" s="50">
        <f t="shared" si="25"/>
        <v>6.6531433264017364E-2</v>
      </c>
      <c r="N145" s="50">
        <f t="shared" si="25"/>
        <v>7.0323658670723377E-2</v>
      </c>
      <c r="O145" s="50">
        <f t="shared" si="25"/>
        <v>6.7818404137355487E-2</v>
      </c>
      <c r="P145" s="50">
        <f t="shared" si="25"/>
        <v>5.9594479062593374E-2</v>
      </c>
      <c r="Q145" s="50">
        <f t="shared" si="25"/>
        <v>5.9558440875763535E-2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9.0736284215947984E-4</v>
      </c>
      <c r="C146" s="52">
        <f t="shared" si="26"/>
        <v>7.4951261193016651E-4</v>
      </c>
      <c r="D146" s="52">
        <f t="shared" si="26"/>
        <v>6.0330570664170375E-4</v>
      </c>
      <c r="E146" s="52">
        <f t="shared" si="26"/>
        <v>4.6760285375268347E-4</v>
      </c>
      <c r="F146" s="52">
        <f t="shared" si="26"/>
        <v>3.4138503682039291E-4</v>
      </c>
      <c r="G146" s="52">
        <f t="shared" si="26"/>
        <v>2.3863850489214063E-4</v>
      </c>
      <c r="H146" s="52">
        <f t="shared" si="26"/>
        <v>1.9464534872644401E-4</v>
      </c>
      <c r="I146" s="52">
        <f t="shared" si="26"/>
        <v>1.5975002700484672E-4</v>
      </c>
      <c r="J146" s="52">
        <f t="shared" si="26"/>
        <v>1.3112305131078467E-4</v>
      </c>
      <c r="K146" s="52">
        <f t="shared" si="26"/>
        <v>1.2210199474367423E-4</v>
      </c>
      <c r="L146" s="52">
        <f t="shared" si="26"/>
        <v>4.5474985009547979E-5</v>
      </c>
      <c r="M146" s="52">
        <f t="shared" si="26"/>
        <v>7.599158713300439E-5</v>
      </c>
      <c r="N146" s="52">
        <f t="shared" si="26"/>
        <v>6.368167648754559E-5</v>
      </c>
      <c r="O146" s="52">
        <f t="shared" si="26"/>
        <v>6.3381107980818753E-5</v>
      </c>
      <c r="P146" s="52">
        <f t="shared" si="26"/>
        <v>5.7942583479517098E-5</v>
      </c>
      <c r="Q146" s="52">
        <f t="shared" si="26"/>
        <v>5.4273848312707617E-5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8.1790529752826108E-2</v>
      </c>
      <c r="C147" s="52">
        <f t="shared" si="27"/>
        <v>8.0692254619373752E-2</v>
      </c>
      <c r="D147" s="52">
        <f t="shared" si="27"/>
        <v>7.8000462725615297E-2</v>
      </c>
      <c r="E147" s="52">
        <f t="shared" si="27"/>
        <v>7.8389572832860549E-2</v>
      </c>
      <c r="F147" s="52">
        <f t="shared" si="27"/>
        <v>7.6867675967784321E-2</v>
      </c>
      <c r="G147" s="52">
        <f t="shared" si="27"/>
        <v>7.601560729144706E-2</v>
      </c>
      <c r="H147" s="52">
        <f t="shared" si="27"/>
        <v>7.3933060082293126E-2</v>
      </c>
      <c r="I147" s="52">
        <f t="shared" si="27"/>
        <v>6.9387000873580004E-2</v>
      </c>
      <c r="J147" s="52">
        <f t="shared" si="27"/>
        <v>6.7143871805498773E-2</v>
      </c>
      <c r="K147" s="52">
        <f t="shared" si="27"/>
        <v>6.7268894468061988E-2</v>
      </c>
      <c r="L147" s="52">
        <f t="shared" si="27"/>
        <v>7.006699999649682E-2</v>
      </c>
      <c r="M147" s="52">
        <f t="shared" si="27"/>
        <v>6.2770064968548381E-2</v>
      </c>
      <c r="N147" s="52">
        <f t="shared" si="27"/>
        <v>6.5657316780391883E-2</v>
      </c>
      <c r="O147" s="52">
        <f t="shared" si="27"/>
        <v>6.3182579887619716E-2</v>
      </c>
      <c r="P147" s="52">
        <f t="shared" si="27"/>
        <v>5.532326179269139E-2</v>
      </c>
      <c r="Q147" s="52">
        <f t="shared" si="27"/>
        <v>5.6745533496873467E-2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1.1780043652728468E-3</v>
      </c>
      <c r="C149" s="52">
        <f t="shared" si="29"/>
        <v>1.1999859818120299E-3</v>
      </c>
      <c r="D149" s="52">
        <f t="shared" si="29"/>
        <v>1.2195795768676664E-3</v>
      </c>
      <c r="E149" s="52">
        <f t="shared" si="29"/>
        <v>1.6758690679369683E-3</v>
      </c>
      <c r="F149" s="52">
        <f t="shared" si="29"/>
        <v>1.2441642062340475E-3</v>
      </c>
      <c r="G149" s="52">
        <f t="shared" si="29"/>
        <v>1.011392959799475E-3</v>
      </c>
      <c r="H149" s="52">
        <f t="shared" si="29"/>
        <v>1.7713463810376836E-3</v>
      </c>
      <c r="I149" s="52">
        <f t="shared" si="29"/>
        <v>1.7092507248178681E-3</v>
      </c>
      <c r="J149" s="52">
        <f t="shared" si="29"/>
        <v>2.1198257763971758E-3</v>
      </c>
      <c r="K149" s="52">
        <f t="shared" si="29"/>
        <v>1.8056409858938198E-3</v>
      </c>
      <c r="L149" s="52">
        <f t="shared" si="29"/>
        <v>2.279189016245953E-3</v>
      </c>
      <c r="M149" s="52">
        <f t="shared" si="29"/>
        <v>3.6853767083359691E-3</v>
      </c>
      <c r="N149" s="52">
        <f t="shared" si="29"/>
        <v>4.6026602138439293E-3</v>
      </c>
      <c r="O149" s="52">
        <f t="shared" si="29"/>
        <v>4.5724431417549392E-3</v>
      </c>
      <c r="P149" s="52">
        <f t="shared" si="29"/>
        <v>4.2132746864224678E-3</v>
      </c>
      <c r="Q149" s="52">
        <f t="shared" si="29"/>
        <v>2.7586335305773667E-3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0.27478926383344299</v>
      </c>
      <c r="C151" s="56">
        <f t="shared" si="31"/>
        <v>0.28081535956245673</v>
      </c>
      <c r="D151" s="56">
        <f t="shared" si="31"/>
        <v>0.27638286096232001</v>
      </c>
      <c r="E151" s="56">
        <f t="shared" si="31"/>
        <v>0.28315046792645149</v>
      </c>
      <c r="F151" s="56">
        <f t="shared" si="31"/>
        <v>0.30406943810013015</v>
      </c>
      <c r="G151" s="56">
        <f t="shared" si="31"/>
        <v>0.32244656423356449</v>
      </c>
      <c r="H151" s="56">
        <f t="shared" si="31"/>
        <v>0.33123136338768366</v>
      </c>
      <c r="I151" s="56">
        <f t="shared" si="31"/>
        <v>0.33025174506523997</v>
      </c>
      <c r="J151" s="56">
        <f t="shared" si="31"/>
        <v>0.34763202743373939</v>
      </c>
      <c r="K151" s="56">
        <f t="shared" si="31"/>
        <v>0.32088068348217647</v>
      </c>
      <c r="L151" s="56">
        <f t="shared" si="31"/>
        <v>0.33150598232455597</v>
      </c>
      <c r="M151" s="56">
        <f t="shared" si="31"/>
        <v>0.33245771611362046</v>
      </c>
      <c r="N151" s="56">
        <f t="shared" si="31"/>
        <v>0.32285755223250856</v>
      </c>
      <c r="O151" s="56">
        <f t="shared" si="31"/>
        <v>0.31411169977515452</v>
      </c>
      <c r="P151" s="56">
        <f t="shared" si="31"/>
        <v>0.29432863829054134</v>
      </c>
      <c r="Q151" s="56">
        <f t="shared" si="31"/>
        <v>0.30975514917575275</v>
      </c>
    </row>
    <row r="152" spans="1:17" ht="11.45" customHeight="1" x14ac:dyDescent="0.25">
      <c r="A152" s="55" t="s">
        <v>27</v>
      </c>
      <c r="B152" s="54">
        <f t="shared" ref="B152:Q152" si="32">IF(B34=0,0,B34/B$17)</f>
        <v>4.9091632670972378E-2</v>
      </c>
      <c r="C152" s="54">
        <f t="shared" si="32"/>
        <v>5.4424798147464537E-2</v>
      </c>
      <c r="D152" s="54">
        <f t="shared" si="32"/>
        <v>5.7769789500626875E-2</v>
      </c>
      <c r="E152" s="54">
        <f t="shared" si="32"/>
        <v>6.2077471080095939E-2</v>
      </c>
      <c r="F152" s="54">
        <f t="shared" si="32"/>
        <v>6.7235504947034869E-2</v>
      </c>
      <c r="G152" s="54">
        <f t="shared" si="32"/>
        <v>6.9115293949367218E-2</v>
      </c>
      <c r="H152" s="54">
        <f t="shared" si="32"/>
        <v>7.3566758447542374E-2</v>
      </c>
      <c r="I152" s="54">
        <f t="shared" si="32"/>
        <v>7.5965642976342965E-2</v>
      </c>
      <c r="J152" s="54">
        <f t="shared" si="32"/>
        <v>8.0602537150861714E-2</v>
      </c>
      <c r="K152" s="54">
        <f t="shared" si="32"/>
        <v>8.101336420605755E-2</v>
      </c>
      <c r="L152" s="54">
        <f t="shared" si="32"/>
        <v>8.5005899648586486E-2</v>
      </c>
      <c r="M152" s="54">
        <f t="shared" si="32"/>
        <v>8.8682322758438056E-2</v>
      </c>
      <c r="N152" s="54">
        <f t="shared" si="32"/>
        <v>8.8870571609906496E-2</v>
      </c>
      <c r="O152" s="54">
        <f t="shared" si="32"/>
        <v>8.5581271550885532E-2</v>
      </c>
      <c r="P152" s="54">
        <f t="shared" si="32"/>
        <v>7.6914235425614222E-2</v>
      </c>
      <c r="Q152" s="54">
        <f t="shared" si="32"/>
        <v>8.0109611934905386E-2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2.432276427373465E-2</v>
      </c>
      <c r="C153" s="52">
        <f t="shared" si="33"/>
        <v>2.2783886434731528E-2</v>
      </c>
      <c r="D153" s="52">
        <f t="shared" si="33"/>
        <v>2.0606205692577234E-2</v>
      </c>
      <c r="E153" s="52">
        <f t="shared" si="33"/>
        <v>1.8000209185502075E-2</v>
      </c>
      <c r="F153" s="52">
        <f t="shared" si="33"/>
        <v>1.5453080160412198E-2</v>
      </c>
      <c r="G153" s="52">
        <f t="shared" si="33"/>
        <v>1.3952699668264595E-2</v>
      </c>
      <c r="H153" s="52">
        <f t="shared" si="33"/>
        <v>1.2483672764297167E-2</v>
      </c>
      <c r="I153" s="52">
        <f t="shared" si="33"/>
        <v>1.126730700552705E-2</v>
      </c>
      <c r="J153" s="52">
        <f t="shared" si="33"/>
        <v>9.8934185270023508E-3</v>
      </c>
      <c r="K153" s="52">
        <f t="shared" si="33"/>
        <v>9.3146138750546115E-3</v>
      </c>
      <c r="L153" s="52">
        <f t="shared" si="33"/>
        <v>8.1868941024641657E-3</v>
      </c>
      <c r="M153" s="52">
        <f t="shared" si="33"/>
        <v>7.7586653967291466E-3</v>
      </c>
      <c r="N153" s="52">
        <f t="shared" si="33"/>
        <v>7.1928495391528997E-3</v>
      </c>
      <c r="O153" s="52">
        <f t="shared" si="33"/>
        <v>6.4460707626843427E-3</v>
      </c>
      <c r="P153" s="52">
        <f t="shared" si="33"/>
        <v>6.5715742514665344E-3</v>
      </c>
      <c r="Q153" s="52">
        <f t="shared" si="33"/>
        <v>6.8937865045108244E-3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2.4768868397237732E-2</v>
      </c>
      <c r="C154" s="52">
        <f t="shared" si="34"/>
        <v>3.164067526773983E-2</v>
      </c>
      <c r="D154" s="52">
        <f t="shared" si="34"/>
        <v>3.7162166791343591E-2</v>
      </c>
      <c r="E154" s="52">
        <f t="shared" si="34"/>
        <v>4.4073411957928924E-2</v>
      </c>
      <c r="F154" s="52">
        <f t="shared" si="34"/>
        <v>5.1776285885729072E-2</v>
      </c>
      <c r="G154" s="52">
        <f t="shared" si="34"/>
        <v>5.5149860229257899E-2</v>
      </c>
      <c r="H154" s="52">
        <f t="shared" si="34"/>
        <v>6.1051389270069291E-2</v>
      </c>
      <c r="I154" s="52">
        <f t="shared" si="34"/>
        <v>6.4628890420876273E-2</v>
      </c>
      <c r="J154" s="52">
        <f t="shared" si="34"/>
        <v>7.0635080893081612E-2</v>
      </c>
      <c r="K154" s="52">
        <f t="shared" si="34"/>
        <v>7.1604490793761313E-2</v>
      </c>
      <c r="L154" s="52">
        <f t="shared" si="34"/>
        <v>7.666132846588955E-2</v>
      </c>
      <c r="M154" s="52">
        <f t="shared" si="34"/>
        <v>8.0791105452656789E-2</v>
      </c>
      <c r="N154" s="52">
        <f t="shared" si="34"/>
        <v>8.1513644332759622E-2</v>
      </c>
      <c r="O154" s="52">
        <f t="shared" si="34"/>
        <v>7.8964341811777264E-2</v>
      </c>
      <c r="P154" s="52">
        <f t="shared" si="34"/>
        <v>7.0171403136808155E-2</v>
      </c>
      <c r="Q154" s="52">
        <f t="shared" si="34"/>
        <v>7.307977711453581E-2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2.3644499317803439E-7</v>
      </c>
      <c r="D156" s="52">
        <f t="shared" si="36"/>
        <v>1.4170167060422172E-6</v>
      </c>
      <c r="E156" s="52">
        <f t="shared" si="36"/>
        <v>3.8499366649397155E-6</v>
      </c>
      <c r="F156" s="52">
        <f t="shared" si="36"/>
        <v>6.1389008936075043E-6</v>
      </c>
      <c r="G156" s="52">
        <f t="shared" si="36"/>
        <v>1.2734051844726814E-5</v>
      </c>
      <c r="H156" s="52">
        <f t="shared" si="36"/>
        <v>3.1696413175918002E-5</v>
      </c>
      <c r="I156" s="52">
        <f t="shared" si="36"/>
        <v>6.9445549939648477E-5</v>
      </c>
      <c r="J156" s="52">
        <f t="shared" si="36"/>
        <v>7.4037730777748545E-5</v>
      </c>
      <c r="K156" s="52">
        <f t="shared" si="36"/>
        <v>9.4259537241629649E-5</v>
      </c>
      <c r="L156" s="52">
        <f t="shared" si="36"/>
        <v>1.5767708023276629E-4</v>
      </c>
      <c r="M156" s="52">
        <f t="shared" si="36"/>
        <v>1.3255190905212051E-4</v>
      </c>
      <c r="N156" s="52">
        <f t="shared" si="36"/>
        <v>1.6407773799397845E-4</v>
      </c>
      <c r="O156" s="52">
        <f t="shared" si="36"/>
        <v>1.7085897642392983E-4</v>
      </c>
      <c r="P156" s="52">
        <f t="shared" si="36"/>
        <v>1.7125803733952666E-4</v>
      </c>
      <c r="Q156" s="52">
        <f t="shared" si="36"/>
        <v>1.3604831585874966E-4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0.22569763116247063</v>
      </c>
      <c r="C158" s="50">
        <f t="shared" si="38"/>
        <v>0.2263905614149922</v>
      </c>
      <c r="D158" s="50">
        <f t="shared" si="38"/>
        <v>0.21861307146169312</v>
      </c>
      <c r="E158" s="50">
        <f t="shared" si="38"/>
        <v>0.22107299684635559</v>
      </c>
      <c r="F158" s="50">
        <f t="shared" si="38"/>
        <v>0.23683393315309526</v>
      </c>
      <c r="G158" s="50">
        <f t="shared" si="38"/>
        <v>0.25333127028419727</v>
      </c>
      <c r="H158" s="50">
        <f t="shared" si="38"/>
        <v>0.25766460494014132</v>
      </c>
      <c r="I158" s="50">
        <f t="shared" si="38"/>
        <v>0.25428610208889701</v>
      </c>
      <c r="J158" s="50">
        <f t="shared" si="38"/>
        <v>0.26702949028287765</v>
      </c>
      <c r="K158" s="50">
        <f t="shared" si="38"/>
        <v>0.23986731927611893</v>
      </c>
      <c r="L158" s="50">
        <f t="shared" si="38"/>
        <v>0.24650008267596948</v>
      </c>
      <c r="M158" s="50">
        <f t="shared" si="38"/>
        <v>0.24377539335518239</v>
      </c>
      <c r="N158" s="50">
        <f t="shared" si="38"/>
        <v>0.23398698062260209</v>
      </c>
      <c r="O158" s="50">
        <f t="shared" si="38"/>
        <v>0.22853042822426897</v>
      </c>
      <c r="P158" s="50">
        <f t="shared" si="38"/>
        <v>0.21741440286492714</v>
      </c>
      <c r="Q158" s="50">
        <f t="shared" si="38"/>
        <v>0.22964553724084735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0.17512104341137186</v>
      </c>
      <c r="C159" s="52">
        <f t="shared" si="39"/>
        <v>0.17323617562532528</v>
      </c>
      <c r="D159" s="52">
        <f t="shared" si="39"/>
        <v>0.16889817491374426</v>
      </c>
      <c r="E159" s="52">
        <f t="shared" si="39"/>
        <v>0.16656080756389827</v>
      </c>
      <c r="F159" s="52">
        <f t="shared" si="39"/>
        <v>0.17041067122564901</v>
      </c>
      <c r="G159" s="52">
        <f t="shared" si="39"/>
        <v>0.18260219619546139</v>
      </c>
      <c r="H159" s="52">
        <f t="shared" si="39"/>
        <v>0.18103800218696384</v>
      </c>
      <c r="I159" s="52">
        <f t="shared" si="39"/>
        <v>0.1821530852377177</v>
      </c>
      <c r="J159" s="52">
        <f t="shared" si="39"/>
        <v>0.19306991967086534</v>
      </c>
      <c r="K159" s="52">
        <f t="shared" si="39"/>
        <v>0.1802668363989279</v>
      </c>
      <c r="L159" s="52">
        <f t="shared" si="39"/>
        <v>0.18258467908251866</v>
      </c>
      <c r="M159" s="52">
        <f t="shared" si="39"/>
        <v>0.1798992993151165</v>
      </c>
      <c r="N159" s="52">
        <f t="shared" si="39"/>
        <v>0.16981260908979648</v>
      </c>
      <c r="O159" s="52">
        <f t="shared" si="39"/>
        <v>0.16291781225819352</v>
      </c>
      <c r="P159" s="52">
        <f t="shared" si="39"/>
        <v>0.17621520238781743</v>
      </c>
      <c r="Q159" s="52">
        <f t="shared" si="39"/>
        <v>0.1767129992125526</v>
      </c>
    </row>
    <row r="160" spans="1:17" ht="11.45" customHeight="1" x14ac:dyDescent="0.25">
      <c r="A160" s="47" t="s">
        <v>22</v>
      </c>
      <c r="B160" s="46">
        <f t="shared" ref="B160:Q160" si="40">IF(B42=0,0,B42/B$17)</f>
        <v>5.057658775109878E-2</v>
      </c>
      <c r="C160" s="46">
        <f t="shared" si="40"/>
        <v>5.3154385789666907E-2</v>
      </c>
      <c r="D160" s="46">
        <f t="shared" si="40"/>
        <v>4.9714896547948861E-2</v>
      </c>
      <c r="E160" s="46">
        <f t="shared" si="40"/>
        <v>5.4512189282457331E-2</v>
      </c>
      <c r="F160" s="46">
        <f t="shared" si="40"/>
        <v>6.6423261927446242E-2</v>
      </c>
      <c r="G160" s="46">
        <f t="shared" si="40"/>
        <v>7.0729074088735841E-2</v>
      </c>
      <c r="H160" s="46">
        <f t="shared" si="40"/>
        <v>7.6626602753177481E-2</v>
      </c>
      <c r="I160" s="46">
        <f t="shared" si="40"/>
        <v>7.2133016851179316E-2</v>
      </c>
      <c r="J160" s="46">
        <f t="shared" si="40"/>
        <v>7.395957061201229E-2</v>
      </c>
      <c r="K160" s="46">
        <f t="shared" si="40"/>
        <v>5.9600482877191045E-2</v>
      </c>
      <c r="L160" s="46">
        <f t="shared" si="40"/>
        <v>6.391540359345084E-2</v>
      </c>
      <c r="M160" s="46">
        <f t="shared" si="40"/>
        <v>6.3876094040065876E-2</v>
      </c>
      <c r="N160" s="46">
        <f t="shared" si="40"/>
        <v>6.4174371532805627E-2</v>
      </c>
      <c r="O160" s="46">
        <f t="shared" si="40"/>
        <v>6.5612615966075469E-2</v>
      </c>
      <c r="P160" s="46">
        <f t="shared" si="40"/>
        <v>4.1199200477109725E-2</v>
      </c>
      <c r="Q160" s="46">
        <f t="shared" si="40"/>
        <v>5.2932538028294743E-2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4699484.8999043629</v>
      </c>
      <c r="C3" s="41">
        <f>TrRoad_act!C57</f>
        <v>4769064.3948927606</v>
      </c>
      <c r="D3" s="41">
        <f>TrRoad_act!D57</f>
        <v>4842078.8173657535</v>
      </c>
      <c r="E3" s="41">
        <f>TrRoad_act!E57</f>
        <v>4910643.8106799554</v>
      </c>
      <c r="F3" s="41">
        <f>TrRoad_act!F57</f>
        <v>4976305.9623230416</v>
      </c>
      <c r="G3" s="41">
        <f>TrRoad_act!G57</f>
        <v>5087859.2577931173</v>
      </c>
      <c r="H3" s="41">
        <f>TrRoad_act!H57</f>
        <v>5200535.2846311675</v>
      </c>
      <c r="I3" s="41">
        <f>TrRoad_act!I57</f>
        <v>5310692.0540735824</v>
      </c>
      <c r="J3" s="41">
        <f>TrRoad_act!J57</f>
        <v>5362823.3305554138</v>
      </c>
      <c r="K3" s="41">
        <f>TrRoad_act!K57</f>
        <v>5404911.9994960045</v>
      </c>
      <c r="L3" s="41">
        <f>TrRoad_act!L57</f>
        <v>5443374.1053565415</v>
      </c>
      <c r="M3" s="41">
        <f>TrRoad_act!M57</f>
        <v>5550522.7205462279</v>
      </c>
      <c r="N3" s="41">
        <f>TrRoad_act!N57</f>
        <v>5612177.803941262</v>
      </c>
      <c r="O3" s="41">
        <f>TrRoad_act!O57</f>
        <v>5680494.6222502328</v>
      </c>
      <c r="P3" s="41">
        <f>TrRoad_act!P57</f>
        <v>5798736.2501236852</v>
      </c>
      <c r="Q3" s="41">
        <f>TrRoad_act!Q57</f>
        <v>5912187.216358345</v>
      </c>
    </row>
    <row r="4" spans="1:17" ht="11.45" customHeight="1" x14ac:dyDescent="0.25">
      <c r="A4" s="25" t="s">
        <v>39</v>
      </c>
      <c r="B4" s="40">
        <f>TrRoad_act!B58</f>
        <v>4322596</v>
      </c>
      <c r="C4" s="40">
        <f>TrRoad_act!C58</f>
        <v>4369937</v>
      </c>
      <c r="D4" s="40">
        <f>TrRoad_act!D58</f>
        <v>4429612</v>
      </c>
      <c r="E4" s="40">
        <f>TrRoad_act!E58</f>
        <v>4485443</v>
      </c>
      <c r="F4" s="40">
        <f>TrRoad_act!F58</f>
        <v>4530760</v>
      </c>
      <c r="G4" s="40">
        <f>TrRoad_act!G58</f>
        <v>4620559</v>
      </c>
      <c r="H4" s="40">
        <f>TrRoad_act!H58</f>
        <v>4714317</v>
      </c>
      <c r="I4" s="40">
        <f>TrRoad_act!I58</f>
        <v>4800040</v>
      </c>
      <c r="J4" s="40">
        <f>TrRoad_act!J58</f>
        <v>4846773</v>
      </c>
      <c r="K4" s="40">
        <f>TrRoad_act!K58</f>
        <v>4885242</v>
      </c>
      <c r="L4" s="40">
        <f>TrRoad_act!L58</f>
        <v>4918498</v>
      </c>
      <c r="M4" s="40">
        <f>TrRoad_act!M58</f>
        <v>4992987</v>
      </c>
      <c r="N4" s="40">
        <f>TrRoad_act!N58</f>
        <v>5054355</v>
      </c>
      <c r="O4" s="40">
        <f>TrRoad_act!O58</f>
        <v>5114232</v>
      </c>
      <c r="P4" s="40">
        <f>TrRoad_act!P58</f>
        <v>5217251</v>
      </c>
      <c r="Q4" s="40">
        <f>TrRoad_act!Q58</f>
        <v>5314989</v>
      </c>
    </row>
    <row r="5" spans="1:17" ht="11.45" customHeight="1" x14ac:dyDescent="0.25">
      <c r="A5" s="23" t="s">
        <v>30</v>
      </c>
      <c r="B5" s="39">
        <f>TrRoad_act!B59</f>
        <v>310069</v>
      </c>
      <c r="C5" s="39">
        <f>TrRoad_act!C59</f>
        <v>336341</v>
      </c>
      <c r="D5" s="39">
        <f>TrRoad_act!D59</f>
        <v>372369</v>
      </c>
      <c r="E5" s="39">
        <f>TrRoad_act!E59</f>
        <v>395601</v>
      </c>
      <c r="F5" s="39">
        <f>TrRoad_act!F59</f>
        <v>403317</v>
      </c>
      <c r="G5" s="39">
        <f>TrRoad_act!G59</f>
        <v>453082</v>
      </c>
      <c r="H5" s="39">
        <f>TrRoad_act!H59</f>
        <v>497744</v>
      </c>
      <c r="I5" s="39">
        <f>TrRoad_act!I59</f>
        <v>528125</v>
      </c>
      <c r="J5" s="39">
        <f>TrRoad_act!J59</f>
        <v>553929</v>
      </c>
      <c r="K5" s="39">
        <f>TrRoad_act!K59</f>
        <v>571890</v>
      </c>
      <c r="L5" s="39">
        <f>TrRoad_act!L59</f>
        <v>570240</v>
      </c>
      <c r="M5" s="39">
        <f>TrRoad_act!M59</f>
        <v>578495</v>
      </c>
      <c r="N5" s="39">
        <f>TrRoad_act!N59</f>
        <v>593809</v>
      </c>
      <c r="O5" s="39">
        <f>TrRoad_act!O59</f>
        <v>605590</v>
      </c>
      <c r="P5" s="39">
        <f>TrRoad_act!P59</f>
        <v>618553</v>
      </c>
      <c r="Q5" s="39">
        <f>TrRoad_act!Q59</f>
        <v>632618</v>
      </c>
    </row>
    <row r="6" spans="1:17" ht="11.45" customHeight="1" x14ac:dyDescent="0.25">
      <c r="A6" s="19" t="s">
        <v>29</v>
      </c>
      <c r="B6" s="38">
        <f>TrRoad_act!B60</f>
        <v>3998110</v>
      </c>
      <c r="C6" s="38">
        <f>TrRoad_act!C60</f>
        <v>4019350</v>
      </c>
      <c r="D6" s="38">
        <f>TrRoad_act!D60</f>
        <v>4043230</v>
      </c>
      <c r="E6" s="38">
        <f>TrRoad_act!E60</f>
        <v>4076100</v>
      </c>
      <c r="F6" s="38">
        <f>TrRoad_act!F60</f>
        <v>4114080</v>
      </c>
      <c r="G6" s="38">
        <f>TrRoad_act!G60</f>
        <v>4154000</v>
      </c>
      <c r="H6" s="38">
        <f>TrRoad_act!H60</f>
        <v>4202930</v>
      </c>
      <c r="I6" s="38">
        <f>TrRoad_act!I60</f>
        <v>4258600</v>
      </c>
      <c r="J6" s="38">
        <f>TrRoad_act!J60</f>
        <v>4279370</v>
      </c>
      <c r="K6" s="38">
        <f>TrRoad_act!K60</f>
        <v>4299950</v>
      </c>
      <c r="L6" s="38">
        <f>TrRoad_act!L60</f>
        <v>4334390</v>
      </c>
      <c r="M6" s="38">
        <f>TrRoad_act!M60</f>
        <v>4400550</v>
      </c>
      <c r="N6" s="38">
        <f>TrRoad_act!N60</f>
        <v>4446349</v>
      </c>
      <c r="O6" s="38">
        <f>TrRoad_act!O60</f>
        <v>4494661</v>
      </c>
      <c r="P6" s="38">
        <f>TrRoad_act!P60</f>
        <v>4584711</v>
      </c>
      <c r="Q6" s="38">
        <f>TrRoad_act!Q60</f>
        <v>4668262</v>
      </c>
    </row>
    <row r="7" spans="1:17" ht="11.45" customHeight="1" x14ac:dyDescent="0.25">
      <c r="A7" s="62" t="s">
        <v>59</v>
      </c>
      <c r="B7" s="42">
        <f>TrRoad_act!B61</f>
        <v>3804105</v>
      </c>
      <c r="C7" s="42">
        <f>TrRoad_act!C61</f>
        <v>3834345</v>
      </c>
      <c r="D7" s="42">
        <f>TrRoad_act!D61</f>
        <v>3853307</v>
      </c>
      <c r="E7" s="42">
        <f>TrRoad_act!E61</f>
        <v>3878269</v>
      </c>
      <c r="F7" s="42">
        <f>TrRoad_act!F61</f>
        <v>3906270</v>
      </c>
      <c r="G7" s="42">
        <f>TrRoad_act!G61</f>
        <v>3931969</v>
      </c>
      <c r="H7" s="42">
        <f>TrRoad_act!H61</f>
        <v>3938263</v>
      </c>
      <c r="I7" s="42">
        <f>TrRoad_act!I61</f>
        <v>3902808</v>
      </c>
      <c r="J7" s="42">
        <f>TrRoad_act!J61</f>
        <v>3858380</v>
      </c>
      <c r="K7" s="42">
        <f>TrRoad_act!K61</f>
        <v>3789716</v>
      </c>
      <c r="L7" s="42">
        <f>TrRoad_act!L61</f>
        <v>3686071</v>
      </c>
      <c r="M7" s="42">
        <f>TrRoad_act!M61</f>
        <v>3580063</v>
      </c>
      <c r="N7" s="42">
        <f>TrRoad_act!N61</f>
        <v>3454813</v>
      </c>
      <c r="O7" s="42">
        <f>TrRoad_act!O61</f>
        <v>3341919</v>
      </c>
      <c r="P7" s="42">
        <f>TrRoad_act!P61</f>
        <v>3260774</v>
      </c>
      <c r="Q7" s="42">
        <f>TrRoad_act!Q61</f>
        <v>3169247</v>
      </c>
    </row>
    <row r="8" spans="1:17" ht="11.45" customHeight="1" x14ac:dyDescent="0.25">
      <c r="A8" s="62" t="s">
        <v>58</v>
      </c>
      <c r="B8" s="42">
        <f>TrRoad_act!B62</f>
        <v>194005</v>
      </c>
      <c r="C8" s="42">
        <f>TrRoad_act!C62</f>
        <v>185005</v>
      </c>
      <c r="D8" s="42">
        <f>TrRoad_act!D62</f>
        <v>189003</v>
      </c>
      <c r="E8" s="42">
        <f>TrRoad_act!E62</f>
        <v>196001</v>
      </c>
      <c r="F8" s="42">
        <f>TrRoad_act!F62</f>
        <v>204960</v>
      </c>
      <c r="G8" s="42">
        <f>TrRoad_act!G62</f>
        <v>217891</v>
      </c>
      <c r="H8" s="42">
        <f>TrRoad_act!H62</f>
        <v>260438</v>
      </c>
      <c r="I8" s="42">
        <f>TrRoad_act!I62</f>
        <v>350984</v>
      </c>
      <c r="J8" s="42">
        <f>TrRoad_act!J62</f>
        <v>415415</v>
      </c>
      <c r="K8" s="42">
        <f>TrRoad_act!K62</f>
        <v>504079</v>
      </c>
      <c r="L8" s="42">
        <f>TrRoad_act!L62</f>
        <v>634776</v>
      </c>
      <c r="M8" s="42">
        <f>TrRoad_act!M62</f>
        <v>800573</v>
      </c>
      <c r="N8" s="42">
        <f>TrRoad_act!N62</f>
        <v>965935</v>
      </c>
      <c r="O8" s="42">
        <f>TrRoad_act!O62</f>
        <v>1122969</v>
      </c>
      <c r="P8" s="42">
        <f>TrRoad_act!P62</f>
        <v>1286189</v>
      </c>
      <c r="Q8" s="42">
        <f>TrRoad_act!Q62</f>
        <v>1449620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0</v>
      </c>
      <c r="I9" s="42">
        <f>TrRoad_act!I63</f>
        <v>0</v>
      </c>
      <c r="J9" s="42">
        <f>TrRoad_act!J63</f>
        <v>0</v>
      </c>
      <c r="K9" s="42">
        <f>TrRoad_act!K63</f>
        <v>0</v>
      </c>
      <c r="L9" s="42">
        <f>TrRoad_act!L63</f>
        <v>0</v>
      </c>
      <c r="M9" s="42">
        <f>TrRoad_act!M63</f>
        <v>0</v>
      </c>
      <c r="N9" s="42">
        <f>TrRoad_act!N63</f>
        <v>0</v>
      </c>
      <c r="O9" s="42">
        <f>TrRoad_act!O63</f>
        <v>0</v>
      </c>
      <c r="P9" s="42">
        <f>TrRoad_act!P63</f>
        <v>0</v>
      </c>
      <c r="Q9" s="42">
        <f>TrRoad_act!Q63</f>
        <v>0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920</v>
      </c>
      <c r="E10" s="42">
        <f>TrRoad_act!E64</f>
        <v>1830</v>
      </c>
      <c r="F10" s="42">
        <f>TrRoad_act!F64</f>
        <v>2850</v>
      </c>
      <c r="G10" s="42">
        <f>TrRoad_act!G64</f>
        <v>4140</v>
      </c>
      <c r="H10" s="42">
        <f>TrRoad_act!H64</f>
        <v>4229</v>
      </c>
      <c r="I10" s="42">
        <f>TrRoad_act!I64</f>
        <v>4808</v>
      </c>
      <c r="J10" s="42">
        <f>TrRoad_act!J64</f>
        <v>5445</v>
      </c>
      <c r="K10" s="42">
        <f>TrRoad_act!K64</f>
        <v>5995</v>
      </c>
      <c r="L10" s="42">
        <f>TrRoad_act!L64</f>
        <v>13313</v>
      </c>
      <c r="M10" s="42">
        <f>TrRoad_act!M64</f>
        <v>19351</v>
      </c>
      <c r="N10" s="42">
        <f>TrRoad_act!N64</f>
        <v>24167</v>
      </c>
      <c r="O10" s="42">
        <f>TrRoad_act!O64</f>
        <v>27294</v>
      </c>
      <c r="P10" s="42">
        <f>TrRoad_act!P64</f>
        <v>31445</v>
      </c>
      <c r="Q10" s="42">
        <f>TrRoad_act!Q64</f>
        <v>35492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130</v>
      </c>
      <c r="K11" s="42">
        <f>TrRoad_act!K65</f>
        <v>160</v>
      </c>
      <c r="L11" s="42">
        <f>TrRoad_act!L65</f>
        <v>190</v>
      </c>
      <c r="M11" s="42">
        <f>TrRoad_act!M65</f>
        <v>370</v>
      </c>
      <c r="N11" s="42">
        <f>TrRoad_act!N65</f>
        <v>990</v>
      </c>
      <c r="O11" s="42">
        <f>TrRoad_act!O65</f>
        <v>1469</v>
      </c>
      <c r="P11" s="42">
        <f>TrRoad_act!P65</f>
        <v>4131</v>
      </c>
      <c r="Q11" s="42">
        <f>TrRoad_act!Q65</f>
        <v>9138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40</v>
      </c>
      <c r="M12" s="42">
        <f>TrRoad_act!M66</f>
        <v>193</v>
      </c>
      <c r="N12" s="42">
        <f>TrRoad_act!N66</f>
        <v>444</v>
      </c>
      <c r="O12" s="42">
        <f>TrRoad_act!O66</f>
        <v>1010</v>
      </c>
      <c r="P12" s="42">
        <f>TrRoad_act!P66</f>
        <v>2172</v>
      </c>
      <c r="Q12" s="42">
        <f>TrRoad_act!Q66</f>
        <v>4765</v>
      </c>
    </row>
    <row r="13" spans="1:17" ht="11.45" customHeight="1" x14ac:dyDescent="0.25">
      <c r="A13" s="19" t="s">
        <v>28</v>
      </c>
      <c r="B13" s="38">
        <f>TrRoad_act!B67</f>
        <v>14417</v>
      </c>
      <c r="C13" s="38">
        <f>TrRoad_act!C67</f>
        <v>14246</v>
      </c>
      <c r="D13" s="38">
        <f>TrRoad_act!D67</f>
        <v>14013</v>
      </c>
      <c r="E13" s="38">
        <f>TrRoad_act!E67</f>
        <v>13742</v>
      </c>
      <c r="F13" s="38">
        <f>TrRoad_act!F67</f>
        <v>13363</v>
      </c>
      <c r="G13" s="38">
        <f>TrRoad_act!G67</f>
        <v>13477</v>
      </c>
      <c r="H13" s="38">
        <f>TrRoad_act!H67</f>
        <v>13643</v>
      </c>
      <c r="I13" s="38">
        <f>TrRoad_act!I67</f>
        <v>13315</v>
      </c>
      <c r="J13" s="38">
        <f>TrRoad_act!J67</f>
        <v>13474</v>
      </c>
      <c r="K13" s="38">
        <f>TrRoad_act!K67</f>
        <v>13402</v>
      </c>
      <c r="L13" s="38">
        <f>TrRoad_act!L67</f>
        <v>13868</v>
      </c>
      <c r="M13" s="38">
        <f>TrRoad_act!M67</f>
        <v>13942</v>
      </c>
      <c r="N13" s="38">
        <f>TrRoad_act!N67</f>
        <v>14197</v>
      </c>
      <c r="O13" s="38">
        <f>TrRoad_act!O67</f>
        <v>13981</v>
      </c>
      <c r="P13" s="38">
        <f>TrRoad_act!P67</f>
        <v>13987</v>
      </c>
      <c r="Q13" s="38">
        <f>TrRoad_act!Q67</f>
        <v>14109</v>
      </c>
    </row>
    <row r="14" spans="1:17" ht="11.45" customHeight="1" x14ac:dyDescent="0.25">
      <c r="A14" s="62" t="s">
        <v>59</v>
      </c>
      <c r="B14" s="37">
        <f>TrRoad_act!B68</f>
        <v>521</v>
      </c>
      <c r="C14" s="37">
        <f>TrRoad_act!C68</f>
        <v>426</v>
      </c>
      <c r="D14" s="37">
        <f>TrRoad_act!D68</f>
        <v>336</v>
      </c>
      <c r="E14" s="37">
        <f>TrRoad_act!E68</f>
        <v>259</v>
      </c>
      <c r="F14" s="37">
        <f>TrRoad_act!F68</f>
        <v>192</v>
      </c>
      <c r="G14" s="37">
        <f>TrRoad_act!G68</f>
        <v>142</v>
      </c>
      <c r="H14" s="37">
        <f>TrRoad_act!H68</f>
        <v>122</v>
      </c>
      <c r="I14" s="37">
        <f>TrRoad_act!I68</f>
        <v>103</v>
      </c>
      <c r="J14" s="37">
        <f>TrRoad_act!J68</f>
        <v>88</v>
      </c>
      <c r="K14" s="37">
        <f>TrRoad_act!K68</f>
        <v>82</v>
      </c>
      <c r="L14" s="37">
        <f>TrRoad_act!L68</f>
        <v>34</v>
      </c>
      <c r="M14" s="37">
        <f>TrRoad_act!M68</f>
        <v>61</v>
      </c>
      <c r="N14" s="37">
        <f>TrRoad_act!N68</f>
        <v>51</v>
      </c>
      <c r="O14" s="37">
        <f>TrRoad_act!O68</f>
        <v>51</v>
      </c>
      <c r="P14" s="37">
        <f>TrRoad_act!P68</f>
        <v>49</v>
      </c>
      <c r="Q14" s="37">
        <f>TrRoad_act!Q68</f>
        <v>46</v>
      </c>
    </row>
    <row r="15" spans="1:17" ht="11.45" customHeight="1" x14ac:dyDescent="0.25">
      <c r="A15" s="62" t="s">
        <v>58</v>
      </c>
      <c r="B15" s="37">
        <f>TrRoad_act!B69</f>
        <v>13625</v>
      </c>
      <c r="C15" s="37">
        <f>TrRoad_act!C69</f>
        <v>13549</v>
      </c>
      <c r="D15" s="37">
        <f>TrRoad_act!D69</f>
        <v>13409</v>
      </c>
      <c r="E15" s="37">
        <f>TrRoad_act!E69</f>
        <v>13213</v>
      </c>
      <c r="F15" s="37">
        <f>TrRoad_act!F69</f>
        <v>12901</v>
      </c>
      <c r="G15" s="37">
        <f>TrRoad_act!G69</f>
        <v>13068</v>
      </c>
      <c r="H15" s="37">
        <f>TrRoad_act!H69</f>
        <v>13018</v>
      </c>
      <c r="I15" s="37">
        <f>TrRoad_act!I69</f>
        <v>12711</v>
      </c>
      <c r="J15" s="37">
        <f>TrRoad_act!J69</f>
        <v>12342</v>
      </c>
      <c r="K15" s="37">
        <f>TrRoad_act!K69</f>
        <v>12277</v>
      </c>
      <c r="L15" s="37">
        <f>TrRoad_act!L69</f>
        <v>12792</v>
      </c>
      <c r="M15" s="37">
        <f>TrRoad_act!M69</f>
        <v>11537</v>
      </c>
      <c r="N15" s="37">
        <f>TrRoad_act!N69</f>
        <v>11802</v>
      </c>
      <c r="O15" s="37">
        <f>TrRoad_act!O69</f>
        <v>11584</v>
      </c>
      <c r="P15" s="37">
        <f>TrRoad_act!P69</f>
        <v>11589</v>
      </c>
      <c r="Q15" s="37">
        <f>TrRoad_act!Q69</f>
        <v>11705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254</v>
      </c>
      <c r="C17" s="37">
        <f>TrRoad_act!C71</f>
        <v>254</v>
      </c>
      <c r="D17" s="37">
        <f>TrRoad_act!D71</f>
        <v>254</v>
      </c>
      <c r="E17" s="37">
        <f>TrRoad_act!E71</f>
        <v>254</v>
      </c>
      <c r="F17" s="37">
        <f>TrRoad_act!F71</f>
        <v>254</v>
      </c>
      <c r="G17" s="37">
        <f>TrRoad_act!G71</f>
        <v>254</v>
      </c>
      <c r="H17" s="37">
        <f>TrRoad_act!H71</f>
        <v>491</v>
      </c>
      <c r="I17" s="37">
        <f>TrRoad_act!I71</f>
        <v>491</v>
      </c>
      <c r="J17" s="37">
        <f>TrRoad_act!J71</f>
        <v>1035</v>
      </c>
      <c r="K17" s="37">
        <f>TrRoad_act!K71</f>
        <v>1035</v>
      </c>
      <c r="L17" s="37">
        <f>TrRoad_act!L71</f>
        <v>1035</v>
      </c>
      <c r="M17" s="37">
        <f>TrRoad_act!M71</f>
        <v>2338</v>
      </c>
      <c r="N17" s="37">
        <f>TrRoad_act!N71</f>
        <v>2338</v>
      </c>
      <c r="O17" s="37">
        <f>TrRoad_act!O71</f>
        <v>2338</v>
      </c>
      <c r="P17" s="37">
        <f>TrRoad_act!P71</f>
        <v>2338</v>
      </c>
      <c r="Q17" s="37">
        <f>TrRoad_act!Q71</f>
        <v>2338</v>
      </c>
    </row>
    <row r="18" spans="1:17" ht="11.45" customHeight="1" x14ac:dyDescent="0.25">
      <c r="A18" s="62" t="s">
        <v>55</v>
      </c>
      <c r="B18" s="37">
        <f>TrRoad_act!B72</f>
        <v>17</v>
      </c>
      <c r="C18" s="37">
        <f>TrRoad_act!C72</f>
        <v>17</v>
      </c>
      <c r="D18" s="37">
        <f>TrRoad_act!D72</f>
        <v>14</v>
      </c>
      <c r="E18" s="37">
        <f>TrRoad_act!E72</f>
        <v>16</v>
      </c>
      <c r="F18" s="37">
        <f>TrRoad_act!F72</f>
        <v>16</v>
      </c>
      <c r="G18" s="37">
        <f>TrRoad_act!G72</f>
        <v>13</v>
      </c>
      <c r="H18" s="37">
        <f>TrRoad_act!H72</f>
        <v>12</v>
      </c>
      <c r="I18" s="37">
        <f>TrRoad_act!I72</f>
        <v>10</v>
      </c>
      <c r="J18" s="37">
        <f>TrRoad_act!J72</f>
        <v>9</v>
      </c>
      <c r="K18" s="37">
        <f>TrRoad_act!K72</f>
        <v>8</v>
      </c>
      <c r="L18" s="37">
        <f>TrRoad_act!L72</f>
        <v>7</v>
      </c>
      <c r="M18" s="37">
        <f>TrRoad_act!M72</f>
        <v>6</v>
      </c>
      <c r="N18" s="37">
        <f>TrRoad_act!N72</f>
        <v>6</v>
      </c>
      <c r="O18" s="37">
        <f>TrRoad_act!O72</f>
        <v>8</v>
      </c>
      <c r="P18" s="37">
        <f>TrRoad_act!P72</f>
        <v>11</v>
      </c>
      <c r="Q18" s="37">
        <f>TrRoad_act!Q72</f>
        <v>20</v>
      </c>
    </row>
    <row r="19" spans="1:17" ht="11.45" customHeight="1" x14ac:dyDescent="0.25">
      <c r="A19" s="25" t="s">
        <v>18</v>
      </c>
      <c r="B19" s="40">
        <f>TrRoad_act!B73</f>
        <v>376888.89990436309</v>
      </c>
      <c r="C19" s="40">
        <f>TrRoad_act!C73</f>
        <v>399127.39489276079</v>
      </c>
      <c r="D19" s="40">
        <f>TrRoad_act!D73</f>
        <v>412466.81736575358</v>
      </c>
      <c r="E19" s="40">
        <f>TrRoad_act!E73</f>
        <v>425200.81067995518</v>
      </c>
      <c r="F19" s="40">
        <f>TrRoad_act!F73</f>
        <v>445545.96232304157</v>
      </c>
      <c r="G19" s="40">
        <f>TrRoad_act!G73</f>
        <v>467300.25779311697</v>
      </c>
      <c r="H19" s="40">
        <f>TrRoad_act!H73</f>
        <v>486218.28463116783</v>
      </c>
      <c r="I19" s="40">
        <f>TrRoad_act!I73</f>
        <v>510652.05407358229</v>
      </c>
      <c r="J19" s="40">
        <f>TrRoad_act!J73</f>
        <v>516050.33055541379</v>
      </c>
      <c r="K19" s="40">
        <f>TrRoad_act!K73</f>
        <v>519669.99949600454</v>
      </c>
      <c r="L19" s="40">
        <f>TrRoad_act!L73</f>
        <v>524876.10535654158</v>
      </c>
      <c r="M19" s="40">
        <f>TrRoad_act!M73</f>
        <v>557535.72054622776</v>
      </c>
      <c r="N19" s="40">
        <f>TrRoad_act!N73</f>
        <v>557822.80394126172</v>
      </c>
      <c r="O19" s="40">
        <f>TrRoad_act!O73</f>
        <v>566262.62225023308</v>
      </c>
      <c r="P19" s="40">
        <f>TrRoad_act!P73</f>
        <v>581485.25012368499</v>
      </c>
      <c r="Q19" s="40">
        <f>TrRoad_act!Q73</f>
        <v>597198.21635834465</v>
      </c>
    </row>
    <row r="20" spans="1:17" ht="11.45" customHeight="1" x14ac:dyDescent="0.25">
      <c r="A20" s="23" t="s">
        <v>27</v>
      </c>
      <c r="B20" s="39">
        <f>TrRoad_act!B74</f>
        <v>296574</v>
      </c>
      <c r="C20" s="39">
        <f>TrRoad_act!C74</f>
        <v>318776</v>
      </c>
      <c r="D20" s="39">
        <f>TrRoad_act!D74</f>
        <v>333289</v>
      </c>
      <c r="E20" s="39">
        <f>TrRoad_act!E74</f>
        <v>347263</v>
      </c>
      <c r="F20" s="39">
        <f>TrRoad_act!F74</f>
        <v>365812</v>
      </c>
      <c r="G20" s="39">
        <f>TrRoad_act!G74</f>
        <v>386377</v>
      </c>
      <c r="H20" s="39">
        <f>TrRoad_act!H74</f>
        <v>402748</v>
      </c>
      <c r="I20" s="39">
        <f>TrRoad_act!I74</f>
        <v>425286</v>
      </c>
      <c r="J20" s="39">
        <f>TrRoad_act!J74</f>
        <v>432123</v>
      </c>
      <c r="K20" s="39">
        <f>TrRoad_act!K74</f>
        <v>437420</v>
      </c>
      <c r="L20" s="39">
        <f>TrRoad_act!L74</f>
        <v>441872</v>
      </c>
      <c r="M20" s="39">
        <f>TrRoad_act!M74</f>
        <v>471383</v>
      </c>
      <c r="N20" s="39">
        <f>TrRoad_act!N74</f>
        <v>470968</v>
      </c>
      <c r="O20" s="39">
        <f>TrRoad_act!O74</f>
        <v>484387</v>
      </c>
      <c r="P20" s="39">
        <f>TrRoad_act!P74</f>
        <v>499962</v>
      </c>
      <c r="Q20" s="39">
        <f>TrRoad_act!Q74</f>
        <v>514443</v>
      </c>
    </row>
    <row r="21" spans="1:17" ht="11.45" customHeight="1" x14ac:dyDescent="0.25">
      <c r="A21" s="62" t="s">
        <v>59</v>
      </c>
      <c r="B21" s="42">
        <f>TrRoad_act!B75</f>
        <v>178196</v>
      </c>
      <c r="C21" s="42">
        <f>TrRoad_act!C75</f>
        <v>172471</v>
      </c>
      <c r="D21" s="42">
        <f>TrRoad_act!D75</f>
        <v>164678</v>
      </c>
      <c r="E21" s="42">
        <f>TrRoad_act!E75</f>
        <v>155801</v>
      </c>
      <c r="F21" s="42">
        <f>TrRoad_act!F75</f>
        <v>146710</v>
      </c>
      <c r="G21" s="42">
        <f>TrRoad_act!G75</f>
        <v>137987</v>
      </c>
      <c r="H21" s="42">
        <f>TrRoad_act!H75</f>
        <v>127837</v>
      </c>
      <c r="I21" s="42">
        <f>TrRoad_act!I75</f>
        <v>118748</v>
      </c>
      <c r="J21" s="42">
        <f>TrRoad_act!J75</f>
        <v>108195</v>
      </c>
      <c r="K21" s="42">
        <f>TrRoad_act!K75</f>
        <v>100834</v>
      </c>
      <c r="L21" s="42">
        <f>TrRoad_act!L75</f>
        <v>92942</v>
      </c>
      <c r="M21" s="42">
        <f>TrRoad_act!M75</f>
        <v>85710</v>
      </c>
      <c r="N21" s="42">
        <f>TrRoad_act!N75</f>
        <v>75703</v>
      </c>
      <c r="O21" s="42">
        <f>TrRoad_act!O75</f>
        <v>66817</v>
      </c>
      <c r="P21" s="42">
        <f>TrRoad_act!P75</f>
        <v>62175</v>
      </c>
      <c r="Q21" s="42">
        <f>TrRoad_act!Q75</f>
        <v>56911</v>
      </c>
    </row>
    <row r="22" spans="1:17" ht="11.45" customHeight="1" x14ac:dyDescent="0.25">
      <c r="A22" s="62" t="s">
        <v>58</v>
      </c>
      <c r="B22" s="42">
        <f>TrRoad_act!B76</f>
        <v>118378</v>
      </c>
      <c r="C22" s="42">
        <f>TrRoad_act!C76</f>
        <v>146302</v>
      </c>
      <c r="D22" s="42">
        <f>TrRoad_act!D76</f>
        <v>168594</v>
      </c>
      <c r="E22" s="42">
        <f>TrRoad_act!E76</f>
        <v>191417</v>
      </c>
      <c r="F22" s="42">
        <f>TrRoad_act!F76</f>
        <v>219032</v>
      </c>
      <c r="G22" s="42">
        <f>TrRoad_act!G76</f>
        <v>248236</v>
      </c>
      <c r="H22" s="42">
        <f>TrRoad_act!H76</f>
        <v>274331</v>
      </c>
      <c r="I22" s="42">
        <f>TrRoad_act!I76</f>
        <v>305537</v>
      </c>
      <c r="J22" s="42">
        <f>TrRoad_act!J76</f>
        <v>322246</v>
      </c>
      <c r="K22" s="42">
        <f>TrRoad_act!K76</f>
        <v>334230</v>
      </c>
      <c r="L22" s="42">
        <f>TrRoad_act!L76</f>
        <v>345856</v>
      </c>
      <c r="M22" s="42">
        <f>TrRoad_act!M76</f>
        <v>381872</v>
      </c>
      <c r="N22" s="42">
        <f>TrRoad_act!N76</f>
        <v>390838</v>
      </c>
      <c r="O22" s="42">
        <f>TrRoad_act!O76</f>
        <v>412585</v>
      </c>
      <c r="P22" s="42">
        <f>TrRoad_act!P76</f>
        <v>432092</v>
      </c>
      <c r="Q22" s="42">
        <f>TrRoad_act!Q76</f>
        <v>451075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3</v>
      </c>
      <c r="D24" s="42">
        <f>TrRoad_act!D78</f>
        <v>17</v>
      </c>
      <c r="E24" s="42">
        <f>TrRoad_act!E78</f>
        <v>45</v>
      </c>
      <c r="F24" s="42">
        <f>TrRoad_act!F78</f>
        <v>70</v>
      </c>
      <c r="G24" s="42">
        <f>TrRoad_act!G78</f>
        <v>152</v>
      </c>
      <c r="H24" s="42">
        <f>TrRoad_act!H78</f>
        <v>373</v>
      </c>
      <c r="I24" s="42">
        <f>TrRoad_act!I78</f>
        <v>805</v>
      </c>
      <c r="J24" s="42">
        <f>TrRoad_act!J78</f>
        <v>1487</v>
      </c>
      <c r="K24" s="42">
        <f>TrRoad_act!K78</f>
        <v>2161</v>
      </c>
      <c r="L24" s="42">
        <f>TrRoad_act!L78</f>
        <v>2884</v>
      </c>
      <c r="M24" s="42">
        <f>TrRoad_act!M78</f>
        <v>3607</v>
      </c>
      <c r="N24" s="42">
        <f>TrRoad_act!N78</f>
        <v>3974</v>
      </c>
      <c r="O24" s="42">
        <f>TrRoad_act!O78</f>
        <v>4340</v>
      </c>
      <c r="P24" s="42">
        <f>TrRoad_act!P78</f>
        <v>4772</v>
      </c>
      <c r="Q24" s="42">
        <f>TrRoad_act!Q78</f>
        <v>5162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2</v>
      </c>
      <c r="H25" s="42">
        <f>TrRoad_act!H79</f>
        <v>207</v>
      </c>
      <c r="I25" s="42">
        <f>TrRoad_act!I79</f>
        <v>196</v>
      </c>
      <c r="J25" s="42">
        <f>TrRoad_act!J79</f>
        <v>195</v>
      </c>
      <c r="K25" s="42">
        <f>TrRoad_act!K79</f>
        <v>195</v>
      </c>
      <c r="L25" s="42">
        <f>TrRoad_act!L79</f>
        <v>190</v>
      </c>
      <c r="M25" s="42">
        <f>TrRoad_act!M79</f>
        <v>194</v>
      </c>
      <c r="N25" s="42">
        <f>TrRoad_act!N79</f>
        <v>453</v>
      </c>
      <c r="O25" s="42">
        <f>TrRoad_act!O79</f>
        <v>645</v>
      </c>
      <c r="P25" s="42">
        <f>TrRoad_act!P79</f>
        <v>923</v>
      </c>
      <c r="Q25" s="42">
        <f>TrRoad_act!Q79</f>
        <v>1295</v>
      </c>
    </row>
    <row r="26" spans="1:17" ht="11.45" customHeight="1" x14ac:dyDescent="0.25">
      <c r="A26" s="19" t="s">
        <v>24</v>
      </c>
      <c r="B26" s="38">
        <f>TrRoad_act!B80</f>
        <v>80314.89990436309</v>
      </c>
      <c r="C26" s="38">
        <f>TrRoad_act!C80</f>
        <v>80351.3948927608</v>
      </c>
      <c r="D26" s="38">
        <f>TrRoad_act!D80</f>
        <v>79177.817365753566</v>
      </c>
      <c r="E26" s="38">
        <f>TrRoad_act!E80</f>
        <v>77937.810679955146</v>
      </c>
      <c r="F26" s="38">
        <f>TrRoad_act!F80</f>
        <v>79733.962323041575</v>
      </c>
      <c r="G26" s="38">
        <f>TrRoad_act!G80</f>
        <v>80923.257793116951</v>
      </c>
      <c r="H26" s="38">
        <f>TrRoad_act!H80</f>
        <v>83470.28463116783</v>
      </c>
      <c r="I26" s="38">
        <f>TrRoad_act!I80</f>
        <v>85366.054073582301</v>
      </c>
      <c r="J26" s="38">
        <f>TrRoad_act!J80</f>
        <v>83927.330555413777</v>
      </c>
      <c r="K26" s="38">
        <f>TrRoad_act!K80</f>
        <v>82249.999496004573</v>
      </c>
      <c r="L26" s="38">
        <f>TrRoad_act!L80</f>
        <v>83004.105356541535</v>
      </c>
      <c r="M26" s="38">
        <f>TrRoad_act!M80</f>
        <v>86152.720546227763</v>
      </c>
      <c r="N26" s="38">
        <f>TrRoad_act!N80</f>
        <v>86854.80394126178</v>
      </c>
      <c r="O26" s="38">
        <f>TrRoad_act!O80</f>
        <v>81875.622250233035</v>
      </c>
      <c r="P26" s="38">
        <f>TrRoad_act!P80</f>
        <v>81523.250123685022</v>
      </c>
      <c r="Q26" s="38">
        <f>TrRoad_act!Q80</f>
        <v>82755.216358344682</v>
      </c>
    </row>
    <row r="27" spans="1:17" ht="11.45" customHeight="1" x14ac:dyDescent="0.25">
      <c r="A27" s="17" t="s">
        <v>23</v>
      </c>
      <c r="B27" s="37">
        <f>TrRoad_act!B81</f>
        <v>73826</v>
      </c>
      <c r="C27" s="37">
        <f>TrRoad_act!C81</f>
        <v>73451</v>
      </c>
      <c r="D27" s="37">
        <f>TrRoad_act!D81</f>
        <v>71945</v>
      </c>
      <c r="E27" s="37">
        <f>TrRoad_act!E81</f>
        <v>70565</v>
      </c>
      <c r="F27" s="37">
        <f>TrRoad_act!F81</f>
        <v>71141</v>
      </c>
      <c r="G27" s="37">
        <f>TrRoad_act!G81</f>
        <v>72060</v>
      </c>
      <c r="H27" s="37">
        <f>TrRoad_act!H81</f>
        <v>73921</v>
      </c>
      <c r="I27" s="37">
        <f>TrRoad_act!I81</f>
        <v>75643</v>
      </c>
      <c r="J27" s="37">
        <f>TrRoad_act!J81</f>
        <v>74588</v>
      </c>
      <c r="K27" s="37">
        <f>TrRoad_act!K81</f>
        <v>74766</v>
      </c>
      <c r="L27" s="37">
        <f>TrRoad_act!L81</f>
        <v>74875</v>
      </c>
      <c r="M27" s="37">
        <f>TrRoad_act!M81</f>
        <v>78176</v>
      </c>
      <c r="N27" s="37">
        <f>TrRoad_act!N81</f>
        <v>79087</v>
      </c>
      <c r="O27" s="37">
        <f>TrRoad_act!O81</f>
        <v>73045</v>
      </c>
      <c r="P27" s="37">
        <f>TrRoad_act!P81</f>
        <v>73122</v>
      </c>
      <c r="Q27" s="37">
        <f>TrRoad_act!Q81</f>
        <v>73202</v>
      </c>
    </row>
    <row r="28" spans="1:17" ht="11.45" customHeight="1" x14ac:dyDescent="0.25">
      <c r="A28" s="15" t="s">
        <v>22</v>
      </c>
      <c r="B28" s="36">
        <f>TrRoad_act!B82</f>
        <v>6488.8999043630974</v>
      </c>
      <c r="C28" s="36">
        <f>TrRoad_act!C82</f>
        <v>6900.3948927607989</v>
      </c>
      <c r="D28" s="36">
        <f>TrRoad_act!D82</f>
        <v>7232.8173657535654</v>
      </c>
      <c r="E28" s="36">
        <f>TrRoad_act!E82</f>
        <v>7372.8106799551442</v>
      </c>
      <c r="F28" s="36">
        <f>TrRoad_act!F82</f>
        <v>8592.9623230415782</v>
      </c>
      <c r="G28" s="36">
        <f>TrRoad_act!G82</f>
        <v>8863.2577931169526</v>
      </c>
      <c r="H28" s="36">
        <f>TrRoad_act!H82</f>
        <v>9549.2846311678295</v>
      </c>
      <c r="I28" s="36">
        <f>TrRoad_act!I82</f>
        <v>9723.0540735822979</v>
      </c>
      <c r="J28" s="36">
        <f>TrRoad_act!J82</f>
        <v>9339.3305554137769</v>
      </c>
      <c r="K28" s="36">
        <f>TrRoad_act!K82</f>
        <v>7483.9994960045715</v>
      </c>
      <c r="L28" s="36">
        <f>TrRoad_act!L82</f>
        <v>8129.105356541535</v>
      </c>
      <c r="M28" s="36">
        <f>TrRoad_act!M82</f>
        <v>7976.7205462277579</v>
      </c>
      <c r="N28" s="36">
        <f>TrRoad_act!N82</f>
        <v>7767.80394126178</v>
      </c>
      <c r="O28" s="36">
        <f>TrRoad_act!O82</f>
        <v>8830.6222502330293</v>
      </c>
      <c r="P28" s="36">
        <f>TrRoad_act!P82</f>
        <v>8401.2501236850203</v>
      </c>
      <c r="Q28" s="36">
        <f>TrRoad_act!Q82</f>
        <v>9553.2163583446818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371593</v>
      </c>
      <c r="D30" s="41">
        <f>TrRoad_act!D111</f>
        <v>382540</v>
      </c>
      <c r="E30" s="41">
        <f>TrRoad_act!E111</f>
        <v>376144</v>
      </c>
      <c r="F30" s="41">
        <f>TrRoad_act!F111</f>
        <v>382007</v>
      </c>
      <c r="G30" s="41">
        <f>TrRoad_act!G111</f>
        <v>430743</v>
      </c>
      <c r="H30" s="41">
        <f>TrRoad_act!H111</f>
        <v>430743</v>
      </c>
      <c r="I30" s="41">
        <f>TrRoad_act!I111</f>
        <v>437569</v>
      </c>
      <c r="J30" s="41">
        <f>TrRoad_act!J111</f>
        <v>359600</v>
      </c>
      <c r="K30" s="41">
        <f>TrRoad_act!K111</f>
        <v>258592</v>
      </c>
      <c r="L30" s="41">
        <f>TrRoad_act!L111</f>
        <v>381033</v>
      </c>
      <c r="M30" s="41">
        <f>TrRoad_act!M111</f>
        <v>420904</v>
      </c>
      <c r="N30" s="41">
        <f>TrRoad_act!N111</f>
        <v>382329</v>
      </c>
      <c r="O30" s="41">
        <f>TrRoad_act!O111</f>
        <v>371970</v>
      </c>
      <c r="P30" s="41">
        <f>TrRoad_act!P111</f>
        <v>406310</v>
      </c>
      <c r="Q30" s="41">
        <f>TrRoad_act!Q111</f>
        <v>451199</v>
      </c>
    </row>
    <row r="31" spans="1:17" ht="11.45" customHeight="1" x14ac:dyDescent="0.25">
      <c r="A31" s="25" t="s">
        <v>39</v>
      </c>
      <c r="B31" s="40"/>
      <c r="C31" s="40">
        <f>TrRoad_act!C112</f>
        <v>326542</v>
      </c>
      <c r="D31" s="40">
        <f>TrRoad_act!D112</f>
        <v>342239</v>
      </c>
      <c r="E31" s="40">
        <f>TrRoad_act!E112</f>
        <v>336001</v>
      </c>
      <c r="F31" s="40">
        <f>TrRoad_act!F112</f>
        <v>336032</v>
      </c>
      <c r="G31" s="40">
        <f>TrRoad_act!G112</f>
        <v>381113</v>
      </c>
      <c r="H31" s="40">
        <f>TrRoad_act!H112</f>
        <v>379301</v>
      </c>
      <c r="I31" s="40">
        <f>TrRoad_act!I112</f>
        <v>380912</v>
      </c>
      <c r="J31" s="40">
        <f>TrRoad_act!J112</f>
        <v>312491</v>
      </c>
      <c r="K31" s="40">
        <f>TrRoad_act!K112</f>
        <v>225156</v>
      </c>
      <c r="L31" s="40">
        <f>TrRoad_act!L112</f>
        <v>344218</v>
      </c>
      <c r="M31" s="40">
        <f>TrRoad_act!M112</f>
        <v>356264</v>
      </c>
      <c r="N31" s="40">
        <f>TrRoad_act!N112</f>
        <v>341352</v>
      </c>
      <c r="O31" s="40">
        <f>TrRoad_act!O112</f>
        <v>323417</v>
      </c>
      <c r="P31" s="40">
        <f>TrRoad_act!P112</f>
        <v>357136</v>
      </c>
      <c r="Q31" s="40">
        <f>TrRoad_act!Q112</f>
        <v>397790</v>
      </c>
    </row>
    <row r="32" spans="1:17" ht="11.45" customHeight="1" x14ac:dyDescent="0.25">
      <c r="A32" s="23" t="s">
        <v>30</v>
      </c>
      <c r="B32" s="39"/>
      <c r="C32" s="39">
        <f>TrRoad_act!C113</f>
        <v>44838</v>
      </c>
      <c r="D32" s="39">
        <f>TrRoad_act!D113</f>
        <v>59556</v>
      </c>
      <c r="E32" s="39">
        <f>TrRoad_act!E113</f>
        <v>41786</v>
      </c>
      <c r="F32" s="39">
        <f>TrRoad_act!F113</f>
        <v>36685</v>
      </c>
      <c r="G32" s="39">
        <f>TrRoad_act!G113</f>
        <v>80932</v>
      </c>
      <c r="H32" s="39">
        <f>TrRoad_act!H113</f>
        <v>74614</v>
      </c>
      <c r="I32" s="39">
        <f>TrRoad_act!I113</f>
        <v>54878</v>
      </c>
      <c r="J32" s="39">
        <f>TrRoad_act!J113</f>
        <v>48903</v>
      </c>
      <c r="K32" s="39">
        <f>TrRoad_act!K113</f>
        <v>38092</v>
      </c>
      <c r="L32" s="39">
        <f>TrRoad_act!L113</f>
        <v>19070</v>
      </c>
      <c r="M32" s="39">
        <f>TrRoad_act!M113</f>
        <v>24373</v>
      </c>
      <c r="N32" s="39">
        <f>TrRoad_act!N113</f>
        <v>34787</v>
      </c>
      <c r="O32" s="39">
        <f>TrRoad_act!O113</f>
        <v>29998</v>
      </c>
      <c r="P32" s="39">
        <f>TrRoad_act!P113</f>
        <v>31968</v>
      </c>
      <c r="Q32" s="39">
        <f>TrRoad_act!Q113</f>
        <v>33847</v>
      </c>
    </row>
    <row r="33" spans="1:17" ht="11.45" customHeight="1" x14ac:dyDescent="0.25">
      <c r="A33" s="19" t="s">
        <v>29</v>
      </c>
      <c r="B33" s="38"/>
      <c r="C33" s="38">
        <f>TrRoad_act!C114</f>
        <v>280525</v>
      </c>
      <c r="D33" s="38">
        <f>TrRoad_act!D114</f>
        <v>281445</v>
      </c>
      <c r="E33" s="38">
        <f>TrRoad_act!E114</f>
        <v>293032</v>
      </c>
      <c r="F33" s="38">
        <f>TrRoad_act!F114</f>
        <v>298229</v>
      </c>
      <c r="G33" s="38">
        <f>TrRoad_act!G114</f>
        <v>298983</v>
      </c>
      <c r="H33" s="38">
        <f>TrRoad_act!H114</f>
        <v>303326</v>
      </c>
      <c r="I33" s="38">
        <f>TrRoad_act!I114</f>
        <v>325072</v>
      </c>
      <c r="J33" s="38">
        <f>TrRoad_act!J114</f>
        <v>261998</v>
      </c>
      <c r="K33" s="38">
        <f>TrRoad_act!K114</f>
        <v>185902</v>
      </c>
      <c r="L33" s="38">
        <f>TrRoad_act!L114</f>
        <v>323491</v>
      </c>
      <c r="M33" s="38">
        <f>TrRoad_act!M114</f>
        <v>329488</v>
      </c>
      <c r="N33" s="38">
        <f>TrRoad_act!N114</f>
        <v>305047</v>
      </c>
      <c r="O33" s="38">
        <f>TrRoad_act!O114</f>
        <v>292065</v>
      </c>
      <c r="P33" s="38">
        <f>TrRoad_act!P114</f>
        <v>323754</v>
      </c>
      <c r="Q33" s="38">
        <f>TrRoad_act!Q114</f>
        <v>362520</v>
      </c>
    </row>
    <row r="34" spans="1:17" ht="11.45" customHeight="1" x14ac:dyDescent="0.25">
      <c r="A34" s="62" t="s">
        <v>59</v>
      </c>
      <c r="B34" s="42"/>
      <c r="C34" s="42">
        <f>TrRoad_act!C115</f>
        <v>265142</v>
      </c>
      <c r="D34" s="42">
        <f>TrRoad_act!D115</f>
        <v>262364</v>
      </c>
      <c r="E34" s="42">
        <f>TrRoad_act!E115</f>
        <v>270998</v>
      </c>
      <c r="F34" s="42">
        <f>TrRoad_act!F115</f>
        <v>273807</v>
      </c>
      <c r="G34" s="42">
        <f>TrRoad_act!G115</f>
        <v>268256</v>
      </c>
      <c r="H34" s="42">
        <f>TrRoad_act!H115</f>
        <v>244199</v>
      </c>
      <c r="I34" s="42">
        <f>TrRoad_act!I115</f>
        <v>215950</v>
      </c>
      <c r="J34" s="42">
        <f>TrRoad_act!J115</f>
        <v>171565</v>
      </c>
      <c r="K34" s="42">
        <f>TrRoad_act!K115</f>
        <v>93981</v>
      </c>
      <c r="L34" s="42">
        <f>TrRoad_act!L115</f>
        <v>154339</v>
      </c>
      <c r="M34" s="42">
        <f>TrRoad_act!M115</f>
        <v>127369</v>
      </c>
      <c r="N34" s="42">
        <f>TrRoad_act!N115</f>
        <v>102549</v>
      </c>
      <c r="O34" s="42">
        <f>TrRoad_act!O115</f>
        <v>110654</v>
      </c>
      <c r="P34" s="42">
        <f>TrRoad_act!P115</f>
        <v>125853</v>
      </c>
      <c r="Q34" s="42">
        <f>TrRoad_act!Q115</f>
        <v>142579</v>
      </c>
    </row>
    <row r="35" spans="1:17" ht="11.45" customHeight="1" x14ac:dyDescent="0.25">
      <c r="A35" s="62" t="s">
        <v>58</v>
      </c>
      <c r="B35" s="42"/>
      <c r="C35" s="42">
        <f>TrRoad_act!C116</f>
        <v>15383</v>
      </c>
      <c r="D35" s="42">
        <f>TrRoad_act!D116</f>
        <v>18161</v>
      </c>
      <c r="E35" s="42">
        <f>TrRoad_act!E116</f>
        <v>21096</v>
      </c>
      <c r="F35" s="42">
        <f>TrRoad_act!F116</f>
        <v>23402</v>
      </c>
      <c r="G35" s="42">
        <f>TrRoad_act!G116</f>
        <v>29437</v>
      </c>
      <c r="H35" s="42">
        <f>TrRoad_act!H116</f>
        <v>58780</v>
      </c>
      <c r="I35" s="42">
        <f>TrRoad_act!I116</f>
        <v>108458</v>
      </c>
      <c r="J35" s="42">
        <f>TrRoad_act!J116</f>
        <v>89538</v>
      </c>
      <c r="K35" s="42">
        <f>TrRoad_act!K116</f>
        <v>91175</v>
      </c>
      <c r="L35" s="42">
        <f>TrRoad_act!L116</f>
        <v>161565</v>
      </c>
      <c r="M35" s="42">
        <f>TrRoad_act!M116</f>
        <v>195145</v>
      </c>
      <c r="N35" s="42">
        <f>TrRoad_act!N116</f>
        <v>196136</v>
      </c>
      <c r="O35" s="42">
        <f>TrRoad_act!O116</f>
        <v>176485</v>
      </c>
      <c r="P35" s="42">
        <f>TrRoad_act!P116</f>
        <v>188998</v>
      </c>
      <c r="Q35" s="42">
        <f>TrRoad_act!Q116</f>
        <v>207091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0</v>
      </c>
      <c r="M36" s="42">
        <f>TrRoad_act!M117</f>
        <v>0</v>
      </c>
      <c r="N36" s="42">
        <f>TrRoad_act!N117</f>
        <v>0</v>
      </c>
      <c r="O36" s="42">
        <f>TrRoad_act!O117</f>
        <v>0</v>
      </c>
      <c r="P36" s="42">
        <f>TrRoad_act!P117</f>
        <v>0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920</v>
      </c>
      <c r="E37" s="42">
        <f>TrRoad_act!E118</f>
        <v>938</v>
      </c>
      <c r="F37" s="42">
        <f>TrRoad_act!F118</f>
        <v>1020</v>
      </c>
      <c r="G37" s="42">
        <f>TrRoad_act!G118</f>
        <v>1290</v>
      </c>
      <c r="H37" s="42">
        <f>TrRoad_act!H118</f>
        <v>347</v>
      </c>
      <c r="I37" s="42">
        <f>TrRoad_act!I118</f>
        <v>664</v>
      </c>
      <c r="J37" s="42">
        <f>TrRoad_act!J118</f>
        <v>765</v>
      </c>
      <c r="K37" s="42">
        <f>TrRoad_act!K118</f>
        <v>716</v>
      </c>
      <c r="L37" s="42">
        <f>TrRoad_act!L118</f>
        <v>7517</v>
      </c>
      <c r="M37" s="42">
        <f>TrRoad_act!M118</f>
        <v>6634</v>
      </c>
      <c r="N37" s="42">
        <f>TrRoad_act!N118</f>
        <v>5461</v>
      </c>
      <c r="O37" s="42">
        <f>TrRoad_act!O118</f>
        <v>3841</v>
      </c>
      <c r="P37" s="42">
        <f>TrRoad_act!P118</f>
        <v>4935</v>
      </c>
      <c r="Q37" s="42">
        <f>TrRoad_act!Q118</f>
        <v>5061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130</v>
      </c>
      <c r="K38" s="42">
        <f>TrRoad_act!K119</f>
        <v>30</v>
      </c>
      <c r="L38" s="42">
        <f>TrRoad_act!L119</f>
        <v>30</v>
      </c>
      <c r="M38" s="42">
        <f>TrRoad_act!M119</f>
        <v>185</v>
      </c>
      <c r="N38" s="42">
        <f>TrRoad_act!N119</f>
        <v>641</v>
      </c>
      <c r="O38" s="42">
        <f>TrRoad_act!O119</f>
        <v>519</v>
      </c>
      <c r="P38" s="42">
        <f>TrRoad_act!P119</f>
        <v>2702</v>
      </c>
      <c r="Q38" s="42">
        <f>TrRoad_act!Q119</f>
        <v>5173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40</v>
      </c>
      <c r="M39" s="42">
        <f>TrRoad_act!M120</f>
        <v>155</v>
      </c>
      <c r="N39" s="42">
        <f>TrRoad_act!N120</f>
        <v>260</v>
      </c>
      <c r="O39" s="42">
        <f>TrRoad_act!O120</f>
        <v>566</v>
      </c>
      <c r="P39" s="42">
        <f>TrRoad_act!P120</f>
        <v>1266</v>
      </c>
      <c r="Q39" s="42">
        <f>TrRoad_act!Q120</f>
        <v>2616</v>
      </c>
    </row>
    <row r="40" spans="1:17" ht="11.45" customHeight="1" x14ac:dyDescent="0.25">
      <c r="A40" s="19" t="s">
        <v>28</v>
      </c>
      <c r="B40" s="38"/>
      <c r="C40" s="38">
        <f>TrRoad_act!C121</f>
        <v>1179</v>
      </c>
      <c r="D40" s="38">
        <f>TrRoad_act!D121</f>
        <v>1238</v>
      </c>
      <c r="E40" s="38">
        <f>TrRoad_act!E121</f>
        <v>1183</v>
      </c>
      <c r="F40" s="38">
        <f>TrRoad_act!F121</f>
        <v>1118</v>
      </c>
      <c r="G40" s="38">
        <f>TrRoad_act!G121</f>
        <v>1198</v>
      </c>
      <c r="H40" s="38">
        <f>TrRoad_act!H121</f>
        <v>1361</v>
      </c>
      <c r="I40" s="38">
        <f>TrRoad_act!I121</f>
        <v>962</v>
      </c>
      <c r="J40" s="38">
        <f>TrRoad_act!J121</f>
        <v>1590</v>
      </c>
      <c r="K40" s="38">
        <f>TrRoad_act!K121</f>
        <v>1162</v>
      </c>
      <c r="L40" s="38">
        <f>TrRoad_act!L121</f>
        <v>1657</v>
      </c>
      <c r="M40" s="38">
        <f>TrRoad_act!M121</f>
        <v>2403</v>
      </c>
      <c r="N40" s="38">
        <f>TrRoad_act!N121</f>
        <v>1518</v>
      </c>
      <c r="O40" s="38">
        <f>TrRoad_act!O121</f>
        <v>1354</v>
      </c>
      <c r="P40" s="38">
        <f>TrRoad_act!P121</f>
        <v>1414</v>
      </c>
      <c r="Q40" s="38">
        <f>TrRoad_act!Q121</f>
        <v>1423</v>
      </c>
    </row>
    <row r="41" spans="1:17" ht="11.45" customHeight="1" x14ac:dyDescent="0.25">
      <c r="A41" s="62" t="s">
        <v>59</v>
      </c>
      <c r="B41" s="37"/>
      <c r="C41" s="37">
        <f>TrRoad_act!C122</f>
        <v>4</v>
      </c>
      <c r="D41" s="37">
        <f>TrRoad_act!D122</f>
        <v>2</v>
      </c>
      <c r="E41" s="37">
        <f>TrRoad_act!E122</f>
        <v>3</v>
      </c>
      <c r="F41" s="37">
        <f>TrRoad_act!F122</f>
        <v>0</v>
      </c>
      <c r="G41" s="37">
        <f>TrRoad_act!G122</f>
        <v>0</v>
      </c>
      <c r="H41" s="37">
        <f>TrRoad_act!H122</f>
        <v>7</v>
      </c>
      <c r="I41" s="37">
        <f>TrRoad_act!I122</f>
        <v>1</v>
      </c>
      <c r="J41" s="37">
        <f>TrRoad_act!J122</f>
        <v>3</v>
      </c>
      <c r="K41" s="37">
        <f>TrRoad_act!K122</f>
        <v>6</v>
      </c>
      <c r="L41" s="37">
        <f>TrRoad_act!L122</f>
        <v>0</v>
      </c>
      <c r="M41" s="37">
        <f>TrRoad_act!M122</f>
        <v>27</v>
      </c>
      <c r="N41" s="37">
        <f>TrRoad_act!N122</f>
        <v>0</v>
      </c>
      <c r="O41" s="37">
        <f>TrRoad_act!O122</f>
        <v>4</v>
      </c>
      <c r="P41" s="37">
        <f>TrRoad_act!P122</f>
        <v>2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1141</v>
      </c>
      <c r="D42" s="37">
        <f>TrRoad_act!D123</f>
        <v>1235</v>
      </c>
      <c r="E42" s="37">
        <f>TrRoad_act!E123</f>
        <v>1174</v>
      </c>
      <c r="F42" s="37">
        <f>TrRoad_act!F123</f>
        <v>1072</v>
      </c>
      <c r="G42" s="37">
        <f>TrRoad_act!G123</f>
        <v>1086</v>
      </c>
      <c r="H42" s="37">
        <f>TrRoad_act!H123</f>
        <v>1117</v>
      </c>
      <c r="I42" s="37">
        <f>TrRoad_act!I123</f>
        <v>869</v>
      </c>
      <c r="J42" s="37">
        <f>TrRoad_act!J123</f>
        <v>1043</v>
      </c>
      <c r="K42" s="37">
        <f>TrRoad_act!K123</f>
        <v>961</v>
      </c>
      <c r="L42" s="37">
        <f>TrRoad_act!L123</f>
        <v>1657</v>
      </c>
      <c r="M42" s="37">
        <f>TrRoad_act!M123</f>
        <v>1073</v>
      </c>
      <c r="N42" s="37">
        <f>TrRoad_act!N123</f>
        <v>1518</v>
      </c>
      <c r="O42" s="37">
        <f>TrRoad_act!O123</f>
        <v>899</v>
      </c>
      <c r="P42" s="37">
        <f>TrRoad_act!P123</f>
        <v>1255</v>
      </c>
      <c r="Q42" s="37">
        <f>TrRoad_act!Q123</f>
        <v>1344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34</v>
      </c>
      <c r="D44" s="37">
        <f>TrRoad_act!D125</f>
        <v>1</v>
      </c>
      <c r="E44" s="37">
        <f>TrRoad_act!E125</f>
        <v>0</v>
      </c>
      <c r="F44" s="37">
        <f>TrRoad_act!F125</f>
        <v>46</v>
      </c>
      <c r="G44" s="37">
        <f>TrRoad_act!G125</f>
        <v>112</v>
      </c>
      <c r="H44" s="37">
        <f>TrRoad_act!H125</f>
        <v>237</v>
      </c>
      <c r="I44" s="37">
        <f>TrRoad_act!I125</f>
        <v>92</v>
      </c>
      <c r="J44" s="37">
        <f>TrRoad_act!J125</f>
        <v>544</v>
      </c>
      <c r="K44" s="37">
        <f>TrRoad_act!K125</f>
        <v>195</v>
      </c>
      <c r="L44" s="37">
        <f>TrRoad_act!L125</f>
        <v>0</v>
      </c>
      <c r="M44" s="37">
        <f>TrRoad_act!M125</f>
        <v>1303</v>
      </c>
      <c r="N44" s="37">
        <f>TrRoad_act!N125</f>
        <v>0</v>
      </c>
      <c r="O44" s="37">
        <f>TrRoad_act!O125</f>
        <v>449</v>
      </c>
      <c r="P44" s="37">
        <f>TrRoad_act!P125</f>
        <v>153</v>
      </c>
      <c r="Q44" s="37">
        <f>TrRoad_act!Q125</f>
        <v>69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6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2</v>
      </c>
      <c r="P45" s="37">
        <f>TrRoad_act!P126</f>
        <v>4</v>
      </c>
      <c r="Q45" s="37">
        <f>TrRoad_act!Q126</f>
        <v>10</v>
      </c>
    </row>
    <row r="46" spans="1:17" ht="11.45" customHeight="1" x14ac:dyDescent="0.25">
      <c r="A46" s="25" t="s">
        <v>18</v>
      </c>
      <c r="B46" s="40"/>
      <c r="C46" s="40">
        <f>TrRoad_act!C127</f>
        <v>45051</v>
      </c>
      <c r="D46" s="40">
        <f>TrRoad_act!D127</f>
        <v>40301</v>
      </c>
      <c r="E46" s="40">
        <f>TrRoad_act!E127</f>
        <v>40143</v>
      </c>
      <c r="F46" s="40">
        <f>TrRoad_act!F127</f>
        <v>45975</v>
      </c>
      <c r="G46" s="40">
        <f>TrRoad_act!G127</f>
        <v>49630</v>
      </c>
      <c r="H46" s="40">
        <f>TrRoad_act!H127</f>
        <v>51442</v>
      </c>
      <c r="I46" s="40">
        <f>TrRoad_act!I127</f>
        <v>56657</v>
      </c>
      <c r="J46" s="40">
        <f>TrRoad_act!J127</f>
        <v>47109</v>
      </c>
      <c r="K46" s="40">
        <f>TrRoad_act!K127</f>
        <v>33436</v>
      </c>
      <c r="L46" s="40">
        <f>TrRoad_act!L127</f>
        <v>36815</v>
      </c>
      <c r="M46" s="40">
        <f>TrRoad_act!M127</f>
        <v>64640</v>
      </c>
      <c r="N46" s="40">
        <f>TrRoad_act!N127</f>
        <v>40977</v>
      </c>
      <c r="O46" s="40">
        <f>TrRoad_act!O127</f>
        <v>48553</v>
      </c>
      <c r="P46" s="40">
        <f>TrRoad_act!P127</f>
        <v>49174</v>
      </c>
      <c r="Q46" s="40">
        <f>TrRoad_act!Q127</f>
        <v>53409</v>
      </c>
    </row>
    <row r="47" spans="1:17" ht="11.45" customHeight="1" x14ac:dyDescent="0.25">
      <c r="A47" s="23" t="s">
        <v>27</v>
      </c>
      <c r="B47" s="39"/>
      <c r="C47" s="39">
        <f>TrRoad_act!C128</f>
        <v>37954</v>
      </c>
      <c r="D47" s="39">
        <f>TrRoad_act!D128</f>
        <v>33785</v>
      </c>
      <c r="E47" s="39">
        <f>TrRoad_act!E128</f>
        <v>34087</v>
      </c>
      <c r="F47" s="39">
        <f>TrRoad_act!F128</f>
        <v>38910</v>
      </c>
      <c r="G47" s="39">
        <f>TrRoad_act!G128</f>
        <v>41869</v>
      </c>
      <c r="H47" s="39">
        <f>TrRoad_act!H128</f>
        <v>40419</v>
      </c>
      <c r="I47" s="39">
        <f>TrRoad_act!I128</f>
        <v>46210</v>
      </c>
      <c r="J47" s="39">
        <f>TrRoad_act!J128</f>
        <v>39326</v>
      </c>
      <c r="K47" s="39">
        <f>TrRoad_act!K128</f>
        <v>27185</v>
      </c>
      <c r="L47" s="39">
        <f>TrRoad_act!L128</f>
        <v>26704</v>
      </c>
      <c r="M47" s="39">
        <f>TrRoad_act!M128</f>
        <v>52978</v>
      </c>
      <c r="N47" s="39">
        <f>TrRoad_act!N128</f>
        <v>32242</v>
      </c>
      <c r="O47" s="39">
        <f>TrRoad_act!O128</f>
        <v>41244</v>
      </c>
      <c r="P47" s="39">
        <f>TrRoad_act!P128</f>
        <v>43157</v>
      </c>
      <c r="Q47" s="39">
        <f>TrRoad_act!Q128</f>
        <v>45628</v>
      </c>
    </row>
    <row r="48" spans="1:17" ht="11.45" customHeight="1" x14ac:dyDescent="0.25">
      <c r="A48" s="62" t="s">
        <v>59</v>
      </c>
      <c r="B48" s="42"/>
      <c r="C48" s="42">
        <f>TrRoad_act!C129</f>
        <v>7404</v>
      </c>
      <c r="D48" s="42">
        <f>TrRoad_act!D129</f>
        <v>6275</v>
      </c>
      <c r="E48" s="42">
        <f>TrRoad_act!E129</f>
        <v>5330</v>
      </c>
      <c r="F48" s="42">
        <f>TrRoad_act!F129</f>
        <v>4568</v>
      </c>
      <c r="G48" s="42">
        <f>TrRoad_act!G129</f>
        <v>4609</v>
      </c>
      <c r="H48" s="42">
        <f>TrRoad_act!H129</f>
        <v>4442</v>
      </c>
      <c r="I48" s="42">
        <f>TrRoad_act!I129</f>
        <v>4177</v>
      </c>
      <c r="J48" s="42">
        <f>TrRoad_act!J129</f>
        <v>2928</v>
      </c>
      <c r="K48" s="42">
        <f>TrRoad_act!K129</f>
        <v>2413</v>
      </c>
      <c r="L48" s="42">
        <f>TrRoad_act!L129</f>
        <v>2248</v>
      </c>
      <c r="M48" s="42">
        <f>TrRoad_act!M129</f>
        <v>2183</v>
      </c>
      <c r="N48" s="42">
        <f>TrRoad_act!N129</f>
        <v>1680</v>
      </c>
      <c r="O48" s="42">
        <f>TrRoad_act!O129</f>
        <v>1110</v>
      </c>
      <c r="P48" s="42">
        <f>TrRoad_act!P129</f>
        <v>1535</v>
      </c>
      <c r="Q48" s="42">
        <f>TrRoad_act!Q129</f>
        <v>1242</v>
      </c>
    </row>
    <row r="49" spans="1:18" ht="11.45" customHeight="1" x14ac:dyDescent="0.25">
      <c r="A49" s="62" t="s">
        <v>58</v>
      </c>
      <c r="B49" s="42"/>
      <c r="C49" s="42">
        <f>TrRoad_act!C130</f>
        <v>30547</v>
      </c>
      <c r="D49" s="42">
        <f>TrRoad_act!D130</f>
        <v>27496</v>
      </c>
      <c r="E49" s="42">
        <f>TrRoad_act!E130</f>
        <v>28729</v>
      </c>
      <c r="F49" s="42">
        <f>TrRoad_act!F130</f>
        <v>34317</v>
      </c>
      <c r="G49" s="42">
        <f>TrRoad_act!G130</f>
        <v>37176</v>
      </c>
      <c r="H49" s="42">
        <f>TrRoad_act!H130</f>
        <v>35542</v>
      </c>
      <c r="I49" s="42">
        <f>TrRoad_act!I130</f>
        <v>41586</v>
      </c>
      <c r="J49" s="42">
        <f>TrRoad_act!J130</f>
        <v>35688</v>
      </c>
      <c r="K49" s="42">
        <f>TrRoad_act!K130</f>
        <v>24048</v>
      </c>
      <c r="L49" s="42">
        <f>TrRoad_act!L130</f>
        <v>23733</v>
      </c>
      <c r="M49" s="42">
        <f>TrRoad_act!M130</f>
        <v>50063</v>
      </c>
      <c r="N49" s="42">
        <f>TrRoad_act!N130</f>
        <v>29799</v>
      </c>
      <c r="O49" s="42">
        <f>TrRoad_act!O130</f>
        <v>39413</v>
      </c>
      <c r="P49" s="42">
        <f>TrRoad_act!P130</f>
        <v>40700</v>
      </c>
      <c r="Q49" s="42">
        <f>TrRoad_act!Q130</f>
        <v>43429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3</v>
      </c>
      <c r="D51" s="42">
        <f>TrRoad_act!D132</f>
        <v>14</v>
      </c>
      <c r="E51" s="42">
        <f>TrRoad_act!E132</f>
        <v>28</v>
      </c>
      <c r="F51" s="42">
        <f>TrRoad_act!F132</f>
        <v>25</v>
      </c>
      <c r="G51" s="42">
        <f>TrRoad_act!G132</f>
        <v>82</v>
      </c>
      <c r="H51" s="42">
        <f>TrRoad_act!H132</f>
        <v>230</v>
      </c>
      <c r="I51" s="42">
        <f>TrRoad_act!I132</f>
        <v>447</v>
      </c>
      <c r="J51" s="42">
        <f>TrRoad_act!J132</f>
        <v>710</v>
      </c>
      <c r="K51" s="42">
        <f>TrRoad_act!K132</f>
        <v>721</v>
      </c>
      <c r="L51" s="42">
        <f>TrRoad_act!L132</f>
        <v>723</v>
      </c>
      <c r="M51" s="42">
        <f>TrRoad_act!M132</f>
        <v>723</v>
      </c>
      <c r="N51" s="42">
        <f>TrRoad_act!N132</f>
        <v>497</v>
      </c>
      <c r="O51" s="42">
        <f>TrRoad_act!O132</f>
        <v>507</v>
      </c>
      <c r="P51" s="42">
        <f>TrRoad_act!P132</f>
        <v>621</v>
      </c>
      <c r="Q51" s="42">
        <f>TrRoad_act!Q132</f>
        <v>554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2</v>
      </c>
      <c r="H52" s="42">
        <f>TrRoad_act!H133</f>
        <v>205</v>
      </c>
      <c r="I52" s="42">
        <f>TrRoad_act!I133</f>
        <v>0</v>
      </c>
      <c r="J52" s="42">
        <f>TrRoad_act!J133</f>
        <v>0</v>
      </c>
      <c r="K52" s="42">
        <f>TrRoad_act!K133</f>
        <v>3</v>
      </c>
      <c r="L52" s="42">
        <f>TrRoad_act!L133</f>
        <v>0</v>
      </c>
      <c r="M52" s="42">
        <f>TrRoad_act!M133</f>
        <v>9</v>
      </c>
      <c r="N52" s="42">
        <f>TrRoad_act!N133</f>
        <v>266</v>
      </c>
      <c r="O52" s="42">
        <f>TrRoad_act!O133</f>
        <v>214</v>
      </c>
      <c r="P52" s="42">
        <f>TrRoad_act!P133</f>
        <v>301</v>
      </c>
      <c r="Q52" s="42">
        <f>TrRoad_act!Q133</f>
        <v>403</v>
      </c>
    </row>
    <row r="53" spans="1:18" ht="11.45" customHeight="1" x14ac:dyDescent="0.25">
      <c r="A53" s="19" t="s">
        <v>24</v>
      </c>
      <c r="B53" s="38"/>
      <c r="C53" s="38">
        <f>TrRoad_act!C134</f>
        <v>7097</v>
      </c>
      <c r="D53" s="38">
        <f>TrRoad_act!D134</f>
        <v>6516</v>
      </c>
      <c r="E53" s="38">
        <f>TrRoad_act!E134</f>
        <v>6056</v>
      </c>
      <c r="F53" s="38">
        <f>TrRoad_act!F134</f>
        <v>7065</v>
      </c>
      <c r="G53" s="38">
        <f>TrRoad_act!G134</f>
        <v>7761</v>
      </c>
      <c r="H53" s="38">
        <f>TrRoad_act!H134</f>
        <v>11023</v>
      </c>
      <c r="I53" s="38">
        <f>TrRoad_act!I134</f>
        <v>10447</v>
      </c>
      <c r="J53" s="38">
        <f>TrRoad_act!J134</f>
        <v>7783</v>
      </c>
      <c r="K53" s="38">
        <f>TrRoad_act!K134</f>
        <v>6251</v>
      </c>
      <c r="L53" s="38">
        <f>TrRoad_act!L134</f>
        <v>10111</v>
      </c>
      <c r="M53" s="38">
        <f>TrRoad_act!M134</f>
        <v>11662</v>
      </c>
      <c r="N53" s="38">
        <f>TrRoad_act!N134</f>
        <v>8735</v>
      </c>
      <c r="O53" s="38">
        <f>TrRoad_act!O134</f>
        <v>7309</v>
      </c>
      <c r="P53" s="38">
        <f>TrRoad_act!P134</f>
        <v>6017</v>
      </c>
      <c r="Q53" s="38">
        <f>TrRoad_act!Q134</f>
        <v>7781</v>
      </c>
    </row>
    <row r="54" spans="1:18" ht="11.45" customHeight="1" x14ac:dyDescent="0.25">
      <c r="A54" s="17" t="s">
        <v>23</v>
      </c>
      <c r="B54" s="37"/>
      <c r="C54" s="37">
        <f>TrRoad_act!C135</f>
        <v>4709</v>
      </c>
      <c r="D54" s="37">
        <f>TrRoad_act!D135</f>
        <v>4328</v>
      </c>
      <c r="E54" s="37">
        <f>TrRoad_act!E135</f>
        <v>4248</v>
      </c>
      <c r="F54" s="37">
        <f>TrRoad_act!F135</f>
        <v>4329</v>
      </c>
      <c r="G54" s="37">
        <f>TrRoad_act!G135</f>
        <v>5942</v>
      </c>
      <c r="H54" s="37">
        <f>TrRoad_act!H135</f>
        <v>8662</v>
      </c>
      <c r="I54" s="37">
        <f>TrRoad_act!I135</f>
        <v>8403</v>
      </c>
      <c r="J54" s="37">
        <f>TrRoad_act!J135</f>
        <v>6146</v>
      </c>
      <c r="K54" s="37">
        <f>TrRoad_act!K135</f>
        <v>6028</v>
      </c>
      <c r="L54" s="37">
        <f>TrRoad_act!L135</f>
        <v>7505</v>
      </c>
      <c r="M54" s="37">
        <f>TrRoad_act!M135</f>
        <v>9923</v>
      </c>
      <c r="N54" s="37">
        <f>TrRoad_act!N135</f>
        <v>7144</v>
      </c>
      <c r="O54" s="37">
        <f>TrRoad_act!O135</f>
        <v>4522</v>
      </c>
      <c r="P54" s="37">
        <f>TrRoad_act!P135</f>
        <v>4692</v>
      </c>
      <c r="Q54" s="37">
        <f>TrRoad_act!Q135</f>
        <v>4858</v>
      </c>
    </row>
    <row r="55" spans="1:18" ht="11.45" customHeight="1" x14ac:dyDescent="0.25">
      <c r="A55" s="15" t="s">
        <v>22</v>
      </c>
      <c r="B55" s="36"/>
      <c r="C55" s="36">
        <f>TrRoad_act!C136</f>
        <v>2388</v>
      </c>
      <c r="D55" s="36">
        <f>TrRoad_act!D136</f>
        <v>2188</v>
      </c>
      <c r="E55" s="36">
        <f>TrRoad_act!E136</f>
        <v>1808</v>
      </c>
      <c r="F55" s="36">
        <f>TrRoad_act!F136</f>
        <v>2736</v>
      </c>
      <c r="G55" s="36">
        <f>TrRoad_act!G136</f>
        <v>1819</v>
      </c>
      <c r="H55" s="36">
        <f>TrRoad_act!H136</f>
        <v>2361</v>
      </c>
      <c r="I55" s="36">
        <f>TrRoad_act!I136</f>
        <v>2044</v>
      </c>
      <c r="J55" s="36">
        <f>TrRoad_act!J136</f>
        <v>1637</v>
      </c>
      <c r="K55" s="36">
        <f>TrRoad_act!K136</f>
        <v>223</v>
      </c>
      <c r="L55" s="36">
        <f>TrRoad_act!L136</f>
        <v>2606</v>
      </c>
      <c r="M55" s="36">
        <f>TrRoad_act!M136</f>
        <v>1739</v>
      </c>
      <c r="N55" s="36">
        <f>TrRoad_act!N136</f>
        <v>1591</v>
      </c>
      <c r="O55" s="36">
        <f>TrRoad_act!O136</f>
        <v>2787</v>
      </c>
      <c r="P55" s="36">
        <f>TrRoad_act!P136</f>
        <v>1325</v>
      </c>
      <c r="Q55" s="36">
        <f>TrRoad_act!Q136</f>
        <v>2923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615764</v>
      </c>
      <c r="C59" s="41">
        <f t="shared" ref="C59:Q59" si="1">C60+C75</f>
        <v>222653</v>
      </c>
      <c r="D59" s="41">
        <f t="shared" si="1"/>
        <v>254280.21635834468</v>
      </c>
      <c r="E59" s="41">
        <f t="shared" si="1"/>
        <v>303958</v>
      </c>
      <c r="F59" s="41">
        <f t="shared" si="1"/>
        <v>318811</v>
      </c>
      <c r="G59" s="41">
        <f t="shared" si="1"/>
        <v>391103</v>
      </c>
      <c r="H59" s="41">
        <f t="shared" si="1"/>
        <v>397301</v>
      </c>
      <c r="I59" s="41">
        <f t="shared" si="1"/>
        <v>409401</v>
      </c>
      <c r="J59" s="41">
        <f t="shared" si="1"/>
        <v>344741</v>
      </c>
      <c r="K59" s="41">
        <f t="shared" si="1"/>
        <v>252498</v>
      </c>
      <c r="L59" s="41">
        <f t="shared" si="1"/>
        <v>374478</v>
      </c>
      <c r="M59" s="41">
        <f t="shared" si="1"/>
        <v>417553</v>
      </c>
      <c r="N59" s="41">
        <f t="shared" si="1"/>
        <v>381013</v>
      </c>
      <c r="O59" s="41">
        <f t="shared" si="1"/>
        <v>371278</v>
      </c>
      <c r="P59" s="41">
        <f t="shared" si="1"/>
        <v>406156</v>
      </c>
      <c r="Q59" s="41">
        <f t="shared" si="1"/>
        <v>451199</v>
      </c>
    </row>
    <row r="60" spans="1:18" ht="11.45" customHeight="1" x14ac:dyDescent="0.25">
      <c r="A60" s="25" t="s">
        <v>39</v>
      </c>
      <c r="B60" s="40">
        <f t="shared" ref="B60" si="2">B61+B62+B69</f>
        <v>603814</v>
      </c>
      <c r="C60" s="40">
        <f t="shared" ref="C60:Q60" si="3">C61+C62+C69</f>
        <v>207799</v>
      </c>
      <c r="D60" s="40">
        <f t="shared" si="3"/>
        <v>236999</v>
      </c>
      <c r="E60" s="40">
        <f t="shared" si="3"/>
        <v>279277</v>
      </c>
      <c r="F60" s="40">
        <f t="shared" si="3"/>
        <v>286431</v>
      </c>
      <c r="G60" s="40">
        <f t="shared" si="3"/>
        <v>352143</v>
      </c>
      <c r="H60" s="40">
        <f t="shared" si="3"/>
        <v>354725</v>
      </c>
      <c r="I60" s="40">
        <f t="shared" si="3"/>
        <v>359351</v>
      </c>
      <c r="J60" s="40">
        <f t="shared" si="3"/>
        <v>301479</v>
      </c>
      <c r="K60" s="40">
        <f t="shared" si="3"/>
        <v>220215</v>
      </c>
      <c r="L60" s="40">
        <f t="shared" si="3"/>
        <v>339880</v>
      </c>
      <c r="M60" s="40">
        <f t="shared" si="3"/>
        <v>354130</v>
      </c>
      <c r="N60" s="40">
        <f t="shared" si="3"/>
        <v>340635</v>
      </c>
      <c r="O60" s="40">
        <f t="shared" si="3"/>
        <v>323248</v>
      </c>
      <c r="P60" s="40">
        <f t="shared" si="3"/>
        <v>357073</v>
      </c>
      <c r="Q60" s="40">
        <f t="shared" si="3"/>
        <v>397790</v>
      </c>
    </row>
    <row r="61" spans="1:18" ht="11.45" customHeight="1" x14ac:dyDescent="0.25">
      <c r="A61" s="23" t="s">
        <v>30</v>
      </c>
      <c r="B61" s="39">
        <v>18447</v>
      </c>
      <c r="C61" s="39">
        <v>28917</v>
      </c>
      <c r="D61" s="39">
        <v>41159</v>
      </c>
      <c r="E61" s="39">
        <v>40160</v>
      </c>
      <c r="F61" s="39">
        <v>35719</v>
      </c>
      <c r="G61" s="39">
        <v>79539</v>
      </c>
      <c r="H61" s="39">
        <v>73760</v>
      </c>
      <c r="I61" s="39">
        <v>54468</v>
      </c>
      <c r="J61" s="39">
        <v>48671</v>
      </c>
      <c r="K61" s="39">
        <v>37977</v>
      </c>
      <c r="L61" s="39">
        <v>19031</v>
      </c>
      <c r="M61" s="39">
        <v>24332</v>
      </c>
      <c r="N61" s="39">
        <v>34729</v>
      </c>
      <c r="O61" s="39">
        <v>29948</v>
      </c>
      <c r="P61" s="39">
        <v>31914</v>
      </c>
      <c r="Q61" s="39">
        <v>33847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585367</v>
      </c>
      <c r="C62" s="38">
        <f t="shared" ref="C62:Q62" si="5">SUM(C63:C68)</f>
        <v>178882</v>
      </c>
      <c r="D62" s="38">
        <f t="shared" si="5"/>
        <v>195840</v>
      </c>
      <c r="E62" s="38">
        <f t="shared" si="5"/>
        <v>239106</v>
      </c>
      <c r="F62" s="38">
        <f t="shared" si="5"/>
        <v>250332</v>
      </c>
      <c r="G62" s="38">
        <f t="shared" si="5"/>
        <v>272063</v>
      </c>
      <c r="H62" s="38">
        <f t="shared" si="5"/>
        <v>280253</v>
      </c>
      <c r="I62" s="38">
        <f t="shared" si="5"/>
        <v>304228</v>
      </c>
      <c r="J62" s="38">
        <f t="shared" si="5"/>
        <v>251685</v>
      </c>
      <c r="K62" s="38">
        <f t="shared" si="5"/>
        <v>181194</v>
      </c>
      <c r="L62" s="38">
        <f t="shared" si="5"/>
        <v>319259</v>
      </c>
      <c r="M62" s="38">
        <f t="shared" si="5"/>
        <v>327446</v>
      </c>
      <c r="N62" s="38">
        <f t="shared" si="5"/>
        <v>304395</v>
      </c>
      <c r="O62" s="38">
        <f t="shared" si="5"/>
        <v>291947</v>
      </c>
      <c r="P62" s="38">
        <f t="shared" si="5"/>
        <v>323745</v>
      </c>
      <c r="Q62" s="38">
        <f t="shared" si="5"/>
        <v>362520</v>
      </c>
      <c r="R62" s="112"/>
    </row>
    <row r="63" spans="1:18" ht="11.45" customHeight="1" x14ac:dyDescent="0.25">
      <c r="A63" s="62" t="s">
        <v>59</v>
      </c>
      <c r="B63" s="42">
        <v>585367</v>
      </c>
      <c r="C63" s="42">
        <v>178882</v>
      </c>
      <c r="D63" s="42">
        <v>195840</v>
      </c>
      <c r="E63" s="42">
        <v>239106</v>
      </c>
      <c r="F63" s="42">
        <v>250020</v>
      </c>
      <c r="G63" s="42">
        <v>251666</v>
      </c>
      <c r="H63" s="42">
        <v>233899</v>
      </c>
      <c r="I63" s="42">
        <v>210034</v>
      </c>
      <c r="J63" s="42">
        <v>168694</v>
      </c>
      <c r="K63" s="42">
        <v>93232</v>
      </c>
      <c r="L63" s="42">
        <v>153755</v>
      </c>
      <c r="M63" s="42">
        <v>127176</v>
      </c>
      <c r="N63" s="42">
        <v>102501</v>
      </c>
      <c r="O63" s="42">
        <v>110644</v>
      </c>
      <c r="P63" s="42">
        <v>125852</v>
      </c>
      <c r="Q63" s="42">
        <v>142579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312</v>
      </c>
      <c r="G64" s="42">
        <v>19957</v>
      </c>
      <c r="H64" s="42">
        <v>46149</v>
      </c>
      <c r="I64" s="42">
        <v>93701</v>
      </c>
      <c r="J64" s="42">
        <v>82340</v>
      </c>
      <c r="K64" s="42">
        <v>87302</v>
      </c>
      <c r="L64" s="42">
        <v>158266</v>
      </c>
      <c r="M64" s="42">
        <v>193509</v>
      </c>
      <c r="N64" s="42">
        <v>195610</v>
      </c>
      <c r="O64" s="42">
        <v>176391</v>
      </c>
      <c r="P64" s="42">
        <v>188992</v>
      </c>
      <c r="Q64" s="42">
        <v>207091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440</v>
      </c>
      <c r="H66" s="42">
        <v>205</v>
      </c>
      <c r="I66" s="42">
        <v>493</v>
      </c>
      <c r="J66" s="42">
        <v>651</v>
      </c>
      <c r="K66" s="42">
        <v>660</v>
      </c>
      <c r="L66" s="42">
        <v>7238</v>
      </c>
      <c r="M66" s="42">
        <v>6535</v>
      </c>
      <c r="N66" s="42">
        <v>5436</v>
      </c>
      <c r="O66" s="42">
        <v>3838</v>
      </c>
      <c r="P66" s="42">
        <v>4935</v>
      </c>
      <c r="Q66" s="42">
        <v>5061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138</v>
      </c>
      <c r="N67" s="42">
        <v>613</v>
      </c>
      <c r="O67" s="42">
        <v>514</v>
      </c>
      <c r="P67" s="42">
        <v>2700</v>
      </c>
      <c r="Q67" s="42">
        <v>5173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88</v>
      </c>
      <c r="N68" s="42">
        <v>235</v>
      </c>
      <c r="O68" s="42">
        <v>560</v>
      </c>
      <c r="P68" s="42">
        <v>1266</v>
      </c>
      <c r="Q68" s="42">
        <v>2616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0</v>
      </c>
      <c r="D69" s="38">
        <f t="shared" si="7"/>
        <v>0</v>
      </c>
      <c r="E69" s="38">
        <f t="shared" si="7"/>
        <v>11</v>
      </c>
      <c r="F69" s="38">
        <f t="shared" si="7"/>
        <v>380</v>
      </c>
      <c r="G69" s="38">
        <f t="shared" si="7"/>
        <v>541</v>
      </c>
      <c r="H69" s="38">
        <f t="shared" si="7"/>
        <v>712</v>
      </c>
      <c r="I69" s="38">
        <f t="shared" si="7"/>
        <v>655</v>
      </c>
      <c r="J69" s="38">
        <f t="shared" si="7"/>
        <v>1123</v>
      </c>
      <c r="K69" s="38">
        <f t="shared" si="7"/>
        <v>1044</v>
      </c>
      <c r="L69" s="38">
        <f t="shared" si="7"/>
        <v>1590</v>
      </c>
      <c r="M69" s="38">
        <f t="shared" si="7"/>
        <v>2352</v>
      </c>
      <c r="N69" s="38">
        <f t="shared" si="7"/>
        <v>1511</v>
      </c>
      <c r="O69" s="38">
        <f t="shared" si="7"/>
        <v>1353</v>
      </c>
      <c r="P69" s="38">
        <f t="shared" si="7"/>
        <v>1414</v>
      </c>
      <c r="Q69" s="38">
        <f t="shared" si="7"/>
        <v>1423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3</v>
      </c>
      <c r="I70" s="37">
        <v>1</v>
      </c>
      <c r="J70" s="37">
        <v>3</v>
      </c>
      <c r="K70" s="37">
        <v>6</v>
      </c>
      <c r="L70" s="37">
        <v>0</v>
      </c>
      <c r="M70" s="37">
        <v>27</v>
      </c>
      <c r="N70" s="37">
        <v>0</v>
      </c>
      <c r="O70" s="37">
        <v>4</v>
      </c>
      <c r="P70" s="37">
        <v>2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0</v>
      </c>
      <c r="E71" s="37">
        <v>7</v>
      </c>
      <c r="F71" s="37">
        <v>380</v>
      </c>
      <c r="G71" s="37">
        <v>541</v>
      </c>
      <c r="H71" s="37">
        <v>709</v>
      </c>
      <c r="I71" s="37">
        <v>654</v>
      </c>
      <c r="J71" s="37">
        <v>883</v>
      </c>
      <c r="K71" s="37">
        <v>878</v>
      </c>
      <c r="L71" s="37">
        <v>1590</v>
      </c>
      <c r="M71" s="37">
        <v>1055</v>
      </c>
      <c r="N71" s="37">
        <v>1511</v>
      </c>
      <c r="O71" s="37">
        <v>898</v>
      </c>
      <c r="P71" s="37">
        <v>1255</v>
      </c>
      <c r="Q71" s="37">
        <v>1344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237</v>
      </c>
      <c r="K73" s="37">
        <v>160</v>
      </c>
      <c r="L73" s="37">
        <v>0</v>
      </c>
      <c r="M73" s="37">
        <v>1270</v>
      </c>
      <c r="N73" s="37">
        <v>0</v>
      </c>
      <c r="O73" s="37">
        <v>449</v>
      </c>
      <c r="P73" s="37">
        <v>153</v>
      </c>
      <c r="Q73" s="37">
        <v>69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4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2</v>
      </c>
      <c r="P74" s="37">
        <v>4</v>
      </c>
      <c r="Q74" s="37">
        <v>10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11950</v>
      </c>
      <c r="C75" s="40">
        <f t="shared" ref="C75:Q75" si="9">C76+C82</f>
        <v>14854</v>
      </c>
      <c r="D75" s="40">
        <f t="shared" si="9"/>
        <v>17281.216358344682</v>
      </c>
      <c r="E75" s="40">
        <f t="shared" si="9"/>
        <v>24681</v>
      </c>
      <c r="F75" s="40">
        <f t="shared" si="9"/>
        <v>32380</v>
      </c>
      <c r="G75" s="40">
        <f t="shared" si="9"/>
        <v>38960</v>
      </c>
      <c r="H75" s="40">
        <f t="shared" si="9"/>
        <v>42576</v>
      </c>
      <c r="I75" s="40">
        <f t="shared" si="9"/>
        <v>50050</v>
      </c>
      <c r="J75" s="40">
        <f t="shared" si="9"/>
        <v>43262</v>
      </c>
      <c r="K75" s="40">
        <f t="shared" si="9"/>
        <v>32283</v>
      </c>
      <c r="L75" s="40">
        <f t="shared" si="9"/>
        <v>34598</v>
      </c>
      <c r="M75" s="40">
        <f t="shared" si="9"/>
        <v>63423</v>
      </c>
      <c r="N75" s="40">
        <f t="shared" si="9"/>
        <v>40378</v>
      </c>
      <c r="O75" s="40">
        <f t="shared" si="9"/>
        <v>48030</v>
      </c>
      <c r="P75" s="40">
        <f t="shared" si="9"/>
        <v>49083</v>
      </c>
      <c r="Q75" s="40">
        <f t="shared" si="9"/>
        <v>53409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11950</v>
      </c>
      <c r="C76" s="39">
        <f t="shared" ref="C76:Q76" si="11">SUM(C77:C81)</f>
        <v>14854</v>
      </c>
      <c r="D76" s="39">
        <f t="shared" si="11"/>
        <v>17281</v>
      </c>
      <c r="E76" s="39">
        <f t="shared" si="11"/>
        <v>23389</v>
      </c>
      <c r="F76" s="39">
        <f t="shared" si="11"/>
        <v>29443</v>
      </c>
      <c r="G76" s="39">
        <f t="shared" si="11"/>
        <v>34461</v>
      </c>
      <c r="H76" s="39">
        <f t="shared" si="11"/>
        <v>35393</v>
      </c>
      <c r="I76" s="39">
        <f t="shared" si="11"/>
        <v>42545</v>
      </c>
      <c r="J76" s="39">
        <f t="shared" si="11"/>
        <v>37401</v>
      </c>
      <c r="K76" s="39">
        <f t="shared" si="11"/>
        <v>26459</v>
      </c>
      <c r="L76" s="39">
        <f t="shared" si="11"/>
        <v>26361</v>
      </c>
      <c r="M76" s="39">
        <f t="shared" si="11"/>
        <v>52705</v>
      </c>
      <c r="N76" s="39">
        <f t="shared" si="11"/>
        <v>32187</v>
      </c>
      <c r="O76" s="39">
        <f t="shared" si="11"/>
        <v>41230</v>
      </c>
      <c r="P76" s="39">
        <f t="shared" si="11"/>
        <v>43156</v>
      </c>
      <c r="Q76" s="39">
        <f t="shared" si="11"/>
        <v>45628</v>
      </c>
      <c r="R76" s="112"/>
    </row>
    <row r="77" spans="1:18" ht="11.45" customHeight="1" x14ac:dyDescent="0.25">
      <c r="A77" s="62" t="s">
        <v>59</v>
      </c>
      <c r="B77" s="42">
        <v>11415</v>
      </c>
      <c r="C77" s="42">
        <v>4226</v>
      </c>
      <c r="D77" s="42">
        <v>3956</v>
      </c>
      <c r="E77" s="42">
        <v>4878</v>
      </c>
      <c r="F77" s="42">
        <v>4295</v>
      </c>
      <c r="G77" s="42">
        <v>4423</v>
      </c>
      <c r="H77" s="42">
        <v>4327</v>
      </c>
      <c r="I77" s="42">
        <v>4112</v>
      </c>
      <c r="J77" s="42">
        <v>2903</v>
      </c>
      <c r="K77" s="42">
        <v>2400</v>
      </c>
      <c r="L77" s="42">
        <v>2239</v>
      </c>
      <c r="M77" s="42">
        <v>2176</v>
      </c>
      <c r="N77" s="42">
        <v>1676</v>
      </c>
      <c r="O77" s="42">
        <v>1108</v>
      </c>
      <c r="P77" s="42">
        <v>1535</v>
      </c>
      <c r="Q77" s="42">
        <v>1242</v>
      </c>
      <c r="R77" s="112"/>
    </row>
    <row r="78" spans="1:18" ht="11.45" customHeight="1" x14ac:dyDescent="0.25">
      <c r="A78" s="62" t="s">
        <v>58</v>
      </c>
      <c r="B78" s="42">
        <v>535</v>
      </c>
      <c r="C78" s="42">
        <v>10628</v>
      </c>
      <c r="D78" s="42">
        <v>13325</v>
      </c>
      <c r="E78" s="42">
        <v>18511</v>
      </c>
      <c r="F78" s="42">
        <v>25148</v>
      </c>
      <c r="G78" s="42">
        <v>30038</v>
      </c>
      <c r="H78" s="42">
        <v>30888</v>
      </c>
      <c r="I78" s="42">
        <v>38146</v>
      </c>
      <c r="J78" s="42">
        <v>33929</v>
      </c>
      <c r="K78" s="42">
        <v>23407</v>
      </c>
      <c r="L78" s="42">
        <v>23431</v>
      </c>
      <c r="M78" s="42">
        <v>49808</v>
      </c>
      <c r="N78" s="42">
        <v>29752</v>
      </c>
      <c r="O78" s="42">
        <v>39401</v>
      </c>
      <c r="P78" s="42">
        <v>40699</v>
      </c>
      <c r="Q78" s="42">
        <v>43429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78</v>
      </c>
      <c r="I80" s="42">
        <v>287</v>
      </c>
      <c r="J80" s="42">
        <v>569</v>
      </c>
      <c r="K80" s="42">
        <v>649</v>
      </c>
      <c r="L80" s="42">
        <v>691</v>
      </c>
      <c r="M80" s="42">
        <v>712</v>
      </c>
      <c r="N80" s="42">
        <v>494</v>
      </c>
      <c r="O80" s="42">
        <v>507</v>
      </c>
      <c r="P80" s="42">
        <v>621</v>
      </c>
      <c r="Q80" s="42">
        <v>554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100</v>
      </c>
      <c r="I81" s="42">
        <v>0</v>
      </c>
      <c r="J81" s="42">
        <v>0</v>
      </c>
      <c r="K81" s="42">
        <v>3</v>
      </c>
      <c r="L81" s="42">
        <v>0</v>
      </c>
      <c r="M81" s="42">
        <v>9</v>
      </c>
      <c r="N81" s="42">
        <v>265</v>
      </c>
      <c r="O81" s="42">
        <v>214</v>
      </c>
      <c r="P81" s="42">
        <v>301</v>
      </c>
      <c r="Q81" s="42">
        <v>403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0.21635834468179382</v>
      </c>
      <c r="E82" s="38">
        <f t="shared" si="13"/>
        <v>1292</v>
      </c>
      <c r="F82" s="38">
        <f t="shared" si="13"/>
        <v>2937</v>
      </c>
      <c r="G82" s="38">
        <f t="shared" si="13"/>
        <v>4499</v>
      </c>
      <c r="H82" s="38">
        <f t="shared" si="13"/>
        <v>7183</v>
      </c>
      <c r="I82" s="38">
        <f t="shared" si="13"/>
        <v>7505</v>
      </c>
      <c r="J82" s="38">
        <f t="shared" si="13"/>
        <v>5861</v>
      </c>
      <c r="K82" s="38">
        <f t="shared" si="13"/>
        <v>5824</v>
      </c>
      <c r="L82" s="38">
        <f t="shared" si="13"/>
        <v>8237</v>
      </c>
      <c r="M82" s="38">
        <f t="shared" si="13"/>
        <v>10718</v>
      </c>
      <c r="N82" s="38">
        <f t="shared" si="13"/>
        <v>8191</v>
      </c>
      <c r="O82" s="38">
        <f t="shared" si="13"/>
        <v>6800</v>
      </c>
      <c r="P82" s="38">
        <f t="shared" si="13"/>
        <v>5927</v>
      </c>
      <c r="Q82" s="38">
        <f t="shared" si="13"/>
        <v>7781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1292</v>
      </c>
      <c r="F83" s="37">
        <v>2936</v>
      </c>
      <c r="G83" s="37">
        <v>4494</v>
      </c>
      <c r="H83" s="37">
        <v>7153</v>
      </c>
      <c r="I83" s="37">
        <v>7424</v>
      </c>
      <c r="J83" s="37">
        <v>5702</v>
      </c>
      <c r="K83" s="37">
        <v>5781</v>
      </c>
      <c r="L83" s="37">
        <v>7369</v>
      </c>
      <c r="M83" s="37">
        <v>9852</v>
      </c>
      <c r="N83" s="37">
        <v>7129</v>
      </c>
      <c r="O83" s="37">
        <v>4520</v>
      </c>
      <c r="P83" s="37">
        <v>4692</v>
      </c>
      <c r="Q83" s="37">
        <v>4858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0.21635834468179382</v>
      </c>
      <c r="E84" s="36">
        <v>0</v>
      </c>
      <c r="F84" s="36">
        <v>1</v>
      </c>
      <c r="G84" s="36">
        <v>5</v>
      </c>
      <c r="H84" s="36">
        <v>30</v>
      </c>
      <c r="I84" s="36">
        <v>81</v>
      </c>
      <c r="J84" s="36">
        <v>159</v>
      </c>
      <c r="K84" s="36">
        <v>43</v>
      </c>
      <c r="L84" s="36">
        <v>868</v>
      </c>
      <c r="M84" s="36">
        <v>866</v>
      </c>
      <c r="N84" s="36">
        <v>1062</v>
      </c>
      <c r="O84" s="36">
        <v>2280</v>
      </c>
      <c r="P84" s="36">
        <v>1235</v>
      </c>
      <c r="Q84" s="36">
        <v>2923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4.6287801291341353</v>
      </c>
      <c r="C90" s="22">
        <v>4.5567764485266844</v>
      </c>
      <c r="D90" s="22">
        <v>4.4743188752192165</v>
      </c>
      <c r="E90" s="22">
        <v>4.4223672226072948</v>
      </c>
      <c r="F90" s="22">
        <v>4.3719343516717597</v>
      </c>
      <c r="G90" s="22">
        <v>4.2723318364163232</v>
      </c>
      <c r="H90" s="22">
        <v>4.1843345584256459</v>
      </c>
      <c r="I90" s="22">
        <v>4.1243235139589745</v>
      </c>
      <c r="J90" s="22">
        <v>4.0562396244014662</v>
      </c>
      <c r="K90" s="22">
        <v>3.9920333567878381</v>
      </c>
      <c r="L90" s="22">
        <v>3.9487236041208948</v>
      </c>
      <c r="M90" s="22">
        <v>3.915060090120809</v>
      </c>
      <c r="N90" s="22">
        <v>3.8361965609278639</v>
      </c>
      <c r="O90" s="22">
        <v>3.7641792375972227</v>
      </c>
      <c r="P90" s="22">
        <v>3.6871915770052603</v>
      </c>
      <c r="Q90" s="22">
        <v>3.6190959368005462</v>
      </c>
    </row>
    <row r="91" spans="1:18" ht="11.45" customHeight="1" x14ac:dyDescent="0.25">
      <c r="A91" s="19" t="s">
        <v>29</v>
      </c>
      <c r="B91" s="21">
        <v>8.0233558111775558</v>
      </c>
      <c r="C91" s="21">
        <v>7.8582106753815442</v>
      </c>
      <c r="D91" s="21">
        <v>7.7832267006832163</v>
      </c>
      <c r="E91" s="21">
        <v>7.701462802403122</v>
      </c>
      <c r="F91" s="21">
        <v>7.6197526198054186</v>
      </c>
      <c r="G91" s="21">
        <v>7.5366768614877824</v>
      </c>
      <c r="H91" s="21">
        <v>7.4325606612252253</v>
      </c>
      <c r="I91" s="21">
        <v>7.3052204086388324</v>
      </c>
      <c r="J91" s="21">
        <v>7.1968648325995783</v>
      </c>
      <c r="K91" s="21">
        <v>7.0977615200353004</v>
      </c>
      <c r="L91" s="21">
        <v>6.910179202089612</v>
      </c>
      <c r="M91" s="21">
        <v>6.7070859432804495</v>
      </c>
      <c r="N91" s="21">
        <v>6.5138330762229462</v>
      </c>
      <c r="O91" s="21">
        <v>6.3267778376443671</v>
      </c>
      <c r="P91" s="21">
        <v>6.1330028484366714</v>
      </c>
      <c r="Q91" s="21">
        <v>5.9161497424917933</v>
      </c>
    </row>
    <row r="92" spans="1:18" ht="11.45" customHeight="1" x14ac:dyDescent="0.25">
      <c r="A92" s="62" t="s">
        <v>59</v>
      </c>
      <c r="B92" s="70">
        <v>8.1042726756551904</v>
      </c>
      <c r="C92" s="70">
        <v>7.9569133300618429</v>
      </c>
      <c r="D92" s="70">
        <v>7.900207583550884</v>
      </c>
      <c r="E92" s="70">
        <v>7.8355621286474673</v>
      </c>
      <c r="F92" s="70">
        <v>7.7699203049105146</v>
      </c>
      <c r="G92" s="70">
        <v>7.7033626211760602</v>
      </c>
      <c r="H92" s="70">
        <v>7.6256231271787156</v>
      </c>
      <c r="I92" s="70">
        <v>7.5472909445690401</v>
      </c>
      <c r="J92" s="70">
        <v>7.4808038622658284</v>
      </c>
      <c r="K92" s="70">
        <v>7.4352573680432892</v>
      </c>
      <c r="L92" s="70">
        <v>7.3239253580007668</v>
      </c>
      <c r="M92" s="70">
        <v>7.2109070434904687</v>
      </c>
      <c r="N92" s="70">
        <v>7.1022872059694349</v>
      </c>
      <c r="O92" s="70">
        <v>6.9776300087843133</v>
      </c>
      <c r="P92" s="70">
        <v>6.8347186544953917</v>
      </c>
      <c r="Q92" s="70">
        <v>6.6571488186343011</v>
      </c>
    </row>
    <row r="93" spans="1:18" ht="11.45" customHeight="1" x14ac:dyDescent="0.25">
      <c r="A93" s="62" t="s">
        <v>58</v>
      </c>
      <c r="B93" s="70">
        <v>6.4367150094265915</v>
      </c>
      <c r="C93" s="70">
        <v>6.2130958008535764</v>
      </c>
      <c r="D93" s="70">
        <v>6.1561698716403743</v>
      </c>
      <c r="E93" s="70">
        <v>6.103334689077319</v>
      </c>
      <c r="F93" s="70">
        <v>6.0507406703239166</v>
      </c>
      <c r="G93" s="70">
        <v>5.9925375372388592</v>
      </c>
      <c r="H93" s="70">
        <v>5.9227442087423841</v>
      </c>
      <c r="I93" s="70">
        <v>5.7758502907037732</v>
      </c>
      <c r="J93" s="70">
        <v>5.6447526860303121</v>
      </c>
      <c r="K93" s="70">
        <v>5.5533517133917316</v>
      </c>
      <c r="L93" s="70">
        <v>5.3401234646874922</v>
      </c>
      <c r="M93" s="70">
        <v>5.1465115017273826</v>
      </c>
      <c r="N93" s="70">
        <v>4.9982500569218944</v>
      </c>
      <c r="O93" s="70">
        <v>4.9127692653103363</v>
      </c>
      <c r="P93" s="70">
        <v>4.8322477433401527</v>
      </c>
      <c r="Q93" s="70">
        <v>4.7380593783274589</v>
      </c>
    </row>
    <row r="94" spans="1:18" ht="11.45" customHeight="1" x14ac:dyDescent="0.25">
      <c r="A94" s="62" t="s">
        <v>57</v>
      </c>
      <c r="B94" s="70" t="s">
        <v>183</v>
      </c>
      <c r="C94" s="70" t="s">
        <v>183</v>
      </c>
      <c r="D94" s="70" t="s">
        <v>183</v>
      </c>
      <c r="E94" s="70" t="s">
        <v>183</v>
      </c>
      <c r="F94" s="70" t="s">
        <v>183</v>
      </c>
      <c r="G94" s="70" t="s">
        <v>183</v>
      </c>
      <c r="H94" s="70" t="s">
        <v>183</v>
      </c>
      <c r="I94" s="70" t="s">
        <v>183</v>
      </c>
      <c r="J94" s="70" t="s">
        <v>183</v>
      </c>
      <c r="K94" s="70" t="s">
        <v>183</v>
      </c>
      <c r="L94" s="70" t="s">
        <v>183</v>
      </c>
      <c r="M94" s="70" t="s">
        <v>183</v>
      </c>
      <c r="N94" s="70" t="s">
        <v>183</v>
      </c>
      <c r="O94" s="70" t="s">
        <v>183</v>
      </c>
      <c r="P94" s="70" t="s">
        <v>183</v>
      </c>
      <c r="Q94" s="70" t="s">
        <v>183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>
        <v>7.432056838592711</v>
      </c>
      <c r="E95" s="70">
        <v>7.3957629508253762</v>
      </c>
      <c r="F95" s="70">
        <v>7.3889590829496159</v>
      </c>
      <c r="G95" s="70">
        <v>7.3323979627727045</v>
      </c>
      <c r="H95" s="70">
        <v>7.3138025519944803</v>
      </c>
      <c r="I95" s="70">
        <v>7.2701174168101961</v>
      </c>
      <c r="J95" s="70">
        <v>7.167349308023419</v>
      </c>
      <c r="K95" s="70">
        <v>7.0377592622744416</v>
      </c>
      <c r="L95" s="70">
        <v>6.3626093542093125</v>
      </c>
      <c r="M95" s="70">
        <v>6.1116043281145451</v>
      </c>
      <c r="N95" s="70">
        <v>6.2522242694727144</v>
      </c>
      <c r="O95" s="70">
        <v>6.12428117023887</v>
      </c>
      <c r="P95" s="70">
        <v>5.9286404416328242</v>
      </c>
      <c r="Q95" s="70">
        <v>5.7103829238466126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>
        <v>3.2248448969244889</v>
      </c>
      <c r="K96" s="70">
        <v>3.197024752513296</v>
      </c>
      <c r="L96" s="70">
        <v>3.1645324094746883</v>
      </c>
      <c r="M96" s="70">
        <v>2.9759826001736704</v>
      </c>
      <c r="N96" s="70">
        <v>2.8448362475730127</v>
      </c>
      <c r="O96" s="70">
        <v>2.8301195729541191</v>
      </c>
      <c r="P96" s="70">
        <v>2.7401130660619573</v>
      </c>
      <c r="Q96" s="70">
        <v>2.6710286607554288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2.5049583984752326</v>
      </c>
      <c r="M97" s="70">
        <v>2.4860738675437219</v>
      </c>
      <c r="N97" s="70">
        <v>2.470147763127525</v>
      </c>
      <c r="O97" s="70">
        <v>2.4506768860457151</v>
      </c>
      <c r="P97" s="70">
        <v>2.4252333531062873</v>
      </c>
      <c r="Q97" s="70">
        <v>2.4040672954888684</v>
      </c>
    </row>
    <row r="98" spans="1:17" ht="11.45" customHeight="1" x14ac:dyDescent="0.25">
      <c r="A98" s="19" t="s">
        <v>28</v>
      </c>
      <c r="B98" s="21">
        <v>50.321095943701295</v>
      </c>
      <c r="C98" s="21">
        <v>50.181603618388095</v>
      </c>
      <c r="D98" s="21">
        <v>50.257168357188412</v>
      </c>
      <c r="E98" s="21">
        <v>50.282130108528023</v>
      </c>
      <c r="F98" s="21">
        <v>50.280647473092408</v>
      </c>
      <c r="G98" s="21">
        <v>50.254708310920975</v>
      </c>
      <c r="H98" s="21">
        <v>49.944683142692782</v>
      </c>
      <c r="I98" s="21">
        <v>49.795207295215391</v>
      </c>
      <c r="J98" s="21">
        <v>49.109194888786142</v>
      </c>
      <c r="K98" s="21">
        <v>48.798889107756906</v>
      </c>
      <c r="L98" s="21">
        <v>48.439954909950245</v>
      </c>
      <c r="M98" s="21">
        <v>46.680571229832445</v>
      </c>
      <c r="N98" s="21">
        <v>46.287180849152577</v>
      </c>
      <c r="O98" s="21">
        <v>45.816899278450173</v>
      </c>
      <c r="P98" s="21">
        <v>45.317489390974224</v>
      </c>
      <c r="Q98" s="21">
        <v>44.816558633612779</v>
      </c>
    </row>
    <row r="99" spans="1:17" ht="11.45" customHeight="1" x14ac:dyDescent="0.25">
      <c r="A99" s="62" t="s">
        <v>59</v>
      </c>
      <c r="B99" s="20">
        <v>19.456074359226246</v>
      </c>
      <c r="C99" s="20">
        <v>19.445042661353636</v>
      </c>
      <c r="D99" s="20">
        <v>19.465521740006437</v>
      </c>
      <c r="E99" s="20">
        <v>19.461424082251721</v>
      </c>
      <c r="F99" s="20">
        <v>19.460773919778937</v>
      </c>
      <c r="G99" s="20">
        <v>19.442148219860361</v>
      </c>
      <c r="H99" s="20">
        <v>19.260469180078914</v>
      </c>
      <c r="I99" s="20">
        <v>19.183853585241874</v>
      </c>
      <c r="J99" s="20">
        <v>18.969047225314043</v>
      </c>
      <c r="K99" s="20">
        <v>18.533691697492472</v>
      </c>
      <c r="L99" s="20">
        <v>16.707203240696355</v>
      </c>
      <c r="M99" s="20">
        <v>15.042688467532724</v>
      </c>
      <c r="N99" s="20">
        <v>14.534008902822666</v>
      </c>
      <c r="O99" s="20">
        <v>14.047867895426846</v>
      </c>
      <c r="P99" s="20">
        <v>13.661570401717176</v>
      </c>
      <c r="Q99" s="20">
        <v>13.468527640229153</v>
      </c>
    </row>
    <row r="100" spans="1:17" ht="11.45" customHeight="1" x14ac:dyDescent="0.25">
      <c r="A100" s="62" t="s">
        <v>58</v>
      </c>
      <c r="B100" s="20">
        <v>51.660039399876375</v>
      </c>
      <c r="C100" s="20">
        <v>51.308680721688745</v>
      </c>
      <c r="D100" s="20">
        <v>51.186555517376647</v>
      </c>
      <c r="E100" s="20">
        <v>51.048757866821461</v>
      </c>
      <c r="F100" s="20">
        <v>50.912613925109305</v>
      </c>
      <c r="G100" s="20">
        <v>50.778980483602261</v>
      </c>
      <c r="H100" s="20">
        <v>50.586789031510257</v>
      </c>
      <c r="I100" s="20">
        <v>50.414490637185551</v>
      </c>
      <c r="J100" s="20">
        <v>50.093721430905696</v>
      </c>
      <c r="K100" s="20">
        <v>49.773569152920572</v>
      </c>
      <c r="L100" s="20">
        <v>49.227006246535183</v>
      </c>
      <c r="M100" s="20">
        <v>48.447445703990134</v>
      </c>
      <c r="N100" s="20">
        <v>47.890672869937113</v>
      </c>
      <c r="O100" s="20">
        <v>47.488415974692643</v>
      </c>
      <c r="P100" s="20">
        <v>46.914035814328962</v>
      </c>
      <c r="Q100" s="20">
        <v>46.306151716854686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>
        <v>43.050032833230311</v>
      </c>
      <c r="C102" s="20">
        <v>42.86884175015831</v>
      </c>
      <c r="D102" s="20">
        <v>42.967094481343324</v>
      </c>
      <c r="E102" s="20">
        <v>43.074512217546669</v>
      </c>
      <c r="F102" s="20">
        <v>42.718941447597956</v>
      </c>
      <c r="G102" s="20">
        <v>41.527037846103418</v>
      </c>
      <c r="H102" s="20">
        <v>41.022554050598366</v>
      </c>
      <c r="I102" s="20">
        <v>40.586028758187993</v>
      </c>
      <c r="J102" s="20">
        <v>40.097070973994001</v>
      </c>
      <c r="K102" s="20">
        <v>39.779937842037292</v>
      </c>
      <c r="L102" s="20">
        <v>39.879387686642374</v>
      </c>
      <c r="M102" s="20">
        <v>38.830221616777472</v>
      </c>
      <c r="N102" s="20">
        <v>38.927297170819415</v>
      </c>
      <c r="O102" s="20">
        <v>38.284919178293187</v>
      </c>
      <c r="P102" s="20">
        <v>38.148130455191641</v>
      </c>
      <c r="Q102" s="20">
        <v>38.128242323131147</v>
      </c>
    </row>
    <row r="103" spans="1:17" ht="11.45" customHeight="1" x14ac:dyDescent="0.25">
      <c r="A103" s="62" t="s">
        <v>55</v>
      </c>
      <c r="B103" s="20">
        <v>31.757665660497338</v>
      </c>
      <c r="C103" s="20">
        <v>31.384474771716963</v>
      </c>
      <c r="D103" s="20">
        <v>31.365710991025399</v>
      </c>
      <c r="E103" s="20">
        <v>30.522457282501279</v>
      </c>
      <c r="F103" s="20">
        <v>30.598763425707538</v>
      </c>
      <c r="G103" s="20">
        <v>30.333406649019519</v>
      </c>
      <c r="H103" s="20">
        <v>30.386768728638884</v>
      </c>
      <c r="I103" s="20">
        <v>30.091760697726329</v>
      </c>
      <c r="J103" s="20">
        <v>30.093046372763222</v>
      </c>
      <c r="K103" s="20">
        <v>30.075618256164887</v>
      </c>
      <c r="L103" s="20">
        <v>30.031374236197571</v>
      </c>
      <c r="M103" s="20">
        <v>29.946810474092402</v>
      </c>
      <c r="N103" s="20">
        <v>30.021677500277633</v>
      </c>
      <c r="O103" s="20">
        <v>29.209482457008946</v>
      </c>
      <c r="P103" s="20">
        <v>28.110645943264863</v>
      </c>
      <c r="Q103" s="20">
        <v>26.996854646367275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9.0888075870664284</v>
      </c>
      <c r="C105" s="102">
        <v>8.7204779815509816</v>
      </c>
      <c r="D105" s="102">
        <v>8.5678483831121373</v>
      </c>
      <c r="E105" s="102">
        <v>8.4326122117304507</v>
      </c>
      <c r="F105" s="102">
        <v>8.2986737881468908</v>
      </c>
      <c r="G105" s="102">
        <v>8.177494346481943</v>
      </c>
      <c r="H105" s="102">
        <v>8.0628437928844718</v>
      </c>
      <c r="I105" s="102">
        <v>7.9414993574833499</v>
      </c>
      <c r="J105" s="102">
        <v>7.8071635608406309</v>
      </c>
      <c r="K105" s="102">
        <v>7.7102333485364962</v>
      </c>
      <c r="L105" s="102">
        <v>7.599029695384151</v>
      </c>
      <c r="M105" s="102">
        <v>7.4118894761323135</v>
      </c>
      <c r="N105" s="102">
        <v>7.2606512157807099</v>
      </c>
      <c r="O105" s="102">
        <v>7.1296039080011635</v>
      </c>
      <c r="P105" s="102">
        <v>7.0198768107268998</v>
      </c>
      <c r="Q105" s="102">
        <v>6.8661603676274323</v>
      </c>
    </row>
    <row r="106" spans="1:17" ht="11.45" customHeight="1" x14ac:dyDescent="0.25">
      <c r="A106" s="62" t="s">
        <v>59</v>
      </c>
      <c r="B106" s="70">
        <v>9.6151151868332878</v>
      </c>
      <c r="C106" s="70">
        <v>9.5146076354329185</v>
      </c>
      <c r="D106" s="70">
        <v>9.4811042638344727</v>
      </c>
      <c r="E106" s="70">
        <v>9.4465591920306551</v>
      </c>
      <c r="F106" s="70">
        <v>9.411104508841861</v>
      </c>
      <c r="G106" s="70">
        <v>9.3658469836136522</v>
      </c>
      <c r="H106" s="70">
        <v>9.3058655905272296</v>
      </c>
      <c r="I106" s="70">
        <v>9.2384859798181491</v>
      </c>
      <c r="J106" s="70">
        <v>9.1606431166323343</v>
      </c>
      <c r="K106" s="70">
        <v>9.0908640016875619</v>
      </c>
      <c r="L106" s="70">
        <v>9.0014148265949636</v>
      </c>
      <c r="M106" s="70">
        <v>8.8946889258764195</v>
      </c>
      <c r="N106" s="70">
        <v>8.744323121721763</v>
      </c>
      <c r="O106" s="70">
        <v>8.5810586643362363</v>
      </c>
      <c r="P106" s="70">
        <v>8.5483581620287108</v>
      </c>
      <c r="Q106" s="70">
        <v>8.3840540797511007</v>
      </c>
    </row>
    <row r="107" spans="1:17" ht="11.45" customHeight="1" x14ac:dyDescent="0.25">
      <c r="A107" s="62" t="s">
        <v>58</v>
      </c>
      <c r="B107" s="70">
        <v>8.2965496586671019</v>
      </c>
      <c r="C107" s="70">
        <v>7.7843255549026482</v>
      </c>
      <c r="D107" s="70">
        <v>7.6759023741930035</v>
      </c>
      <c r="E107" s="70">
        <v>7.6075323794955914</v>
      </c>
      <c r="F107" s="70">
        <v>7.5537954269995318</v>
      </c>
      <c r="G107" s="70">
        <v>7.5174147622102865</v>
      </c>
      <c r="H107" s="70">
        <v>7.4881505741239582</v>
      </c>
      <c r="I107" s="70">
        <v>7.442365942659511</v>
      </c>
      <c r="J107" s="70">
        <v>7.3595643334927097</v>
      </c>
      <c r="K107" s="70">
        <v>7.3030534464601669</v>
      </c>
      <c r="L107" s="70">
        <v>7.2336734426075502</v>
      </c>
      <c r="M107" s="70">
        <v>7.0909168493886456</v>
      </c>
      <c r="N107" s="70">
        <v>6.9861424671659327</v>
      </c>
      <c r="O107" s="70">
        <v>6.9073812524207447</v>
      </c>
      <c r="P107" s="70">
        <v>6.813397517668216</v>
      </c>
      <c r="Q107" s="70">
        <v>6.6893122015842827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 t="s">
        <v>183</v>
      </c>
      <c r="P108" s="70" t="s">
        <v>183</v>
      </c>
      <c r="Q108" s="70" t="s">
        <v>183</v>
      </c>
    </row>
    <row r="109" spans="1:17" ht="11.45" customHeight="1" x14ac:dyDescent="0.25">
      <c r="A109" s="62" t="s">
        <v>56</v>
      </c>
      <c r="B109" s="70" t="s">
        <v>183</v>
      </c>
      <c r="C109" s="70">
        <v>7.5994075926926596</v>
      </c>
      <c r="D109" s="70">
        <v>7.602760272512965</v>
      </c>
      <c r="E109" s="70">
        <v>7.5515626372325739</v>
      </c>
      <c r="F109" s="70">
        <v>7.5484761548466395</v>
      </c>
      <c r="G109" s="70">
        <v>7.4382258474811351</v>
      </c>
      <c r="H109" s="70">
        <v>7.2617178234209208</v>
      </c>
      <c r="I109" s="70">
        <v>7.1495274891778218</v>
      </c>
      <c r="J109" s="70">
        <v>6.8914226658727253</v>
      </c>
      <c r="K109" s="70">
        <v>6.6449690433349948</v>
      </c>
      <c r="L109" s="70">
        <v>6.4884479456938333</v>
      </c>
      <c r="M109" s="70">
        <v>6.368611104761615</v>
      </c>
      <c r="N109" s="70">
        <v>6.4379637179936013</v>
      </c>
      <c r="O109" s="70">
        <v>6.4739602089750425</v>
      </c>
      <c r="P109" s="70">
        <v>6.5225271726212481</v>
      </c>
      <c r="Q109" s="70">
        <v>6.4910241607931543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>
        <v>3.512070953477922</v>
      </c>
      <c r="H110" s="70">
        <v>3.4773744071017756</v>
      </c>
      <c r="I110" s="70">
        <v>3.4858671636302239</v>
      </c>
      <c r="J110" s="70">
        <v>3.4945829859261579</v>
      </c>
      <c r="K110" s="70">
        <v>3.5013285007268293</v>
      </c>
      <c r="L110" s="70">
        <v>3.5100352817817182</v>
      </c>
      <c r="M110" s="70">
        <v>3.508916114405054</v>
      </c>
      <c r="N110" s="70">
        <v>3.3741084163400608</v>
      </c>
      <c r="O110" s="70">
        <v>3.3301861597524951</v>
      </c>
      <c r="P110" s="70">
        <v>3.2908141370137116</v>
      </c>
      <c r="Q110" s="70">
        <v>3.25487893667961</v>
      </c>
    </row>
    <row r="111" spans="1:17" ht="11.45" customHeight="1" x14ac:dyDescent="0.25">
      <c r="A111" s="19" t="s">
        <v>24</v>
      </c>
      <c r="B111" s="21">
        <v>44.037550162007321</v>
      </c>
      <c r="C111" s="21">
        <v>43.735435268089155</v>
      </c>
      <c r="D111" s="21">
        <v>43.607192218680304</v>
      </c>
      <c r="E111" s="21">
        <v>43.492774821111084</v>
      </c>
      <c r="F111" s="21">
        <v>43.377011795946174</v>
      </c>
      <c r="G111" s="21">
        <v>43.240264858307064</v>
      </c>
      <c r="H111" s="21">
        <v>43.001750068799197</v>
      </c>
      <c r="I111" s="21">
        <v>42.775136050131792</v>
      </c>
      <c r="J111" s="21">
        <v>42.579245178946088</v>
      </c>
      <c r="K111" s="21">
        <v>42.420837069956946</v>
      </c>
      <c r="L111" s="21">
        <v>42.109747214513263</v>
      </c>
      <c r="M111" s="21">
        <v>41.769865618952309</v>
      </c>
      <c r="N111" s="21">
        <v>41.499055659480952</v>
      </c>
      <c r="O111" s="21">
        <v>41.173880635579209</v>
      </c>
      <c r="P111" s="21">
        <v>41.080785661492826</v>
      </c>
      <c r="Q111" s="21">
        <v>40.9351641351479</v>
      </c>
    </row>
    <row r="112" spans="1:17" ht="11.45" customHeight="1" x14ac:dyDescent="0.25">
      <c r="A112" s="17" t="s">
        <v>23</v>
      </c>
      <c r="B112" s="20">
        <v>43.871404502776748</v>
      </c>
      <c r="C112" s="20">
        <v>43.692102559924301</v>
      </c>
      <c r="D112" s="20">
        <v>43.650485485726712</v>
      </c>
      <c r="E112" s="20">
        <v>43.596704634546711</v>
      </c>
      <c r="F112" s="20">
        <v>43.541866648149302</v>
      </c>
      <c r="G112" s="20">
        <v>43.414501758658716</v>
      </c>
      <c r="H112" s="20">
        <v>43.171666381479319</v>
      </c>
      <c r="I112" s="20">
        <v>42.927791827944134</v>
      </c>
      <c r="J112" s="20">
        <v>42.714764039791618</v>
      </c>
      <c r="K112" s="20">
        <v>42.51312539234619</v>
      </c>
      <c r="L112" s="20">
        <v>42.208990943823849</v>
      </c>
      <c r="M112" s="20">
        <v>41.849889637908426</v>
      </c>
      <c r="N112" s="20">
        <v>41.569926519258132</v>
      </c>
      <c r="O112" s="20">
        <v>41.260636103064925</v>
      </c>
      <c r="P112" s="20">
        <v>41.170477468350306</v>
      </c>
      <c r="Q112" s="20">
        <v>41.059552040932935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44.196688688636932</v>
      </c>
      <c r="D113" s="69">
        <v>43.176553099766373</v>
      </c>
      <c r="E113" s="69">
        <v>42.498064987448423</v>
      </c>
      <c r="F113" s="69">
        <v>42.012181065903846</v>
      </c>
      <c r="G113" s="69">
        <v>41.823685161269424</v>
      </c>
      <c r="H113" s="69">
        <v>41.686428111735289</v>
      </c>
      <c r="I113" s="69">
        <v>41.587511162553191</v>
      </c>
      <c r="J113" s="69">
        <v>41.496931973222075</v>
      </c>
      <c r="K113" s="69">
        <v>41.49886630881003</v>
      </c>
      <c r="L113" s="69">
        <v>41.195639953478626</v>
      </c>
      <c r="M113" s="69">
        <v>40.985588713467472</v>
      </c>
      <c r="N113" s="69">
        <v>40.777492173895979</v>
      </c>
      <c r="O113" s="69">
        <v>40.456258146141771</v>
      </c>
      <c r="P113" s="69">
        <v>40.300134662596491</v>
      </c>
      <c r="Q113" s="69">
        <v>39.982035561720089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1.1274948585642386</v>
      </c>
      <c r="C117" s="111">
        <f>IF(TrRoad_act!C86=0,"",TrRoad_ene!C62/TrRoad_tech!C90)</f>
        <v>1.0954581896076765</v>
      </c>
      <c r="D117" s="111">
        <f>IF(TrRoad_act!D86=0,"",TrRoad_ene!D62/TrRoad_tech!D90)</f>
        <v>1.1000501613802678</v>
      </c>
      <c r="E117" s="111">
        <f>IF(TrRoad_act!E86=0,"",TrRoad_ene!E62/TrRoad_tech!E90)</f>
        <v>1.1254886470452947</v>
      </c>
      <c r="F117" s="111">
        <f>IF(TrRoad_act!F86=0,"",TrRoad_ene!F62/TrRoad_tech!F90)</f>
        <v>1.0877717505915743</v>
      </c>
      <c r="G117" s="111">
        <f>IF(TrRoad_act!G86=0,"",TrRoad_ene!G62/TrRoad_tech!G90)</f>
        <v>1.1010219425681951</v>
      </c>
      <c r="H117" s="111">
        <f>IF(TrRoad_act!H86=0,"",TrRoad_ene!H62/TrRoad_tech!H90)</f>
        <v>1.0882656979288496</v>
      </c>
      <c r="I117" s="111">
        <f>IF(TrRoad_act!I86=0,"",TrRoad_ene!I62/TrRoad_tech!I90)</f>
        <v>1.1092636034229109</v>
      </c>
      <c r="J117" s="111">
        <f>IF(TrRoad_act!J86=0,"",TrRoad_ene!J62/TrRoad_tech!J90)</f>
        <v>1.1304399406400134</v>
      </c>
      <c r="K117" s="111">
        <f>IF(TrRoad_act!K86=0,"",TrRoad_ene!K62/TrRoad_tech!K90)</f>
        <v>1.1371953235715775</v>
      </c>
      <c r="L117" s="111">
        <f>IF(TrRoad_act!L86=0,"",TrRoad_ene!L62/TrRoad_tech!L90)</f>
        <v>1.1077953939016161</v>
      </c>
      <c r="M117" s="111">
        <f>IF(TrRoad_act!M86=0,"",TrRoad_ene!M62/TrRoad_tech!M90)</f>
        <v>1.1139623019254969</v>
      </c>
      <c r="N117" s="111">
        <f>IF(TrRoad_act!N86=0,"",TrRoad_ene!N62/TrRoad_tech!N90)</f>
        <v>1.1385973920526899</v>
      </c>
      <c r="O117" s="111">
        <f>IF(TrRoad_act!O86=0,"",TrRoad_ene!O62/TrRoad_tech!O90)</f>
        <v>1.1329164857257552</v>
      </c>
      <c r="P117" s="111">
        <f>IF(TrRoad_act!P86=0,"",TrRoad_ene!P62/TrRoad_tech!P90)</f>
        <v>1.1288447389886096</v>
      </c>
      <c r="Q117" s="111">
        <f>IF(TrRoad_act!Q86=0,"",TrRoad_ene!Q62/TrRoad_tech!Q90)</f>
        <v>1.1747690251835352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1.0232578340396448</v>
      </c>
      <c r="C118" s="107">
        <f>IF(TrRoad_act!C87=0,"",TrRoad_ene!C63/TrRoad_tech!C91)</f>
        <v>1.0247219345404168</v>
      </c>
      <c r="D118" s="107">
        <f>IF(TrRoad_act!D87=0,"",TrRoad_ene!D63/TrRoad_tech!D91)</f>
        <v>1.0398170321874165</v>
      </c>
      <c r="E118" s="107">
        <f>IF(TrRoad_act!E87=0,"",TrRoad_ene!E63/TrRoad_tech!E91)</f>
        <v>1.0483536070480384</v>
      </c>
      <c r="F118" s="107">
        <f>IF(TrRoad_act!F87=0,"",TrRoad_ene!F63/TrRoad_tech!F91)</f>
        <v>1.0497296929297106</v>
      </c>
      <c r="G118" s="107">
        <f>IF(TrRoad_act!G87=0,"",TrRoad_ene!G63/TrRoad_tech!G91)</f>
        <v>1.0542585682533065</v>
      </c>
      <c r="H118" s="107">
        <f>IF(TrRoad_act!H87=0,"",TrRoad_ene!H63/TrRoad_tech!H91)</f>
        <v>1.0582639537141916</v>
      </c>
      <c r="I118" s="107">
        <f>IF(TrRoad_act!I87=0,"",TrRoad_ene!I63/TrRoad_tech!I91)</f>
        <v>1.0782994727451749</v>
      </c>
      <c r="J118" s="107">
        <f>IF(TrRoad_act!J87=0,"",TrRoad_ene!J63/TrRoad_tech!J91)</f>
        <v>1.061486013511034</v>
      </c>
      <c r="K118" s="107">
        <f>IF(TrRoad_act!K87=0,"",TrRoad_ene!K63/TrRoad_tech!K91)</f>
        <v>1.0996397371852318</v>
      </c>
      <c r="L118" s="107">
        <f>IF(TrRoad_act!L87=0,"",TrRoad_ene!L63/TrRoad_tech!L91)</f>
        <v>1.1196414959435699</v>
      </c>
      <c r="M118" s="107">
        <f>IF(TrRoad_act!M87=0,"",TrRoad_ene!M63/TrRoad_tech!M91)</f>
        <v>1.118533341065076</v>
      </c>
      <c r="N118" s="107">
        <f>IF(TrRoad_act!N87=0,"",TrRoad_ene!N63/TrRoad_tech!N91)</f>
        <v>1.1208819456838335</v>
      </c>
      <c r="O118" s="107">
        <f>IF(TrRoad_act!O87=0,"",TrRoad_ene!O63/TrRoad_tech!O91)</f>
        <v>1.1036166734562449</v>
      </c>
      <c r="P118" s="107">
        <f>IF(TrRoad_act!P87=0,"",TrRoad_ene!P63/TrRoad_tech!P91)</f>
        <v>1.1337348176145845</v>
      </c>
      <c r="Q118" s="107">
        <f>IF(TrRoad_act!Q87=0,"",TrRoad_ene!Q63/TrRoad_tech!Q91)</f>
        <v>1.1352587529160061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1.0216097987804833</v>
      </c>
      <c r="C119" s="108">
        <f>IF(TrRoad_act!C88=0,"",TrRoad_ene!C64/TrRoad_tech!C92)</f>
        <v>1.0208156342979877</v>
      </c>
      <c r="D119" s="108">
        <f>IF(TrRoad_act!D88=0,"",TrRoad_ene!D64/TrRoad_tech!D92)</f>
        <v>1.0361484054377266</v>
      </c>
      <c r="E119" s="108">
        <f>IF(TrRoad_act!E88=0,"",TrRoad_ene!E64/TrRoad_tech!E92)</f>
        <v>1.0416012774532994</v>
      </c>
      <c r="F119" s="108">
        <f>IF(TrRoad_act!F88=0,"",TrRoad_ene!F64/TrRoad_tech!F92)</f>
        <v>1.0390185872543192</v>
      </c>
      <c r="G119" s="108">
        <f>IF(TrRoad_act!G88=0,"",TrRoad_ene!G64/TrRoad_tech!G92)</f>
        <v>1.0403423563419285</v>
      </c>
      <c r="H119" s="108">
        <f>IF(TrRoad_act!H88=0,"",TrRoad_ene!H64/TrRoad_tech!H92)</f>
        <v>1.0413087683940128</v>
      </c>
      <c r="I119" s="108">
        <f>IF(TrRoad_act!I88=0,"",TrRoad_ene!I64/TrRoad_tech!I92)</f>
        <v>1.0645113653647629</v>
      </c>
      <c r="J119" s="108">
        <f>IF(TrRoad_act!J88=0,"",TrRoad_ene!J64/TrRoad_tech!J92)</f>
        <v>1.0416821364891073</v>
      </c>
      <c r="K119" s="108">
        <f>IF(TrRoad_act!K88=0,"",TrRoad_ene!K64/TrRoad_tech!K92)</f>
        <v>1.0888750791612707</v>
      </c>
      <c r="L119" s="108">
        <f>IF(TrRoad_act!L88=0,"",TrRoad_ene!L64/TrRoad_tech!L92)</f>
        <v>1.1170185367066345</v>
      </c>
      <c r="M119" s="108">
        <f>IF(TrRoad_act!M88=0,"",TrRoad_ene!M64/TrRoad_tech!M92)</f>
        <v>1.1205049829544742</v>
      </c>
      <c r="N119" s="108">
        <f>IF(TrRoad_act!N88=0,"",TrRoad_ene!N64/TrRoad_tech!N92)</f>
        <v>1.1240083532274077</v>
      </c>
      <c r="O119" s="108">
        <f>IF(TrRoad_act!O88=0,"",TrRoad_ene!O64/TrRoad_tech!O92)</f>
        <v>1.0934499186103115</v>
      </c>
      <c r="P119" s="108">
        <f>IF(TrRoad_act!P88=0,"",TrRoad_ene!P64/TrRoad_tech!P92)</f>
        <v>1.1551930207171903</v>
      </c>
      <c r="Q119" s="108">
        <f>IF(TrRoad_act!Q88=0,"",TrRoad_ene!Q64/TrRoad_tech!Q92)</f>
        <v>1.1402560891663209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1.1651322825781021</v>
      </c>
      <c r="C120" s="108">
        <f>IF(TrRoad_act!C89=0,"",TrRoad_ene!C65/TrRoad_tech!C93)</f>
        <v>1.1737830362248227</v>
      </c>
      <c r="D120" s="108">
        <f>IF(TrRoad_act!D89=0,"",TrRoad_ene!D65/TrRoad_tech!D93)</f>
        <v>1.1545336238801494</v>
      </c>
      <c r="E120" s="108">
        <f>IF(TrRoad_act!E89=0,"",TrRoad_ene!E65/TrRoad_tech!E93)</f>
        <v>1.1748292164625873</v>
      </c>
      <c r="F120" s="108">
        <f>IF(TrRoad_act!F89=0,"",TrRoad_ene!F65/TrRoad_tech!F93)</f>
        <v>1.1992884178826051</v>
      </c>
      <c r="G120" s="108">
        <f>IF(TrRoad_act!G89=0,"",TrRoad_ene!G65/TrRoad_tech!G93)</f>
        <v>1.2182151138097512</v>
      </c>
      <c r="H120" s="108">
        <f>IF(TrRoad_act!H89=0,"",TrRoad_ene!H65/TrRoad_tech!H93)</f>
        <v>1.2281798104941739</v>
      </c>
      <c r="I120" s="108">
        <f>IF(TrRoad_act!I89=0,"",TrRoad_ene!I65/TrRoad_tech!I93)</f>
        <v>1.2106421855434431</v>
      </c>
      <c r="J120" s="108">
        <f>IF(TrRoad_act!J89=0,"",TrRoad_ene!J65/TrRoad_tech!J93)</f>
        <v>1.226664490143994</v>
      </c>
      <c r="K120" s="108">
        <f>IF(TrRoad_act!K89=0,"",TrRoad_ene!K65/TrRoad_tech!K93)</f>
        <v>1.2142169510044678</v>
      </c>
      <c r="L120" s="108">
        <f>IF(TrRoad_act!L89=0,"",TrRoad_ene!L65/TrRoad_tech!L93)</f>
        <v>1.2237130187468492</v>
      </c>
      <c r="M120" s="108">
        <f>IF(TrRoad_act!M89=0,"",TrRoad_ene!M65/TrRoad_tech!M93)</f>
        <v>1.2314011579274637</v>
      </c>
      <c r="N120" s="108">
        <f>IF(TrRoad_act!N89=0,"",TrRoad_ene!N65/TrRoad_tech!N93)</f>
        <v>1.2443200827738494</v>
      </c>
      <c r="O120" s="108">
        <f>IF(TrRoad_act!O89=0,"",TrRoad_ene!O65/TrRoad_tech!O93)</f>
        <v>1.2381440107895914</v>
      </c>
      <c r="P120" s="108">
        <f>IF(TrRoad_act!P89=0,"",TrRoad_ene!P65/TrRoad_tech!P93)</f>
        <v>1.1977101922248878</v>
      </c>
      <c r="Q120" s="108">
        <f>IF(TrRoad_act!Q89=0,"",TrRoad_ene!Q65/TrRoad_tech!Q93)</f>
        <v>1.2301854671205672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 t="str">
        <f>IF(TrRoad_act!H90=0,"",TrRoad_ene!H66/TrRoad_tech!H94)</f>
        <v/>
      </c>
      <c r="I121" s="108" t="str">
        <f>IF(TrRoad_act!I90=0,"",TrRoad_ene!I66/TrRoad_tech!I94)</f>
        <v/>
      </c>
      <c r="J121" s="108" t="str">
        <f>IF(TrRoad_act!J90=0,"",TrRoad_ene!J66/TrRoad_tech!J94)</f>
        <v/>
      </c>
      <c r="K121" s="108" t="str">
        <f>IF(TrRoad_act!K90=0,"",TrRoad_ene!K66/TrRoad_tech!K94)</f>
        <v/>
      </c>
      <c r="L121" s="108" t="str">
        <f>IF(TrRoad_act!L90=0,"",TrRoad_ene!L66/TrRoad_tech!L94)</f>
        <v/>
      </c>
      <c r="M121" s="108" t="str">
        <f>IF(TrRoad_act!M90=0,"",TrRoad_ene!M66/TrRoad_tech!M94)</f>
        <v/>
      </c>
      <c r="N121" s="108" t="str">
        <f>IF(TrRoad_act!N90=0,"",TrRoad_ene!N66/TrRoad_tech!N94)</f>
        <v/>
      </c>
      <c r="O121" s="108" t="str">
        <f>IF(TrRoad_act!O90=0,"",TrRoad_ene!O66/TrRoad_tech!O94)</f>
        <v/>
      </c>
      <c r="P121" s="108" t="str">
        <f>IF(TrRoad_act!P90=0,"",TrRoad_ene!P66/TrRoad_tech!P94)</f>
        <v/>
      </c>
      <c r="Q121" s="108" t="str">
        <f>IF(TrRoad_act!Q90=0,"",TrRoad_ene!Q66/TrRoad_tech!Q94)</f>
        <v/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>
        <f>IF(TrRoad_act!D91=0,"",TrRoad_ene!D67/TrRoad_tech!D95)</f>
        <v>1.1093333333401456</v>
      </c>
      <c r="E122" s="108">
        <f>IF(TrRoad_act!E91=0,"",TrRoad_ene!E67/TrRoad_tech!E95)</f>
        <v>1.1127263448707938</v>
      </c>
      <c r="F122" s="108">
        <f>IF(TrRoad_act!F91=0,"",TrRoad_ene!F67/TrRoad_tech!F95)</f>
        <v>1.1167363471949054</v>
      </c>
      <c r="G122" s="108">
        <f>IF(TrRoad_act!G91=0,"",TrRoad_ene!G67/TrRoad_tech!G95)</f>
        <v>1.1217909534182982</v>
      </c>
      <c r="H122" s="108">
        <f>IF(TrRoad_act!H91=0,"",TrRoad_ene!H67/TrRoad_tech!H95)</f>
        <v>1.1241435522860945</v>
      </c>
      <c r="I122" s="108">
        <f>IF(TrRoad_act!I91=0,"",TrRoad_ene!I67/TrRoad_tech!I95)</f>
        <v>1.1285135398665314</v>
      </c>
      <c r="J122" s="108">
        <f>IF(TrRoad_act!J91=0,"",TrRoad_ene!J67/TrRoad_tech!J95)</f>
        <v>1.1340204627282549</v>
      </c>
      <c r="K122" s="108">
        <f>IF(TrRoad_act!K91=0,"",TrRoad_ene!K67/TrRoad_tech!K95)</f>
        <v>1.1396399584994406</v>
      </c>
      <c r="L122" s="108">
        <f>IF(TrRoad_act!L91=0,"",TrRoad_ene!L67/TrRoad_tech!L95)</f>
        <v>1.1713039571830637</v>
      </c>
      <c r="M122" s="108">
        <f>IF(TrRoad_act!M91=0,"",TrRoad_ene!M67/TrRoad_tech!M95)</f>
        <v>1.1879726402775121</v>
      </c>
      <c r="N122" s="108">
        <f>IF(TrRoad_act!N91=0,"",TrRoad_ene!N67/TrRoad_tech!N95)</f>
        <v>1.2019635140672567</v>
      </c>
      <c r="O122" s="108">
        <f>IF(TrRoad_act!O91=0,"",TrRoad_ene!O67/TrRoad_tech!O95)</f>
        <v>1.2110295364062469</v>
      </c>
      <c r="P122" s="108">
        <f>IF(TrRoad_act!P91=0,"",TrRoad_ene!P67/TrRoad_tech!P95)</f>
        <v>1.2219454370112133</v>
      </c>
      <c r="Q122" s="108">
        <f>IF(TrRoad_act!Q91=0,"",TrRoad_ene!Q67/TrRoad_tech!Q95)</f>
        <v>1.2330953123886947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>
        <f>IF(TrRoad_act!J92=0,"",TrRoad_ene!J68/TrRoad_tech!J96)</f>
        <v>1.1189601908510869</v>
      </c>
      <c r="K123" s="108">
        <f>IF(TrRoad_act!K92=0,"",TrRoad_ene!K68/TrRoad_tech!K96)</f>
        <v>1.1543887091299097</v>
      </c>
      <c r="L123" s="108">
        <f>IF(TrRoad_act!L92=0,"",TrRoad_ene!L68/TrRoad_tech!L96)</f>
        <v>1.1760631395634651</v>
      </c>
      <c r="M123" s="108">
        <f>IF(TrRoad_act!M92=0,"",TrRoad_ene!M68/TrRoad_tech!M96)</f>
        <v>1.1954334346267963</v>
      </c>
      <c r="N123" s="108">
        <f>IF(TrRoad_act!N92=0,"",TrRoad_ene!N68/TrRoad_tech!N96)</f>
        <v>1.2216148004532139</v>
      </c>
      <c r="O123" s="108">
        <f>IF(TrRoad_act!O92=0,"",TrRoad_ene!O68/TrRoad_tech!O96)</f>
        <v>1.2104012608890575</v>
      </c>
      <c r="P123" s="108">
        <f>IF(TrRoad_act!P92=0,"",TrRoad_ene!P68/TrRoad_tech!P96)</f>
        <v>1.2782517811769283</v>
      </c>
      <c r="Q123" s="108">
        <f>IF(TrRoad_act!Q92=0,"",TrRoad_ene!Q68/TrRoad_tech!Q96)</f>
        <v>1.2840363411677043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1.2000000000070941</v>
      </c>
      <c r="M124" s="108">
        <f>IF(TrRoad_act!M93=0,"",TrRoad_ene!M69/TrRoad_tech!M97)</f>
        <v>1.2138860320095677</v>
      </c>
      <c r="N124" s="108">
        <f>IF(TrRoad_act!N93=0,"",TrRoad_ene!N69/TrRoad_tech!N97)</f>
        <v>1.2269643086174664</v>
      </c>
      <c r="O124" s="108">
        <f>IF(TrRoad_act!O93=0,"",TrRoad_ene!O69/TrRoad_tech!O97)</f>
        <v>1.2431022181280986</v>
      </c>
      <c r="P124" s="108">
        <f>IF(TrRoad_act!P93=0,"",TrRoad_ene!P69/TrRoad_tech!P97)</f>
        <v>1.2642178066202774</v>
      </c>
      <c r="Q124" s="108">
        <f>IF(TrRoad_act!Q93=0,"",TrRoad_ene!Q69/TrRoad_tech!Q97)</f>
        <v>1.2838647598595945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1.1574010919545497</v>
      </c>
      <c r="C125" s="107">
        <f>IF(TrRoad_act!C94=0,"",TrRoad_ene!C70/TrRoad_tech!C98)</f>
        <v>1.1655939033378246</v>
      </c>
      <c r="D125" s="107">
        <f>IF(TrRoad_act!D94=0,"",TrRoad_ene!D70/TrRoad_tech!D98)</f>
        <v>1.1405874219455732</v>
      </c>
      <c r="E125" s="107">
        <f>IF(TrRoad_act!E94=0,"",TrRoad_ene!E70/TrRoad_tech!E98)</f>
        <v>1.1835296552810268</v>
      </c>
      <c r="F125" s="107">
        <f>IF(TrRoad_act!F94=0,"",TrRoad_ene!F70/TrRoad_tech!F98)</f>
        <v>1.2113700289916927</v>
      </c>
      <c r="G125" s="107">
        <f>IF(TrRoad_act!G94=0,"",TrRoad_ene!G70/TrRoad_tech!G98)</f>
        <v>1.2308339303860214</v>
      </c>
      <c r="H125" s="107">
        <f>IF(TrRoad_act!H94=0,"",TrRoad_ene!H70/TrRoad_tech!H98)</f>
        <v>1.2403413903277896</v>
      </c>
      <c r="I125" s="107">
        <f>IF(TrRoad_act!I94=0,"",TrRoad_ene!I70/TrRoad_tech!I98)</f>
        <v>1.2106373040314977</v>
      </c>
      <c r="J125" s="107">
        <f>IF(TrRoad_act!J94=0,"",TrRoad_ene!J70/TrRoad_tech!J98)</f>
        <v>1.2209205851375857</v>
      </c>
      <c r="K125" s="107">
        <f>IF(TrRoad_act!K94=0,"",TrRoad_ene!K70/TrRoad_tech!K98)</f>
        <v>1.2010109063842926</v>
      </c>
      <c r="L125" s="107">
        <f>IF(TrRoad_act!L94=0,"",TrRoad_ene!L70/TrRoad_tech!L98)</f>
        <v>1.2039320187258149</v>
      </c>
      <c r="M125" s="107">
        <f>IF(TrRoad_act!M94=0,"",TrRoad_ene!M70/TrRoad_tech!M98)</f>
        <v>1.1873182087331706</v>
      </c>
      <c r="N125" s="107">
        <f>IF(TrRoad_act!N94=0,"",TrRoad_ene!N70/TrRoad_tech!N98)</f>
        <v>1.2061391322375012</v>
      </c>
      <c r="O125" s="107">
        <f>IF(TrRoad_act!O94=0,"",TrRoad_ene!O70/TrRoad_tech!O98)</f>
        <v>1.19000827519679</v>
      </c>
      <c r="P125" s="107">
        <f>IF(TrRoad_act!P94=0,"",TrRoad_ene!P70/TrRoad_tech!P98)</f>
        <v>1.1352673622805944</v>
      </c>
      <c r="Q125" s="107">
        <f>IF(TrRoad_act!Q94=0,"",TrRoad_ene!Q70/TrRoad_tech!Q98)</f>
        <v>1.1607085607860486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1.1000000000133239</v>
      </c>
      <c r="C126" s="106">
        <f>IF(TrRoad_act!C95=0,"",TrRoad_ene!C71/TrRoad_tech!C99)</f>
        <v>1.1000000000133243</v>
      </c>
      <c r="D126" s="106">
        <f>IF(TrRoad_act!D95=0,"",TrRoad_ene!D71/TrRoad_tech!D99)</f>
        <v>1.1000000000133241</v>
      </c>
      <c r="E126" s="106">
        <f>IF(TrRoad_act!E95=0,"",TrRoad_ene!E71/TrRoad_tech!E99)</f>
        <v>1.100082422320851</v>
      </c>
      <c r="F126" s="106">
        <f>IF(TrRoad_act!F95=0,"",TrRoad_ene!F71/TrRoad_tech!F99)</f>
        <v>1.1001114659563878</v>
      </c>
      <c r="G126" s="106">
        <f>IF(TrRoad_act!G95=0,"",TrRoad_ene!G71/TrRoad_tech!G99)</f>
        <v>1.1001512360605896</v>
      </c>
      <c r="H126" s="106">
        <f>IF(TrRoad_act!H95=0,"",TrRoad_ene!H71/TrRoad_tech!H99)</f>
        <v>1.1012579524381074</v>
      </c>
      <c r="I126" s="106">
        <f>IF(TrRoad_act!I95=0,"",TrRoad_ene!I71/TrRoad_tech!I99)</f>
        <v>1.1017302129021507</v>
      </c>
      <c r="J126" s="106">
        <f>IF(TrRoad_act!J95=0,"",TrRoad_ene!J71/TrRoad_tech!J99)</f>
        <v>1.1030017332026798</v>
      </c>
      <c r="K126" s="106">
        <f>IF(TrRoad_act!K95=0,"",TrRoad_ene!K71/TrRoad_tech!K99)</f>
        <v>1.1056568848660919</v>
      </c>
      <c r="L126" s="106">
        <f>IF(TrRoad_act!L95=0,"",TrRoad_ene!L71/TrRoad_tech!L99)</f>
        <v>1.1151724192327657</v>
      </c>
      <c r="M126" s="106">
        <f>IF(TrRoad_act!M95=0,"",TrRoad_ene!M71/TrRoad_tech!M99)</f>
        <v>1.131674137557187</v>
      </c>
      <c r="N126" s="106">
        <f>IF(TrRoad_act!N95=0,"",TrRoad_ene!N71/TrRoad_tech!N99)</f>
        <v>1.1386212454734044</v>
      </c>
      <c r="O126" s="106">
        <f>IF(TrRoad_act!O95=0,"",TrRoad_ene!O71/TrRoad_tech!O99)</f>
        <v>1.1450327128774207</v>
      </c>
      <c r="P126" s="106">
        <f>IF(TrRoad_act!P95=0,"",TrRoad_ene!P71/TrRoad_tech!P99)</f>
        <v>1.1504568652149991</v>
      </c>
      <c r="Q126" s="106">
        <f>IF(TrRoad_act!Q95=0,"",TrRoad_ene!Q71/TrRoad_tech!Q99)</f>
        <v>1.1532271454826966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1.1564850073813242</v>
      </c>
      <c r="C127" s="106">
        <f>IF(TrRoad_act!C96=0,"",TrRoad_ene!C72/TrRoad_tech!C100)</f>
        <v>1.1660469879610189</v>
      </c>
      <c r="D127" s="106">
        <f>IF(TrRoad_act!D96=0,"",TrRoad_ene!D72/TrRoad_tech!D100)</f>
        <v>1.1404494901027047</v>
      </c>
      <c r="E127" s="106">
        <f>IF(TrRoad_act!E96=0,"",TrRoad_ene!E72/TrRoad_tech!E100)</f>
        <v>1.1750093029653783</v>
      </c>
      <c r="F127" s="106">
        <f>IF(TrRoad_act!F96=0,"",TrRoad_ene!F72/TrRoad_tech!F100)</f>
        <v>1.2107438267147561</v>
      </c>
      <c r="G127" s="106">
        <f>IF(TrRoad_act!G96=0,"",TrRoad_ene!G72/TrRoad_tech!G100)</f>
        <v>1.2329924797794176</v>
      </c>
      <c r="H127" s="106">
        <f>IF(TrRoad_act!H96=0,"",TrRoad_ene!H72/TrRoad_tech!H100)</f>
        <v>1.2458693694861493</v>
      </c>
      <c r="I127" s="106">
        <f>IF(TrRoad_act!I96=0,"",TrRoad_ene!I72/TrRoad_tech!I100)</f>
        <v>1.2148938589364158</v>
      </c>
      <c r="J127" s="106">
        <f>IF(TrRoad_act!J96=0,"",TrRoad_ene!J72/TrRoad_tech!J100)</f>
        <v>1.2311268473946102</v>
      </c>
      <c r="K127" s="106">
        <f>IF(TrRoad_act!K96=0,"",TrRoad_ene!K72/TrRoad_tech!K100)</f>
        <v>1.2126210119562546</v>
      </c>
      <c r="L127" s="106">
        <f>IF(TrRoad_act!L96=0,"",TrRoad_ene!L72/TrRoad_tech!L100)</f>
        <v>1.2172691578285215</v>
      </c>
      <c r="M127" s="106">
        <f>IF(TrRoad_act!M96=0,"",TrRoad_ene!M72/TrRoad_tech!M100)</f>
        <v>1.2203202220991329</v>
      </c>
      <c r="N127" s="106">
        <f>IF(TrRoad_act!N96=0,"",TrRoad_ene!N72/TrRoad_tech!N100)</f>
        <v>1.230427661261511</v>
      </c>
      <c r="O127" s="106">
        <f>IF(TrRoad_act!O96=0,"",TrRoad_ene!O72/TrRoad_tech!O100)</f>
        <v>1.2099626991958341</v>
      </c>
      <c r="P127" s="106">
        <f>IF(TrRoad_act!P96=0,"",TrRoad_ene!P72/TrRoad_tech!P100)</f>
        <v>1.1276297166710327</v>
      </c>
      <c r="Q127" s="106">
        <f>IF(TrRoad_act!Q96=0,"",TrRoad_ene!Q72/TrRoad_tech!Q100)</f>
        <v>1.1680343118930119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1.1000000000133241</v>
      </c>
      <c r="C129" s="106">
        <f>IF(TrRoad_act!C98=0,"",TrRoad_ene!C74/TrRoad_tech!C102)</f>
        <v>1.1000000000133243</v>
      </c>
      <c r="D129" s="106">
        <f>IF(TrRoad_act!D98=0,"",TrRoad_ene!D74/TrRoad_tech!D102)</f>
        <v>1.1270312498563244</v>
      </c>
      <c r="E129" s="106">
        <f>IF(TrRoad_act!E98=0,"",TrRoad_ene!E74/TrRoad_tech!E102)</f>
        <v>1.6102629869006266</v>
      </c>
      <c r="F129" s="106">
        <f>IF(TrRoad_act!F98=0,"",TrRoad_ene!F74/TrRoad_tech!F102)</f>
        <v>1.2752875557524976</v>
      </c>
      <c r="G129" s="106">
        <f>IF(TrRoad_act!G98=0,"",TrRoad_ene!G74/TrRoad_tech!G102)</f>
        <v>1.1492904353903162</v>
      </c>
      <c r="H129" s="106">
        <f>IF(TrRoad_act!H98=0,"",TrRoad_ene!H74/TrRoad_tech!H102)</f>
        <v>1.1107500749900496</v>
      </c>
      <c r="I129" s="106">
        <f>IF(TrRoad_act!I98=0,"",TrRoad_ene!I74/TrRoad_tech!I102)</f>
        <v>1.1055128672354446</v>
      </c>
      <c r="J129" s="106">
        <f>IF(TrRoad_act!J98=0,"",TrRoad_ene!J74/TrRoad_tech!J102)</f>
        <v>1.1250763777604029</v>
      </c>
      <c r="K129" s="106">
        <f>IF(TrRoad_act!K98=0,"",TrRoad_ene!K74/TrRoad_tech!K102)</f>
        <v>1.0777340138337839</v>
      </c>
      <c r="L129" s="106">
        <f>IF(TrRoad_act!L98=0,"",TrRoad_ene!L74/TrRoad_tech!L102)</f>
        <v>1.0700600813639627</v>
      </c>
      <c r="M129" s="106">
        <f>IF(TrRoad_act!M98=0,"",TrRoad_ene!M74/TrRoad_tech!M102)</f>
        <v>1.0754184892974583</v>
      </c>
      <c r="N129" s="106">
        <f>IF(TrRoad_act!N98=0,"",TrRoad_ene!N74/TrRoad_tech!N102)</f>
        <v>1.1461486594427472</v>
      </c>
      <c r="O129" s="106">
        <f>IF(TrRoad_act!O98=0,"",TrRoad_ene!O74/TrRoad_tech!O102)</f>
        <v>1.1564379091039287</v>
      </c>
      <c r="P129" s="106">
        <f>IF(TrRoad_act!P98=0,"",TrRoad_ene!P74/TrRoad_tech!P102)</f>
        <v>1.2174893116790053</v>
      </c>
      <c r="Q129" s="106">
        <f>IF(TrRoad_act!Q98=0,"",TrRoad_ene!Q74/TrRoad_tech!Q102)</f>
        <v>1.1615454843250528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1.1000000000133239</v>
      </c>
      <c r="C130" s="106">
        <f>IF(TrRoad_act!C99=0,"",TrRoad_ene!C75/TrRoad_tech!C103)</f>
        <v>1.1000000000133237</v>
      </c>
      <c r="D130" s="106">
        <f>IF(TrRoad_act!D99=0,"",TrRoad_ene!D75/TrRoad_tech!D103)</f>
        <v>1.1000000000133241</v>
      </c>
      <c r="E130" s="106">
        <f>IF(TrRoad_act!E99=0,"",TrRoad_ene!E75/TrRoad_tech!E103)</f>
        <v>1.102885209050612</v>
      </c>
      <c r="F130" s="106">
        <f>IF(TrRoad_act!F99=0,"",TrRoad_ene!F75/TrRoad_tech!F103)</f>
        <v>1.1028852090506116</v>
      </c>
      <c r="G130" s="106">
        <f>IF(TrRoad_act!G99=0,"",TrRoad_ene!G75/TrRoad_tech!G103)</f>
        <v>1.1035910461437417</v>
      </c>
      <c r="H130" s="106">
        <f>IF(TrRoad_act!H99=0,"",TrRoad_ene!H75/TrRoad_tech!H103)</f>
        <v>1.1038931769187412</v>
      </c>
      <c r="I130" s="106">
        <f>IF(TrRoad_act!I99=0,"",TrRoad_ene!I75/TrRoad_tech!I103)</f>
        <v>1.1047294069802949</v>
      </c>
      <c r="J130" s="106">
        <f>IF(TrRoad_act!J99=0,"",TrRoad_ene!J75/TrRoad_tech!J103)</f>
        <v>1.1052678088169368</v>
      </c>
      <c r="K130" s="106">
        <f>IF(TrRoad_act!K99=0,"",TrRoad_ene!K75/TrRoad_tech!K103)</f>
        <v>1.1059445433583528</v>
      </c>
      <c r="L130" s="106">
        <f>IF(TrRoad_act!L99=0,"",TrRoad_ene!L75/TrRoad_tech!L103)</f>
        <v>1.1068207822481586</v>
      </c>
      <c r="M130" s="106">
        <f>IF(TrRoad_act!M99=0,"",TrRoad_ene!M75/TrRoad_tech!M103)</f>
        <v>1.1080000000133623</v>
      </c>
      <c r="N130" s="106">
        <f>IF(TrRoad_act!N99=0,"",TrRoad_ene!N75/TrRoad_tech!N103)</f>
        <v>1.1080000000133623</v>
      </c>
      <c r="O130" s="106">
        <f>IF(TrRoad_act!O99=0,"",TrRoad_ene!O75/TrRoad_tech!O103)</f>
        <v>1.1239052923696715</v>
      </c>
      <c r="P130" s="106">
        <f>IF(TrRoad_act!P99=0,"",TrRoad_ene!P75/TrRoad_tech!P103)</f>
        <v>1.1474751220123238</v>
      </c>
      <c r="Q130" s="106">
        <f>IF(TrRoad_act!Q99=0,"",TrRoad_ene!Q75/TrRoad_tech!Q103)</f>
        <v>1.1749981363309134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1.1083740256639145</v>
      </c>
      <c r="C132" s="109">
        <f>IF(TrRoad_act!C101=0,"",TrRoad_ene!C77/TrRoad_tech!C105)</f>
        <v>1.1050487335417365</v>
      </c>
      <c r="D132" s="109">
        <f>IF(TrRoad_act!D101=0,"",TrRoad_ene!D77/TrRoad_tech!D105)</f>
        <v>1.0879313030464073</v>
      </c>
      <c r="E132" s="109">
        <f>IF(TrRoad_act!E101=0,"",TrRoad_ene!E77/TrRoad_tech!E105)</f>
        <v>1.1094698719231635</v>
      </c>
      <c r="F132" s="109">
        <f>IF(TrRoad_act!F101=0,"",TrRoad_ene!F77/TrRoad_tech!F105)</f>
        <v>1.1383406254004471</v>
      </c>
      <c r="G132" s="109">
        <f>IF(TrRoad_act!G101=0,"",TrRoad_ene!G77/TrRoad_tech!G105)</f>
        <v>1.1642800661067487</v>
      </c>
      <c r="H132" s="109">
        <f>IF(TrRoad_act!H101=0,"",TrRoad_ene!H77/TrRoad_tech!H105)</f>
        <v>1.1832741433835929</v>
      </c>
      <c r="I132" s="109">
        <f>IF(TrRoad_act!I101=0,"",TrRoad_ene!I77/TrRoad_tech!I105)</f>
        <v>1.1686564910791526</v>
      </c>
      <c r="J132" s="109">
        <f>IF(TrRoad_act!J101=0,"",TrRoad_ene!J77/TrRoad_tech!J105)</f>
        <v>1.1879458332911734</v>
      </c>
      <c r="K132" s="109">
        <f>IF(TrRoad_act!K101=0,"",TrRoad_ene!K77/TrRoad_tech!K105)</f>
        <v>1.1769108408172786</v>
      </c>
      <c r="L132" s="109">
        <f>IF(TrRoad_act!L101=0,"",TrRoad_ene!L77/TrRoad_tech!L105)</f>
        <v>1.1825550984244635</v>
      </c>
      <c r="M132" s="109">
        <f>IF(TrRoad_act!M101=0,"",TrRoad_ene!M77/TrRoad_tech!M105)</f>
        <v>1.191783167361439</v>
      </c>
      <c r="N132" s="109">
        <f>IF(TrRoad_act!N101=0,"",TrRoad_ene!N77/TrRoad_tech!N105)</f>
        <v>1.2056602848960822</v>
      </c>
      <c r="O132" s="109">
        <f>IF(TrRoad_act!O101=0,"",TrRoad_ene!O77/TrRoad_tech!O105)</f>
        <v>1.194855168949541</v>
      </c>
      <c r="P132" s="109">
        <f>IF(TrRoad_act!P101=0,"",TrRoad_ene!P77/TrRoad_tech!P105)</f>
        <v>1.1246144889877583</v>
      </c>
      <c r="Q132" s="109">
        <f>IF(TrRoad_act!Q101=0,"",TrRoad_ene!Q77/TrRoad_tech!Q105)</f>
        <v>1.1672143355910538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1.1000000000067305</v>
      </c>
      <c r="C133" s="108">
        <f>IF(TrRoad_act!C102=0,"",TrRoad_ene!C78/TrRoad_tech!C106)</f>
        <v>1.1000432865888343</v>
      </c>
      <c r="D133" s="108">
        <f>IF(TrRoad_act!D102=0,"",TrRoad_ene!D78/TrRoad_tech!D106)</f>
        <v>1.10013557733462</v>
      </c>
      <c r="E133" s="108">
        <f>IF(TrRoad_act!E102=0,"",TrRoad_ene!E78/TrRoad_tech!E106)</f>
        <v>1.100281493249925</v>
      </c>
      <c r="F133" s="108">
        <f>IF(TrRoad_act!F102=0,"",TrRoad_ene!F78/TrRoad_tech!F106)</f>
        <v>1.1004889256089312</v>
      </c>
      <c r="G133" s="108">
        <f>IF(TrRoad_act!G102=0,"",TrRoad_ene!G78/TrRoad_tech!G106)</f>
        <v>1.1007983558553738</v>
      </c>
      <c r="H133" s="108">
        <f>IF(TrRoad_act!H102=0,"",TrRoad_ene!H78/TrRoad_tech!H106)</f>
        <v>1.1013277288564585</v>
      </c>
      <c r="I133" s="108">
        <f>IF(TrRoad_act!I102=0,"",TrRoad_ene!I78/TrRoad_tech!I106)</f>
        <v>1.1021270859338173</v>
      </c>
      <c r="J133" s="108">
        <f>IF(TrRoad_act!J102=0,"",TrRoad_ene!J78/TrRoad_tech!J106)</f>
        <v>1.1030605968309379</v>
      </c>
      <c r="K133" s="108">
        <f>IF(TrRoad_act!K102=0,"",TrRoad_ene!K78/TrRoad_tech!K106)</f>
        <v>1.1041121014798874</v>
      </c>
      <c r="L133" s="108">
        <f>IF(TrRoad_act!L102=0,"",TrRoad_ene!L78/TrRoad_tech!L106)</f>
        <v>1.1055266504126913</v>
      </c>
      <c r="M133" s="108">
        <f>IF(TrRoad_act!M102=0,"",TrRoad_ene!M78/TrRoad_tech!M106)</f>
        <v>1.1073610266551628</v>
      </c>
      <c r="N133" s="108">
        <f>IF(TrRoad_act!N102=0,"",TrRoad_ene!N78/TrRoad_tech!N106)</f>
        <v>1.1097326399393752</v>
      </c>
      <c r="O133" s="108">
        <f>IF(TrRoad_act!O102=0,"",TrRoad_ene!O78/TrRoad_tech!O106)</f>
        <v>1.1123578607163227</v>
      </c>
      <c r="P133" s="108">
        <f>IF(TrRoad_act!P102=0,"",TrRoad_ene!P78/TrRoad_tech!P106)</f>
        <v>1.1153667157339022</v>
      </c>
      <c r="Q133" s="108">
        <f>IF(TrRoad_act!Q102=0,"",TrRoad_ene!Q78/TrRoad_tech!Q106)</f>
        <v>1.119188295635297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1.1564850073743917</v>
      </c>
      <c r="C134" s="108">
        <f>IF(TrRoad_act!C103=0,"",TrRoad_ene!C79/TrRoad_tech!C107)</f>
        <v>1.1665924100183691</v>
      </c>
      <c r="D134" s="108">
        <f>IF(TrRoad_act!D103=0,"",TrRoad_ene!D79/TrRoad_tech!D107)</f>
        <v>1.1419347174861034</v>
      </c>
      <c r="E134" s="108">
        <f>IF(TrRoad_act!E103=0,"",TrRoad_ene!E79/TrRoad_tech!E107)</f>
        <v>1.1777551081291067</v>
      </c>
      <c r="F134" s="108">
        <f>IF(TrRoad_act!F103=0,"",TrRoad_ene!F79/TrRoad_tech!F107)</f>
        <v>1.2156358626576085</v>
      </c>
      <c r="G134" s="108">
        <f>IF(TrRoad_act!G103=0,"",TrRoad_ene!G79/TrRoad_tech!G107)</f>
        <v>1.2401551140763984</v>
      </c>
      <c r="H134" s="108">
        <f>IF(TrRoad_act!H103=0,"",TrRoad_ene!H79/TrRoad_tech!H107)</f>
        <v>1.2551142557374271</v>
      </c>
      <c r="I134" s="108">
        <f>IF(TrRoad_act!I103=0,"",TrRoad_ene!I79/TrRoad_tech!I107)</f>
        <v>1.226925630362891</v>
      </c>
      <c r="J134" s="108">
        <f>IF(TrRoad_act!J103=0,"",TrRoad_ene!J79/TrRoad_tech!J107)</f>
        <v>1.2452362655736469</v>
      </c>
      <c r="K134" s="108">
        <f>IF(TrRoad_act!K103=0,"",TrRoad_ene!K79/TrRoad_tech!K107)</f>
        <v>1.2269395692895977</v>
      </c>
      <c r="L134" s="108">
        <f>IF(TrRoad_act!L103=0,"",TrRoad_ene!L79/TrRoad_tech!L107)</f>
        <v>1.2296352870202856</v>
      </c>
      <c r="M134" s="108">
        <f>IF(TrRoad_act!M103=0,"",TrRoad_ene!M79/TrRoad_tech!M107)</f>
        <v>1.2338526455658485</v>
      </c>
      <c r="N134" s="108">
        <f>IF(TrRoad_act!N103=0,"",TrRoad_ene!N79/TrRoad_tech!N107)</f>
        <v>1.2431056435126193</v>
      </c>
      <c r="O134" s="108">
        <f>IF(TrRoad_act!O103=0,"",TrRoad_ene!O79/TrRoad_tech!O107)</f>
        <v>1.2236426579772723</v>
      </c>
      <c r="P134" s="108">
        <f>IF(TrRoad_act!P103=0,"",TrRoad_ene!P79/TrRoad_tech!P107)</f>
        <v>1.1415973045027275</v>
      </c>
      <c r="Q134" s="108">
        <f>IF(TrRoad_act!Q103=0,"",TrRoad_ene!Q79/TrRoad_tech!Q107)</f>
        <v>1.1841864662709283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>
        <f>IF(TrRoad_act!C105=0,"",TrRoad_ene!C81/TrRoad_tech!C109)</f>
        <v>1.1040000000061809</v>
      </c>
      <c r="D136" s="108">
        <f>IF(TrRoad_act!D105=0,"",TrRoad_ene!D81/TrRoad_tech!D109)</f>
        <v>1.1083902200076812</v>
      </c>
      <c r="E136" s="108">
        <f>IF(TrRoad_act!E105=0,"",TrRoad_ene!E81/TrRoad_tech!E109)</f>
        <v>1.1130984680510128</v>
      </c>
      <c r="F136" s="108">
        <f>IF(TrRoad_act!F105=0,"",TrRoad_ene!F81/TrRoad_tech!F109)</f>
        <v>1.1169714792975021</v>
      </c>
      <c r="G136" s="108">
        <f>IF(TrRoad_act!G105=0,"",TrRoad_ene!G81/TrRoad_tech!G109)</f>
        <v>1.1256674664434365</v>
      </c>
      <c r="H136" s="108">
        <f>IF(TrRoad_act!H105=0,"",TrRoad_ene!H81/TrRoad_tech!H109)</f>
        <v>1.1371255830944413</v>
      </c>
      <c r="I136" s="108">
        <f>IF(TrRoad_act!I105=0,"",TrRoad_ene!I81/TrRoad_tech!I109)</f>
        <v>1.1479230683472545</v>
      </c>
      <c r="J136" s="108">
        <f>IF(TrRoad_act!J105=0,"",TrRoad_ene!J81/TrRoad_tech!J109)</f>
        <v>1.1582704528405436</v>
      </c>
      <c r="K136" s="108">
        <f>IF(TrRoad_act!K105=0,"",TrRoad_ene!K81/TrRoad_tech!K109)</f>
        <v>1.1668571661450711</v>
      </c>
      <c r="L136" s="108">
        <f>IF(TrRoad_act!L105=0,"",TrRoad_ene!L81/TrRoad_tech!L109)</f>
        <v>1.1745032004844385</v>
      </c>
      <c r="M136" s="108">
        <f>IF(TrRoad_act!M105=0,"",TrRoad_ene!M81/TrRoad_tech!M109)</f>
        <v>1.1823566188783163</v>
      </c>
      <c r="N136" s="108">
        <f>IF(TrRoad_act!N105=0,"",TrRoad_ene!N81/TrRoad_tech!N109)</f>
        <v>1.1907262999501909</v>
      </c>
      <c r="O136" s="108">
        <f>IF(TrRoad_act!O105=0,"",TrRoad_ene!O81/TrRoad_tech!O109)</f>
        <v>1.1999159183538686</v>
      </c>
      <c r="P136" s="108">
        <f>IF(TrRoad_act!P105=0,"",TrRoad_ene!P81/TrRoad_tech!P109)</f>
        <v>1.2121174988851475</v>
      </c>
      <c r="Q136" s="108">
        <f>IF(TrRoad_act!Q105=0,"",TrRoad_ene!Q81/TrRoad_tech!Q109)</f>
        <v>1.2226489215365683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>
        <f>IF(TrRoad_act!G106=0,"",TrRoad_ene!G82/TrRoad_tech!G110)</f>
        <v>1.1333333333400331</v>
      </c>
      <c r="H137" s="108">
        <f>IF(TrRoad_act!H106=0,"",TrRoad_ene!H82/TrRoad_tech!H110)</f>
        <v>1.1438956518972156</v>
      </c>
      <c r="I137" s="108">
        <f>IF(TrRoad_act!I106=0,"",TrRoad_ene!I82/TrRoad_tech!I110)</f>
        <v>1.1439448946437669</v>
      </c>
      <c r="J137" s="108">
        <f>IF(TrRoad_act!J106=0,"",TrRoad_ene!J82/TrRoad_tech!J110)</f>
        <v>1.1439446120704615</v>
      </c>
      <c r="K137" s="108">
        <f>IF(TrRoad_act!K106=0,"",TrRoad_ene!K82/TrRoad_tech!K110)</f>
        <v>1.1445375302505623</v>
      </c>
      <c r="L137" s="108">
        <f>IF(TrRoad_act!L106=0,"",TrRoad_ene!L82/TrRoad_tech!L110)</f>
        <v>1.1445516830980795</v>
      </c>
      <c r="M137" s="108">
        <f>IF(TrRoad_act!M106=0,"",TrRoad_ene!M82/TrRoad_tech!M110)</f>
        <v>1.1477476851941351</v>
      </c>
      <c r="N137" s="108">
        <f>IF(TrRoad_act!N106=0,"",TrRoad_ene!N82/TrRoad_tech!N110)</f>
        <v>1.1980841966673781</v>
      </c>
      <c r="O137" s="108">
        <f>IF(TrRoad_act!O106=0,"",TrRoad_ene!O82/TrRoad_tech!O110)</f>
        <v>1.2187435785533964</v>
      </c>
      <c r="P137" s="108">
        <f>IF(TrRoad_act!P106=0,"",TrRoad_ene!P82/TrRoad_tech!P110)</f>
        <v>1.2393927301927214</v>
      </c>
      <c r="Q137" s="108">
        <f>IF(TrRoad_act!Q106=0,"",TrRoad_ene!Q82/TrRoad_tech!Q110)</f>
        <v>1.2602148704714931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1.1850688713316253</v>
      </c>
      <c r="C138" s="107">
        <f>IF(TrRoad_act!C107=0,"",TrRoad_ene!C83/TrRoad_tech!C111)</f>
        <v>1.1949774759881326</v>
      </c>
      <c r="D138" s="107">
        <f>IF(TrRoad_act!D107=0,"",TrRoad_ene!D83/TrRoad_tech!D111)</f>
        <v>1.1544896853383468</v>
      </c>
      <c r="E138" s="107">
        <f>IF(TrRoad_act!E107=0,"",TrRoad_ene!E83/TrRoad_tech!E111)</f>
        <v>1.207040390322373</v>
      </c>
      <c r="F138" s="107">
        <f>IF(TrRoad_act!F107=0,"",TrRoad_ene!F83/TrRoad_tech!F111)</f>
        <v>1.2610174301462986</v>
      </c>
      <c r="G138" s="107">
        <f>IF(TrRoad_act!G107=0,"",TrRoad_ene!G83/TrRoad_tech!G111)</f>
        <v>1.2946227651650704</v>
      </c>
      <c r="H138" s="107">
        <f>IF(TrRoad_act!H107=0,"",TrRoad_ene!H83/TrRoad_tech!H111)</f>
        <v>1.319411067104296</v>
      </c>
      <c r="I138" s="107">
        <f>IF(TrRoad_act!I107=0,"",TrRoad_ene!I83/TrRoad_tech!I111)</f>
        <v>1.2798819667718313</v>
      </c>
      <c r="J138" s="107">
        <f>IF(TrRoad_act!J107=0,"",TrRoad_ene!J83/TrRoad_tech!J111)</f>
        <v>1.308993769005099</v>
      </c>
      <c r="K138" s="107">
        <f>IF(TrRoad_act!K107=0,"",TrRoad_ene!K83/TrRoad_tech!K111)</f>
        <v>1.2887899417773325</v>
      </c>
      <c r="L138" s="107">
        <f>IF(TrRoad_act!L107=0,"",TrRoad_ene!L83/TrRoad_tech!L111)</f>
        <v>1.3002770825025471</v>
      </c>
      <c r="M138" s="107">
        <f>IF(TrRoad_act!M107=0,"",TrRoad_ene!M83/TrRoad_tech!M111)</f>
        <v>1.3120939891011765</v>
      </c>
      <c r="N138" s="107">
        <f>IF(TrRoad_act!N107=0,"",TrRoad_ene!N83/TrRoad_tech!N111)</f>
        <v>1.3372408641516254</v>
      </c>
      <c r="O138" s="107">
        <f>IF(TrRoad_act!O107=0,"",TrRoad_ene!O83/TrRoad_tech!O111)</f>
        <v>1.294639844400421</v>
      </c>
      <c r="P138" s="107">
        <f>IF(TrRoad_act!P107=0,"",TrRoad_ene!P83/TrRoad_tech!P111)</f>
        <v>1.1022283912540298</v>
      </c>
      <c r="Q138" s="107">
        <f>IF(TrRoad_act!Q107=0,"",TrRoad_ene!Q83/TrRoad_tech!Q111)</f>
        <v>1.1740187886146281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1.1472536054796956</v>
      </c>
      <c r="C139" s="106">
        <f>IF(TrRoad_act!C108=0,"",TrRoad_ene!C84/TrRoad_tech!C112)</f>
        <v>1.1559526038147261</v>
      </c>
      <c r="D139" s="106">
        <f>IF(TrRoad_act!D108=0,"",TrRoad_ene!D84/TrRoad_tech!D112)</f>
        <v>1.1335655862673089</v>
      </c>
      <c r="E139" s="106">
        <f>IF(TrRoad_act!E108=0,"",TrRoad_ene!E84/TrRoad_tech!E112)</f>
        <v>1.1665005271642193</v>
      </c>
      <c r="F139" s="106">
        <f>IF(TrRoad_act!F108=0,"",TrRoad_ene!F84/TrRoad_tech!F112)</f>
        <v>1.2001081942746441</v>
      </c>
      <c r="G139" s="106">
        <f>IF(TrRoad_act!G108=0,"",TrRoad_ene!G84/TrRoad_tech!G112)</f>
        <v>1.220570404072044</v>
      </c>
      <c r="H139" s="106">
        <f>IF(TrRoad_act!H108=0,"",TrRoad_ene!H84/TrRoad_tech!H112)</f>
        <v>1.2361975898606661</v>
      </c>
      <c r="I139" s="106">
        <f>IF(TrRoad_act!I108=0,"",TrRoad_ene!I84/TrRoad_tech!I112)</f>
        <v>1.2129325696615618</v>
      </c>
      <c r="J139" s="106">
        <f>IF(TrRoad_act!J108=0,"",TrRoad_ene!J84/TrRoad_tech!J112)</f>
        <v>1.230938354075803</v>
      </c>
      <c r="K139" s="106">
        <f>IF(TrRoad_act!K108=0,"",TrRoad_ene!K84/TrRoad_tech!K112)</f>
        <v>1.2198806258390913</v>
      </c>
      <c r="L139" s="106">
        <f>IF(TrRoad_act!L108=0,"",TrRoad_ene!L84/TrRoad_tech!L112)</f>
        <v>1.2280367822663647</v>
      </c>
      <c r="M139" s="106">
        <f>IF(TrRoad_act!M108=0,"",TrRoad_ene!M84/TrRoad_tech!M112)</f>
        <v>1.2373188500163941</v>
      </c>
      <c r="N139" s="106">
        <f>IF(TrRoad_act!N108=0,"",TrRoad_ene!N84/TrRoad_tech!N112)</f>
        <v>1.2542731669579452</v>
      </c>
      <c r="O139" s="106">
        <f>IF(TrRoad_act!O108=0,"",TrRoad_ene!O84/TrRoad_tech!O112)</f>
        <v>1.2307238912536473</v>
      </c>
      <c r="P139" s="106">
        <f>IF(TrRoad_act!P108=0,"",TrRoad_ene!P84/TrRoad_tech!P112)</f>
        <v>1.1173063428517129</v>
      </c>
      <c r="Q139" s="106">
        <f>IF(TrRoad_act!Q108=0,"",TrRoad_ene!Q84/TrRoad_tech!Q112)</f>
        <v>1.1618776213277759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1.3026029011996898</v>
      </c>
      <c r="C140" s="105">
        <f>IF(TrRoad_act!C109=0,"",TrRoad_ene!C85/TrRoad_tech!C113)</f>
        <v>1.3337070771757866</v>
      </c>
      <c r="D140" s="105">
        <f>IF(TrRoad_act!D109=0,"",TrRoad_ene!D85/TrRoad_tech!D113)</f>
        <v>1.2394789404066189</v>
      </c>
      <c r="E140" s="105">
        <f>IF(TrRoad_act!E109=0,"",TrRoad_ene!E85/TrRoad_tech!E113)</f>
        <v>1.3704931732556302</v>
      </c>
      <c r="F140" s="105">
        <f>IF(TrRoad_act!F109=0,"",TrRoad_ene!F85/TrRoad_tech!F113)</f>
        <v>1.4795302984301224</v>
      </c>
      <c r="G140" s="105">
        <f>IF(TrRoad_act!G109=0,"",TrRoad_ene!G85/TrRoad_tech!G113)</f>
        <v>1.5666432424339052</v>
      </c>
      <c r="H140" s="105">
        <f>IF(TrRoad_act!H109=0,"",TrRoad_ene!H85/TrRoad_tech!H113)</f>
        <v>1.5995539523610256</v>
      </c>
      <c r="I140" s="105">
        <f>IF(TrRoad_act!I109=0,"",TrRoad_ene!I85/TrRoad_tech!I113)</f>
        <v>1.5129803824322681</v>
      </c>
      <c r="J140" s="105">
        <f>IF(TrRoad_act!J109=0,"",TrRoad_ene!J85/TrRoad_tech!J113)</f>
        <v>1.5927629568566168</v>
      </c>
      <c r="K140" s="105">
        <f>IF(TrRoad_act!K109=0,"",TrRoad_ene!K85/TrRoad_tech!K113)</f>
        <v>1.5757096600716887</v>
      </c>
      <c r="L140" s="105">
        <f>IF(TrRoad_act!L109=0,"",TrRoad_ene!L85/TrRoad_tech!L113)</f>
        <v>1.5840577456281224</v>
      </c>
      <c r="M140" s="105">
        <f>IF(TrRoad_act!M109=0,"",TrRoad_ene!M85/TrRoad_tech!M113)</f>
        <v>1.6004651200024784</v>
      </c>
      <c r="N140" s="105">
        <f>IF(TrRoad_act!N109=0,"",TrRoad_ene!N85/TrRoad_tech!N113)</f>
        <v>1.6400883360437328</v>
      </c>
      <c r="O140" s="105">
        <f>IF(TrRoad_act!O109=0,"",TrRoad_ene!O85/TrRoad_tech!O113)</f>
        <v>1.5031889679545773</v>
      </c>
      <c r="P140" s="105">
        <f>IF(TrRoad_act!P109=0,"",TrRoad_ene!P85/TrRoad_tech!P113)</f>
        <v>1.0531136304872903</v>
      </c>
      <c r="Q140" s="105">
        <f>IF(TrRoad_act!Q109=0,"",TrRoad_ene!Q85/TrRoad_tech!Q113)</f>
        <v>1.232404867842932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4.0365750448229818</v>
      </c>
      <c r="C144" s="22">
        <v>4.0365750448229818</v>
      </c>
      <c r="D144" s="22">
        <v>4.0365750448229818</v>
      </c>
      <c r="E144" s="22">
        <v>3.9915262095784265</v>
      </c>
      <c r="F144" s="22">
        <v>3.9915262095784265</v>
      </c>
      <c r="G144" s="22">
        <v>3.9014285390893151</v>
      </c>
      <c r="H144" s="22">
        <v>3.811330868600205</v>
      </c>
      <c r="I144" s="22">
        <v>3.7662820333556488</v>
      </c>
      <c r="J144" s="22">
        <v>3.541037857132872</v>
      </c>
      <c r="K144" s="22">
        <v>3.3157936809100952</v>
      </c>
      <c r="L144" s="22">
        <v>3.2256960104209851</v>
      </c>
      <c r="M144" s="22">
        <v>3.0375846767632178</v>
      </c>
      <c r="N144" s="22">
        <v>2.8614614775576444</v>
      </c>
      <c r="O144" s="22">
        <v>2.7200841460218714</v>
      </c>
      <c r="P144" s="22">
        <v>2.621397862783605</v>
      </c>
      <c r="Q144" s="22">
        <v>2.5247288428033143</v>
      </c>
    </row>
    <row r="145" spans="1:17" ht="11.45" customHeight="1" x14ac:dyDescent="0.25">
      <c r="A145" s="19" t="s">
        <v>29</v>
      </c>
      <c r="B145" s="21">
        <v>6.9205542708282435</v>
      </c>
      <c r="C145" s="21">
        <v>6.9285277516142232</v>
      </c>
      <c r="D145" s="21">
        <v>6.9266620663633027</v>
      </c>
      <c r="E145" s="21">
        <v>6.8456567361466698</v>
      </c>
      <c r="F145" s="21">
        <v>6.838563080301399</v>
      </c>
      <c r="G145" s="21">
        <v>6.6663032201504011</v>
      </c>
      <c r="H145" s="21">
        <v>6.4245422562396319</v>
      </c>
      <c r="I145" s="21">
        <v>6.1660651579083661</v>
      </c>
      <c r="J145" s="21">
        <v>5.7968738199648051</v>
      </c>
      <c r="K145" s="21">
        <v>5.3359873526035519</v>
      </c>
      <c r="L145" s="21">
        <v>5.0869260726127434</v>
      </c>
      <c r="M145" s="21">
        <v>4.7024733387054924</v>
      </c>
      <c r="N145" s="21">
        <v>4.5154480063821065</v>
      </c>
      <c r="O145" s="21">
        <v>4.4400168774027788</v>
      </c>
      <c r="P145" s="21">
        <v>4.3821328515336164</v>
      </c>
      <c r="Q145" s="21">
        <v>4.242747840815225</v>
      </c>
    </row>
    <row r="146" spans="1:17" ht="11.45" customHeight="1" x14ac:dyDescent="0.25">
      <c r="A146" s="62" t="s">
        <v>59</v>
      </c>
      <c r="B146" s="70">
        <v>7.0075965935974995</v>
      </c>
      <c r="C146" s="70">
        <v>7.0075965935974995</v>
      </c>
      <c r="D146" s="70">
        <v>7.0075965935974995</v>
      </c>
      <c r="E146" s="70">
        <v>6.9241728246261012</v>
      </c>
      <c r="F146" s="70">
        <v>6.9241728246261012</v>
      </c>
      <c r="G146" s="70">
        <v>6.7573252866833036</v>
      </c>
      <c r="H146" s="70">
        <v>6.590477748740506</v>
      </c>
      <c r="I146" s="70">
        <v>6.5070539797691067</v>
      </c>
      <c r="J146" s="70">
        <v>6.0899351349121122</v>
      </c>
      <c r="K146" s="70">
        <v>5.6728162900551187</v>
      </c>
      <c r="L146" s="70">
        <v>5.4939268129834904</v>
      </c>
      <c r="M146" s="70">
        <v>5.0674700598245552</v>
      </c>
      <c r="N146" s="70">
        <v>4.8049796481819236</v>
      </c>
      <c r="O146" s="70">
        <v>4.5698943938774592</v>
      </c>
      <c r="P146" s="70">
        <v>4.4485312906422996</v>
      </c>
      <c r="Q146" s="70">
        <v>4.3184209239414022</v>
      </c>
    </row>
    <row r="147" spans="1:17" ht="11.45" customHeight="1" x14ac:dyDescent="0.25">
      <c r="A147" s="62" t="s">
        <v>58</v>
      </c>
      <c r="B147" s="70">
        <v>5.4202893326701371</v>
      </c>
      <c r="C147" s="70">
        <v>5.5656940455016333</v>
      </c>
      <c r="D147" s="70">
        <v>5.7318341662628756</v>
      </c>
      <c r="E147" s="70">
        <v>5.8149042266434972</v>
      </c>
      <c r="F147" s="70">
        <v>5.8149042266434972</v>
      </c>
      <c r="G147" s="70">
        <v>5.8149042266434972</v>
      </c>
      <c r="H147" s="70">
        <v>5.7318341662628765</v>
      </c>
      <c r="I147" s="70">
        <v>5.4826239851210117</v>
      </c>
      <c r="J147" s="70">
        <v>5.2334138039791478</v>
      </c>
      <c r="K147" s="70">
        <v>4.9842036228372839</v>
      </c>
      <c r="L147" s="70">
        <v>4.6519233813147984</v>
      </c>
      <c r="M147" s="70">
        <v>4.4353275671517016</v>
      </c>
      <c r="N147" s="70">
        <v>4.3090132120648565</v>
      </c>
      <c r="O147" s="70">
        <v>4.342006887619041</v>
      </c>
      <c r="P147" s="70">
        <v>4.3613423743760187</v>
      </c>
      <c r="Q147" s="70">
        <v>4.2503972375663146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7.432056838592711</v>
      </c>
      <c r="E149" s="70">
        <v>7.3435799714666086</v>
      </c>
      <c r="F149" s="70">
        <v>7.3435799714666086</v>
      </c>
      <c r="G149" s="70">
        <v>7.1666262372144001</v>
      </c>
      <c r="H149" s="70">
        <v>6.9896725029621933</v>
      </c>
      <c r="I149" s="70">
        <v>6.9011956358360882</v>
      </c>
      <c r="J149" s="70">
        <v>6.4588113002055687</v>
      </c>
      <c r="K149" s="70">
        <v>6.016426964575051</v>
      </c>
      <c r="L149" s="70">
        <v>5.8394732303228869</v>
      </c>
      <c r="M149" s="70">
        <v>5.6975897164720806</v>
      </c>
      <c r="N149" s="70">
        <v>6.8374235288896674</v>
      </c>
      <c r="O149" s="70">
        <v>5.4454799636518683</v>
      </c>
      <c r="P149" s="70">
        <v>4.9616253914332136</v>
      </c>
      <c r="Q149" s="70">
        <v>4.50314394211295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3.2248448969244889</v>
      </c>
      <c r="K150" s="70">
        <v>3.041534973681447</v>
      </c>
      <c r="L150" s="70">
        <v>2.9486129165686012</v>
      </c>
      <c r="M150" s="70">
        <v>2.7815930276701297</v>
      </c>
      <c r="N150" s="70">
        <v>2.7777494872984532</v>
      </c>
      <c r="O150" s="70">
        <v>2.8181573675450515</v>
      </c>
      <c r="P150" s="70">
        <v>2.6934912167538152</v>
      </c>
      <c r="Q150" s="70">
        <v>2.6209534117647415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2.5049583984752326</v>
      </c>
      <c r="M151" s="70">
        <v>2.47990881449048</v>
      </c>
      <c r="N151" s="70">
        <v>2.4551097263455754</v>
      </c>
      <c r="O151" s="70">
        <v>2.4305586290821193</v>
      </c>
      <c r="P151" s="70">
        <v>2.406253042791298</v>
      </c>
      <c r="Q151" s="70">
        <v>2.3821905123633851</v>
      </c>
    </row>
    <row r="152" spans="1:17" ht="11.45" customHeight="1" x14ac:dyDescent="0.25">
      <c r="A152" s="19" t="s">
        <v>28</v>
      </c>
      <c r="B152" s="21">
        <v>48.856081292315153</v>
      </c>
      <c r="C152" s="21">
        <v>48.856081292315153</v>
      </c>
      <c r="D152" s="21">
        <v>49.142232920837706</v>
      </c>
      <c r="E152" s="21">
        <v>48.871890701635515</v>
      </c>
      <c r="F152" s="21">
        <v>48.715914391270118</v>
      </c>
      <c r="G152" s="21">
        <v>47.991734919882845</v>
      </c>
      <c r="H152" s="21">
        <v>46.874318978657875</v>
      </c>
      <c r="I152" s="21">
        <v>47.486985725682693</v>
      </c>
      <c r="J152" s="21">
        <v>44.708867824325353</v>
      </c>
      <c r="K152" s="21">
        <v>45.148609394258528</v>
      </c>
      <c r="L152" s="21">
        <v>46.269493005374862</v>
      </c>
      <c r="M152" s="21">
        <v>41.022727852829497</v>
      </c>
      <c r="N152" s="21">
        <v>44.746025744037844</v>
      </c>
      <c r="O152" s="21">
        <v>41.55352796605667</v>
      </c>
      <c r="P152" s="21">
        <v>42.776715636254998</v>
      </c>
      <c r="Q152" s="21">
        <v>42.730143603736181</v>
      </c>
    </row>
    <row r="153" spans="1:17" ht="11.45" customHeight="1" x14ac:dyDescent="0.25">
      <c r="A153" s="62" t="s">
        <v>59</v>
      </c>
      <c r="B153" s="20">
        <v>17.518991483993748</v>
      </c>
      <c r="C153" s="20">
        <v>17.518991483993748</v>
      </c>
      <c r="D153" s="20">
        <v>17.518991483993748</v>
      </c>
      <c r="E153" s="20">
        <v>17.310432061565255</v>
      </c>
      <c r="F153" s="20">
        <v>0</v>
      </c>
      <c r="G153" s="20">
        <v>0</v>
      </c>
      <c r="H153" s="20">
        <v>16.476194371851268</v>
      </c>
      <c r="I153" s="20">
        <v>16.267634949422767</v>
      </c>
      <c r="J153" s="20">
        <v>15.224837837280282</v>
      </c>
      <c r="K153" s="20">
        <v>14.182040725137796</v>
      </c>
      <c r="L153" s="20">
        <v>0</v>
      </c>
      <c r="M153" s="20">
        <v>12.894036076309659</v>
      </c>
      <c r="N153" s="20">
        <v>0</v>
      </c>
      <c r="O153" s="20">
        <v>11.42412621176639</v>
      </c>
      <c r="P153" s="20">
        <v>10.96724527084849</v>
      </c>
      <c r="Q153" s="20">
        <v>0</v>
      </c>
    </row>
    <row r="154" spans="1:17" ht="11.45" customHeight="1" x14ac:dyDescent="0.25">
      <c r="A154" s="62" t="s">
        <v>58</v>
      </c>
      <c r="B154" s="20">
        <v>49.200037523691783</v>
      </c>
      <c r="C154" s="20">
        <v>49.200037523691783</v>
      </c>
      <c r="D154" s="20">
        <v>49.200037523691783</v>
      </c>
      <c r="E154" s="20">
        <v>49.052289663260275</v>
      </c>
      <c r="F154" s="20">
        <v>49.052289663260275</v>
      </c>
      <c r="G154" s="20">
        <v>48.751355370847634</v>
      </c>
      <c r="H154" s="20">
        <v>48.444743072917774</v>
      </c>
      <c r="I154" s="20">
        <v>48.289967535943596</v>
      </c>
      <c r="J154" s="20">
        <v>47.477005119513571</v>
      </c>
      <c r="K154" s="20">
        <v>46.620019467536792</v>
      </c>
      <c r="L154" s="20">
        <v>46.269493005374862</v>
      </c>
      <c r="M154" s="20">
        <v>45.501185542942451</v>
      </c>
      <c r="N154" s="20">
        <v>44.746025744037844</v>
      </c>
      <c r="O154" s="20">
        <v>44.114165381622023</v>
      </c>
      <c r="P154" s="20">
        <v>43.659466466205359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41.000031269743154</v>
      </c>
      <c r="D156" s="20">
        <v>41.000031269743154</v>
      </c>
      <c r="E156" s="20">
        <v>0</v>
      </c>
      <c r="F156" s="20">
        <v>40.876908052716892</v>
      </c>
      <c r="G156" s="20">
        <v>40.626129475706364</v>
      </c>
      <c r="H156" s="20">
        <v>40.370619227431483</v>
      </c>
      <c r="I156" s="20">
        <v>40.241639613286331</v>
      </c>
      <c r="J156" s="20">
        <v>39.564170932927972</v>
      </c>
      <c r="K156" s="20">
        <v>38.850016222947325</v>
      </c>
      <c r="L156" s="20">
        <v>0</v>
      </c>
      <c r="M156" s="20">
        <v>37.917654619118707</v>
      </c>
      <c r="N156" s="20">
        <v>0</v>
      </c>
      <c r="O156" s="20">
        <v>36.761804484685022</v>
      </c>
      <c r="P156" s="20">
        <v>36.382888721837794</v>
      </c>
      <c r="Q156" s="20">
        <v>35.99999999992361</v>
      </c>
    </row>
    <row r="157" spans="1:17" ht="11.45" customHeight="1" x14ac:dyDescent="0.25">
      <c r="A157" s="62" t="s">
        <v>55</v>
      </c>
      <c r="B157" s="20">
        <v>30.222713860030996</v>
      </c>
      <c r="C157" s="20">
        <v>0</v>
      </c>
      <c r="D157" s="20">
        <v>0</v>
      </c>
      <c r="E157" s="20">
        <v>29.354556530426979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26.547734745950798</v>
      </c>
      <c r="P157" s="20">
        <v>26.282257398491289</v>
      </c>
      <c r="Q157" s="20">
        <v>26.019434824506376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7.1991614802922497</v>
      </c>
      <c r="C159" s="22">
        <v>7.1996590449650899</v>
      </c>
      <c r="D159" s="22">
        <v>7.3338793069128529</v>
      </c>
      <c r="E159" s="22">
        <v>7.3901661541875034</v>
      </c>
      <c r="F159" s="22">
        <v>7.3910671589390393</v>
      </c>
      <c r="G159" s="22">
        <v>7.4255580362371996</v>
      </c>
      <c r="H159" s="22">
        <v>7.3904436119194798</v>
      </c>
      <c r="I159" s="22">
        <v>7.2597641300933775</v>
      </c>
      <c r="J159" s="22">
        <v>7.056640205867188</v>
      </c>
      <c r="K159" s="22">
        <v>6.8517010601909272</v>
      </c>
      <c r="L159" s="22">
        <v>6.5710967844000772</v>
      </c>
      <c r="M159" s="22">
        <v>6.3078722886226988</v>
      </c>
      <c r="N159" s="22">
        <v>5.9998072943823617</v>
      </c>
      <c r="O159" s="22">
        <v>6.1208360788450351</v>
      </c>
      <c r="P159" s="22">
        <v>5.9351258234271818</v>
      </c>
      <c r="Q159" s="22">
        <v>5.6242545507726334</v>
      </c>
    </row>
    <row r="160" spans="1:17" ht="11.45" customHeight="1" x14ac:dyDescent="0.25">
      <c r="A160" s="62" t="s">
        <v>59</v>
      </c>
      <c r="B160" s="70">
        <v>8.3139907955840453</v>
      </c>
      <c r="C160" s="70">
        <v>8.3139907955840453</v>
      </c>
      <c r="D160" s="70">
        <v>8.3139907955840453</v>
      </c>
      <c r="E160" s="70">
        <v>8.2150147146842336</v>
      </c>
      <c r="F160" s="70">
        <v>8.2150147146842336</v>
      </c>
      <c r="G160" s="70">
        <v>8.0170625528846138</v>
      </c>
      <c r="H160" s="70">
        <v>7.8191103910849939</v>
      </c>
      <c r="I160" s="70">
        <v>7.720134310185184</v>
      </c>
      <c r="J160" s="70">
        <v>7.2252539056861327</v>
      </c>
      <c r="K160" s="70">
        <v>6.7303735011870831</v>
      </c>
      <c r="L160" s="70">
        <v>6.5324213393874624</v>
      </c>
      <c r="M160" s="70">
        <v>6.119124913914785</v>
      </c>
      <c r="N160" s="70">
        <v>5.6444593214222634</v>
      </c>
      <c r="O160" s="70">
        <v>5.671876664922471</v>
      </c>
      <c r="P160" s="70">
        <v>5.7279143484598611</v>
      </c>
      <c r="Q160" s="70">
        <v>5.5064298111282808</v>
      </c>
    </row>
    <row r="161" spans="1:17" ht="11.45" customHeight="1" x14ac:dyDescent="0.25">
      <c r="A161" s="62" t="s">
        <v>58</v>
      </c>
      <c r="B161" s="70">
        <v>6.9864363339037192</v>
      </c>
      <c r="C161" s="70">
        <v>7.1738545152033453</v>
      </c>
      <c r="D161" s="70">
        <v>7.3879994261049378</v>
      </c>
      <c r="E161" s="70">
        <v>7.4950718815557336</v>
      </c>
      <c r="F161" s="70">
        <v>7.4950718815557336</v>
      </c>
      <c r="G161" s="70">
        <v>7.4950718815557336</v>
      </c>
      <c r="H161" s="70">
        <v>7.3879994261049395</v>
      </c>
      <c r="I161" s="70">
        <v>7.0667820597525504</v>
      </c>
      <c r="J161" s="70">
        <v>6.7455646934001612</v>
      </c>
      <c r="K161" s="70">
        <v>6.4243473270477729</v>
      </c>
      <c r="L161" s="70">
        <v>5.996057505244587</v>
      </c>
      <c r="M161" s="70">
        <v>5.7168781528215176</v>
      </c>
      <c r="N161" s="70">
        <v>5.553737382617749</v>
      </c>
      <c r="O161" s="70">
        <v>5.578630191125904</v>
      </c>
      <c r="P161" s="70">
        <v>5.7180320328022445</v>
      </c>
      <c r="Q161" s="70">
        <v>5.4557337032589217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7.5994075926926588</v>
      </c>
      <c r="D163" s="70">
        <v>7.5994075926926588</v>
      </c>
      <c r="E163" s="70">
        <v>7.5089384546844142</v>
      </c>
      <c r="F163" s="70">
        <v>7.5089384546844142</v>
      </c>
      <c r="G163" s="70">
        <v>7.3280001786679216</v>
      </c>
      <c r="H163" s="70">
        <v>7.1470619026514308</v>
      </c>
      <c r="I163" s="70">
        <v>7.0565927646431827</v>
      </c>
      <c r="J163" s="70">
        <v>6.6042470746019521</v>
      </c>
      <c r="K163" s="70">
        <v>6.1519013845607224</v>
      </c>
      <c r="L163" s="70">
        <v>5.9709631085442316</v>
      </c>
      <c r="M163" s="70">
        <v>5.825884743852944</v>
      </c>
      <c r="N163" s="70">
        <v>6.9913846743047952</v>
      </c>
      <c r="O163" s="70">
        <v>6.7737118506893825</v>
      </c>
      <c r="P163" s="70">
        <v>6.8610922957604892</v>
      </c>
      <c r="Q163" s="70">
        <v>6.1796036582796416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3.512070953477922</v>
      </c>
      <c r="H164" s="70">
        <v>3.476950243943143</v>
      </c>
      <c r="I164" s="70">
        <v>0</v>
      </c>
      <c r="J164" s="70">
        <v>0</v>
      </c>
      <c r="K164" s="70">
        <v>3.373681344747788</v>
      </c>
      <c r="L164" s="70">
        <v>0</v>
      </c>
      <c r="M164" s="70">
        <v>3.3065450859873078</v>
      </c>
      <c r="N164" s="70">
        <v>3.2734796351274351</v>
      </c>
      <c r="O164" s="70">
        <v>3.2407448387761608</v>
      </c>
      <c r="P164" s="70">
        <v>3.2083373903883992</v>
      </c>
      <c r="Q164" s="70">
        <v>3.1762540164845152</v>
      </c>
    </row>
    <row r="165" spans="1:17" ht="11.45" customHeight="1" x14ac:dyDescent="0.25">
      <c r="A165" s="19" t="s">
        <v>24</v>
      </c>
      <c r="B165" s="21">
        <v>41.794015535103085</v>
      </c>
      <c r="C165" s="21">
        <v>41.729490934811714</v>
      </c>
      <c r="D165" s="21">
        <v>41.657889749062946</v>
      </c>
      <c r="E165" s="21">
        <v>41.567472100283716</v>
      </c>
      <c r="F165" s="21">
        <v>41.464092254656613</v>
      </c>
      <c r="G165" s="21">
        <v>41.335312569305223</v>
      </c>
      <c r="H165" s="21">
        <v>41.194380521424499</v>
      </c>
      <c r="I165" s="21">
        <v>41.037113643612699</v>
      </c>
      <c r="J165" s="21">
        <v>40.86497128589086</v>
      </c>
      <c r="K165" s="21">
        <v>40.670808047512978</v>
      </c>
      <c r="L165" s="21">
        <v>40.474948694401434</v>
      </c>
      <c r="M165" s="21">
        <v>40.253244285022042</v>
      </c>
      <c r="N165" s="21">
        <v>40.022148086377236</v>
      </c>
      <c r="O165" s="21">
        <v>39.782918168530998</v>
      </c>
      <c r="P165" s="21">
        <v>39.518648072314555</v>
      </c>
      <c r="Q165" s="21">
        <v>39.252294283194153</v>
      </c>
    </row>
    <row r="166" spans="1:17" ht="11.45" customHeight="1" x14ac:dyDescent="0.25">
      <c r="A166" s="17" t="s">
        <v>23</v>
      </c>
      <c r="B166" s="20">
        <v>41.782290002644523</v>
      </c>
      <c r="C166" s="20">
        <v>41.717783505071573</v>
      </c>
      <c r="D166" s="20">
        <v>41.646226415003092</v>
      </c>
      <c r="E166" s="20">
        <v>41.557124518534962</v>
      </c>
      <c r="F166" s="20">
        <v>41.45070422526431</v>
      </c>
      <c r="G166" s="20">
        <v>41.327234042464823</v>
      </c>
      <c r="H166" s="20">
        <v>41.187022900682869</v>
      </c>
      <c r="I166" s="20">
        <v>41.03041825086256</v>
      </c>
      <c r="J166" s="20">
        <v>40.857803954483323</v>
      </c>
      <c r="K166" s="20">
        <v>40.66959798986592</v>
      </c>
      <c r="L166" s="20">
        <v>40.466249999910303</v>
      </c>
      <c r="M166" s="20">
        <v>40.24823870692201</v>
      </c>
      <c r="N166" s="20">
        <v>40.016069221178</v>
      </c>
      <c r="O166" s="20">
        <v>39.770270270194239</v>
      </c>
      <c r="P166" s="20">
        <v>39.511391375023614</v>
      </c>
      <c r="Q166" s="20">
        <v>39.239999999916726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134.30185214748548</v>
      </c>
      <c r="C171" s="78">
        <v>132.21269962841225</v>
      </c>
      <c r="D171" s="78">
        <v>129.82023238870096</v>
      </c>
      <c r="E171" s="78">
        <v>128.31287991715271</v>
      </c>
      <c r="F171" s="78">
        <v>126.84959417300472</v>
      </c>
      <c r="G171" s="78">
        <v>123.95967460366549</v>
      </c>
      <c r="H171" s="78">
        <v>121.40647546947032</v>
      </c>
      <c r="I171" s="78">
        <v>119.665283579527</v>
      </c>
      <c r="J171" s="78">
        <v>117.68986193194733</v>
      </c>
      <c r="K171" s="78">
        <v>115.82694763932132</v>
      </c>
      <c r="L171" s="78">
        <v>114.57033578113221</v>
      </c>
      <c r="M171" s="78">
        <v>113.5936049462524</v>
      </c>
      <c r="N171" s="78">
        <v>111.30541718575897</v>
      </c>
      <c r="O171" s="78">
        <v>109.21586882956632</v>
      </c>
      <c r="P171" s="78">
        <v>106.98210850361697</v>
      </c>
      <c r="Q171" s="78">
        <v>105.00634591660193</v>
      </c>
    </row>
    <row r="172" spans="1:17" ht="11.45" customHeight="1" x14ac:dyDescent="0.25">
      <c r="A172" s="19" t="s">
        <v>29</v>
      </c>
      <c r="B172" s="76">
        <v>233.4863669449085</v>
      </c>
      <c r="C172" s="76">
        <v>228.69789891470032</v>
      </c>
      <c r="D172" s="76">
        <v>226.51096691510247</v>
      </c>
      <c r="E172" s="76">
        <v>224.25459869151129</v>
      </c>
      <c r="F172" s="76">
        <v>221.95058203971391</v>
      </c>
      <c r="G172" s="76">
        <v>219.78068300183551</v>
      </c>
      <c r="H172" s="76">
        <v>218.18354329733657</v>
      </c>
      <c r="I172" s="76">
        <v>216.22050531058255</v>
      </c>
      <c r="J172" s="76">
        <v>213.12832769935915</v>
      </c>
      <c r="K172" s="76">
        <v>212.29570714494622</v>
      </c>
      <c r="L172" s="76">
        <v>205.7930843189389</v>
      </c>
      <c r="M172" s="76">
        <v>202.53125523201987</v>
      </c>
      <c r="N172" s="76">
        <v>196.50112234870784</v>
      </c>
      <c r="O172" s="76">
        <v>190.01880949290964</v>
      </c>
      <c r="P172" s="76">
        <v>183.45239626087269</v>
      </c>
      <c r="Q172" s="76">
        <v>176.10545183795389</v>
      </c>
    </row>
    <row r="173" spans="1:17" ht="11.45" customHeight="1" x14ac:dyDescent="0.25">
      <c r="A173" s="62" t="s">
        <v>59</v>
      </c>
      <c r="B173" s="77">
        <v>235.14161405034176</v>
      </c>
      <c r="C173" s="77">
        <v>230.86605278099927</v>
      </c>
      <c r="D173" s="77">
        <v>229.22076253791914</v>
      </c>
      <c r="E173" s="77">
        <v>227.34510543513304</v>
      </c>
      <c r="F173" s="77">
        <v>225.44053916491345</v>
      </c>
      <c r="G173" s="77">
        <v>223.50939965281574</v>
      </c>
      <c r="H173" s="77">
        <v>221.25382523848191</v>
      </c>
      <c r="I173" s="77">
        <v>218.98105424618106</v>
      </c>
      <c r="J173" s="77">
        <v>217.05196320100458</v>
      </c>
      <c r="K173" s="77">
        <v>215.73045335126886</v>
      </c>
      <c r="L173" s="77">
        <v>212.50020807392184</v>
      </c>
      <c r="M173" s="77">
        <v>209.22103547512327</v>
      </c>
      <c r="N173" s="77">
        <v>206.06948259249316</v>
      </c>
      <c r="O173" s="77">
        <v>202.45261335299267</v>
      </c>
      <c r="P173" s="77">
        <v>198.30610843410429</v>
      </c>
      <c r="Q173" s="77">
        <v>193.15400416983658</v>
      </c>
    </row>
    <row r="174" spans="1:17" ht="11.45" customHeight="1" x14ac:dyDescent="0.25">
      <c r="A174" s="62" t="s">
        <v>58</v>
      </c>
      <c r="B174" s="77">
        <v>199.69385655487235</v>
      </c>
      <c r="C174" s="77">
        <v>192.75625218769196</v>
      </c>
      <c r="D174" s="77">
        <v>190.99017145770688</v>
      </c>
      <c r="E174" s="77">
        <v>189.35100282085631</v>
      </c>
      <c r="F174" s="77">
        <v>187.71931609537523</v>
      </c>
      <c r="G174" s="77">
        <v>185.91361115235537</v>
      </c>
      <c r="H174" s="77">
        <v>183.74832980793499</v>
      </c>
      <c r="I174" s="77">
        <v>179.19106527864849</v>
      </c>
      <c r="J174" s="77">
        <v>175.12386854490939</v>
      </c>
      <c r="K174" s="77">
        <v>172.28822758638722</v>
      </c>
      <c r="L174" s="77">
        <v>165.67299431167612</v>
      </c>
      <c r="M174" s="77">
        <v>159.66634037375263</v>
      </c>
      <c r="N174" s="77">
        <v>155.06664943695557</v>
      </c>
      <c r="O174" s="77">
        <v>152.41467728760975</v>
      </c>
      <c r="P174" s="77">
        <v>149.91656245196066</v>
      </c>
      <c r="Q174" s="77">
        <v>146.9944449083942</v>
      </c>
    </row>
    <row r="175" spans="1:17" ht="11.45" customHeight="1" x14ac:dyDescent="0.25">
      <c r="A175" s="62" t="s">
        <v>57</v>
      </c>
      <c r="B175" s="77" t="s">
        <v>183</v>
      </c>
      <c r="C175" s="77" t="s">
        <v>183</v>
      </c>
      <c r="D175" s="77" t="s">
        <v>183</v>
      </c>
      <c r="E175" s="77" t="s">
        <v>183</v>
      </c>
      <c r="F175" s="77" t="s">
        <v>183</v>
      </c>
      <c r="G175" s="77" t="s">
        <v>183</v>
      </c>
      <c r="H175" s="77" t="s">
        <v>183</v>
      </c>
      <c r="I175" s="77" t="s">
        <v>183</v>
      </c>
      <c r="J175" s="77" t="s">
        <v>183</v>
      </c>
      <c r="K175" s="77" t="s">
        <v>183</v>
      </c>
      <c r="L175" s="77" t="s">
        <v>183</v>
      </c>
      <c r="M175" s="77" t="s">
        <v>183</v>
      </c>
      <c r="N175" s="77" t="s">
        <v>183</v>
      </c>
      <c r="O175" s="77" t="s">
        <v>183</v>
      </c>
      <c r="P175" s="77" t="s">
        <v>183</v>
      </c>
      <c r="Q175" s="77" t="s">
        <v>183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>
        <v>174.56376455791002</v>
      </c>
      <c r="E176" s="77">
        <v>173.71129560931303</v>
      </c>
      <c r="F176" s="77">
        <v>173.55148671444829</v>
      </c>
      <c r="G176" s="77">
        <v>172.22298206491121</v>
      </c>
      <c r="H176" s="77">
        <v>171.78621402351371</v>
      </c>
      <c r="I176" s="77">
        <v>170.76013983993224</v>
      </c>
      <c r="J176" s="77">
        <v>168.34632784469008</v>
      </c>
      <c r="K176" s="77">
        <v>165.30252358882046</v>
      </c>
      <c r="L176" s="77">
        <v>149.44463765598192</v>
      </c>
      <c r="M176" s="77">
        <v>143.54904465532942</v>
      </c>
      <c r="N176" s="77">
        <v>146.8519185257131</v>
      </c>
      <c r="O176" s="77">
        <v>143.84679766394973</v>
      </c>
      <c r="P176" s="77">
        <v>139.25159840376884</v>
      </c>
      <c r="Q176" s="77">
        <v>134.12517717539723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>
        <v>63.904988644294036</v>
      </c>
      <c r="K177" s="77">
        <v>62.71812472526063</v>
      </c>
      <c r="L177" s="77">
        <v>61.233696600477465</v>
      </c>
      <c r="M177" s="77">
        <v>53.664056134576938</v>
      </c>
      <c r="N177" s="77">
        <v>53.353509553360524</v>
      </c>
      <c r="O177" s="77">
        <v>53.205536156282569</v>
      </c>
      <c r="P177" s="77">
        <v>51.554488363668163</v>
      </c>
      <c r="Q177" s="77">
        <v>50.096089171154574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1551.8703768262383</v>
      </c>
      <c r="C179" s="76">
        <v>1547.5685228346172</v>
      </c>
      <c r="D179" s="76">
        <v>1558.874423901118</v>
      </c>
      <c r="E179" s="76">
        <v>1555.11926685969</v>
      </c>
      <c r="F179" s="76">
        <v>1546.8341200474149</v>
      </c>
      <c r="G179" s="76">
        <v>1529.1384173278366</v>
      </c>
      <c r="H179" s="76">
        <v>1492.8616914411527</v>
      </c>
      <c r="I179" s="76">
        <v>1514.4074593870885</v>
      </c>
      <c r="J179" s="76">
        <v>1411.4553944822253</v>
      </c>
      <c r="K179" s="76">
        <v>1460.6812888483889</v>
      </c>
      <c r="L179" s="76">
        <v>1502.8102678378193</v>
      </c>
      <c r="M179" s="76">
        <v>1271.5767746407241</v>
      </c>
      <c r="N179" s="76">
        <v>1436.0222006541094</v>
      </c>
      <c r="O179" s="76">
        <v>1318.7188177017729</v>
      </c>
      <c r="P179" s="76">
        <v>1372.0310983075251</v>
      </c>
      <c r="Q179" s="76">
        <v>1370.6499427732199</v>
      </c>
    </row>
    <row r="180" spans="1:17" ht="11.45" customHeight="1" x14ac:dyDescent="0.25">
      <c r="A180" s="62" t="s">
        <v>59</v>
      </c>
      <c r="B180" s="75">
        <v>564.50873644155445</v>
      </c>
      <c r="C180" s="75">
        <v>564.18865697886895</v>
      </c>
      <c r="D180" s="75">
        <v>564.78284769793845</v>
      </c>
      <c r="E180" s="75">
        <v>564.66395610867062</v>
      </c>
      <c r="F180" s="75">
        <v>564.64509195400012</v>
      </c>
      <c r="G180" s="75">
        <v>564.10467613669573</v>
      </c>
      <c r="H180" s="75">
        <v>558.83334527666</v>
      </c>
      <c r="I180" s="75">
        <v>556.6103802614864</v>
      </c>
      <c r="J180" s="75">
        <v>550.37787597600766</v>
      </c>
      <c r="K180" s="75">
        <v>537.74624256549612</v>
      </c>
      <c r="L180" s="75">
        <v>484.75154940006217</v>
      </c>
      <c r="M180" s="75">
        <v>436.45644556575144</v>
      </c>
      <c r="N180" s="75">
        <v>421.69735012716194</v>
      </c>
      <c r="O180" s="75">
        <v>407.59220020069165</v>
      </c>
      <c r="P180" s="75">
        <v>396.38396229831261</v>
      </c>
      <c r="Q180" s="75">
        <v>390.78291846209208</v>
      </c>
    </row>
    <row r="181" spans="1:17" ht="11.45" customHeight="1" x14ac:dyDescent="0.25">
      <c r="A181" s="62" t="s">
        <v>58</v>
      </c>
      <c r="B181" s="75">
        <v>1602.710774429172</v>
      </c>
      <c r="C181" s="75">
        <v>1591.8101567416475</v>
      </c>
      <c r="D181" s="75">
        <v>1588.0213214435305</v>
      </c>
      <c r="E181" s="75">
        <v>1583.7462612267482</v>
      </c>
      <c r="F181" s="75">
        <v>1579.5225059840091</v>
      </c>
      <c r="G181" s="75">
        <v>1575.3766369716075</v>
      </c>
      <c r="H181" s="75">
        <v>1569.4140532299125</v>
      </c>
      <c r="I181" s="75">
        <v>1564.0686354522843</v>
      </c>
      <c r="J181" s="75">
        <v>1554.1170312920474</v>
      </c>
      <c r="K181" s="75">
        <v>1544.1845668312085</v>
      </c>
      <c r="L181" s="75">
        <v>1527.2278964696818</v>
      </c>
      <c r="M181" s="75">
        <v>1503.0426636403824</v>
      </c>
      <c r="N181" s="75">
        <v>1485.7692385634286</v>
      </c>
      <c r="O181" s="75">
        <v>1473.2895450210679</v>
      </c>
      <c r="P181" s="75">
        <v>1455.4698669424749</v>
      </c>
      <c r="Q181" s="75">
        <v>1436.6107564202227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>
        <v>1011.1569325852064</v>
      </c>
      <c r="C183" s="75">
        <v>1006.9011258479475</v>
      </c>
      <c r="D183" s="75">
        <v>1009.2088808888791</v>
      </c>
      <c r="E183" s="75">
        <v>1011.7319030911008</v>
      </c>
      <c r="F183" s="75">
        <v>1003.3802753362255</v>
      </c>
      <c r="G183" s="75">
        <v>975.38490552330904</v>
      </c>
      <c r="H183" s="75">
        <v>963.53561636764391</v>
      </c>
      <c r="I183" s="75">
        <v>953.28253299882431</v>
      </c>
      <c r="J183" s="75">
        <v>941.79791798948054</v>
      </c>
      <c r="K183" s="75">
        <v>934.34911147700427</v>
      </c>
      <c r="L183" s="75">
        <v>936.68498425569635</v>
      </c>
      <c r="M183" s="75">
        <v>912.04222616334516</v>
      </c>
      <c r="N183" s="75">
        <v>914.32233172875362</v>
      </c>
      <c r="O183" s="75">
        <v>899.23419084395323</v>
      </c>
      <c r="P183" s="75">
        <v>896.02130442875773</v>
      </c>
      <c r="Q183" s="75">
        <v>895.55417301710372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279.66565412910023</v>
      </c>
      <c r="C186" s="78">
        <v>273.98176735129772</v>
      </c>
      <c r="D186" s="78">
        <v>270.35563433255186</v>
      </c>
      <c r="E186" s="78">
        <v>266.31553658226005</v>
      </c>
      <c r="F186" s="78">
        <v>261.80997759029481</v>
      </c>
      <c r="G186" s="78">
        <v>255.94262510893822</v>
      </c>
      <c r="H186" s="78">
        <v>248.13096179571383</v>
      </c>
      <c r="I186" s="78">
        <v>239.7333141419646</v>
      </c>
      <c r="J186" s="78">
        <v>230.48167350473238</v>
      </c>
      <c r="K186" s="78">
        <v>222.22073646364296</v>
      </c>
      <c r="L186" s="78">
        <v>214.03146825368736</v>
      </c>
      <c r="M186" s="78">
        <v>207.7272739378586</v>
      </c>
      <c r="N186" s="78">
        <v>205.82999205479024</v>
      </c>
      <c r="O186" s="78">
        <v>199.36609739803396</v>
      </c>
      <c r="P186" s="78">
        <v>207.68759593362182</v>
      </c>
      <c r="Q186" s="78">
        <v>204.11192614488937</v>
      </c>
    </row>
    <row r="187" spans="1:17" ht="11.45" customHeight="1" x14ac:dyDescent="0.25">
      <c r="A187" s="62" t="s">
        <v>59</v>
      </c>
      <c r="B187" s="77">
        <v>278.97799035113894</v>
      </c>
      <c r="C187" s="77">
        <v>276.0618115888517</v>
      </c>
      <c r="D187" s="77">
        <v>275.08972720952767</v>
      </c>
      <c r="E187" s="77">
        <v>274.08741839459407</v>
      </c>
      <c r="F187" s="77">
        <v>273.05871763830038</v>
      </c>
      <c r="G187" s="77">
        <v>271.74559208638595</v>
      </c>
      <c r="H187" s="77">
        <v>270.00526051712649</v>
      </c>
      <c r="I187" s="77">
        <v>268.05027318509724</v>
      </c>
      <c r="J187" s="77">
        <v>265.79169956296369</v>
      </c>
      <c r="K187" s="77">
        <v>263.76709175769975</v>
      </c>
      <c r="L187" s="77">
        <v>261.17176652019543</v>
      </c>
      <c r="M187" s="77">
        <v>258.07516531237559</v>
      </c>
      <c r="N187" s="77">
        <v>253.71237307895106</v>
      </c>
      <c r="O187" s="77">
        <v>248.97533256179167</v>
      </c>
      <c r="P187" s="77">
        <v>248.0265430527779</v>
      </c>
      <c r="Q187" s="77">
        <v>243.25933831423626</v>
      </c>
    </row>
    <row r="188" spans="1:17" ht="11.45" customHeight="1" x14ac:dyDescent="0.25">
      <c r="A188" s="62" t="s">
        <v>58</v>
      </c>
      <c r="B188" s="77">
        <v>257.39371636182403</v>
      </c>
      <c r="C188" s="77">
        <v>241.5023794685041</v>
      </c>
      <c r="D188" s="77">
        <v>238.13863832661011</v>
      </c>
      <c r="E188" s="77">
        <v>236.01751475755856</v>
      </c>
      <c r="F188" s="77">
        <v>234.35036944077373</v>
      </c>
      <c r="G188" s="77">
        <v>233.22168885678721</v>
      </c>
      <c r="H188" s="77">
        <v>232.31379118392965</v>
      </c>
      <c r="I188" s="77">
        <v>230.8933601698659</v>
      </c>
      <c r="J188" s="77">
        <v>228.32450748037257</v>
      </c>
      <c r="K188" s="77">
        <v>226.57130309702819</v>
      </c>
      <c r="L188" s="77">
        <v>224.41884481406387</v>
      </c>
      <c r="M188" s="77">
        <v>219.98993742780107</v>
      </c>
      <c r="N188" s="77">
        <v>216.73939729613974</v>
      </c>
      <c r="O188" s="77">
        <v>214.29589456277665</v>
      </c>
      <c r="P188" s="77">
        <v>211.38012550687208</v>
      </c>
      <c r="Q188" s="77">
        <v>207.53047933264469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 t="s">
        <v>183</v>
      </c>
      <c r="P189" s="77" t="s">
        <v>183</v>
      </c>
      <c r="Q189" s="77" t="s">
        <v>183</v>
      </c>
    </row>
    <row r="190" spans="1:17" ht="11.45" customHeight="1" x14ac:dyDescent="0.25">
      <c r="A190" s="62" t="s">
        <v>56</v>
      </c>
      <c r="B190" s="77" t="s">
        <v>183</v>
      </c>
      <c r="C190" s="77">
        <v>178.49449036797037</v>
      </c>
      <c r="D190" s="77">
        <v>178.57323793725035</v>
      </c>
      <c r="E190" s="77">
        <v>177.37071054206157</v>
      </c>
      <c r="F190" s="77">
        <v>177.29821540427784</v>
      </c>
      <c r="G190" s="77">
        <v>174.70866191789287</v>
      </c>
      <c r="H190" s="77">
        <v>170.56285062718379</v>
      </c>
      <c r="I190" s="77">
        <v>167.92772989037925</v>
      </c>
      <c r="J190" s="77">
        <v>161.86537722203997</v>
      </c>
      <c r="K190" s="77">
        <v>156.07668735146211</v>
      </c>
      <c r="L190" s="77">
        <v>152.40032794916362</v>
      </c>
      <c r="M190" s="77">
        <v>149.58560646086337</v>
      </c>
      <c r="N190" s="77">
        <v>151.21455703412042</v>
      </c>
      <c r="O190" s="77">
        <v>152.06004074247494</v>
      </c>
      <c r="P190" s="77">
        <v>153.20077905911489</v>
      </c>
      <c r="Q190" s="77">
        <v>152.46083795545326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1366.2292352855457</v>
      </c>
      <c r="C192" s="76">
        <v>1356.8563660190287</v>
      </c>
      <c r="D192" s="76">
        <v>1352.8777295444747</v>
      </c>
      <c r="E192" s="76">
        <v>1349.3280226918166</v>
      </c>
      <c r="F192" s="76">
        <v>1345.736568835652</v>
      </c>
      <c r="G192" s="76">
        <v>1341.4941061339116</v>
      </c>
      <c r="H192" s="76">
        <v>1334.0943784634392</v>
      </c>
      <c r="I192" s="76">
        <v>1327.0638625448664</v>
      </c>
      <c r="J192" s="76">
        <v>1320.9865073297171</v>
      </c>
      <c r="K192" s="76">
        <v>1316.0720243757135</v>
      </c>
      <c r="L192" s="76">
        <v>1306.4207142155358</v>
      </c>
      <c r="M192" s="76">
        <v>1295.8761636971128</v>
      </c>
      <c r="N192" s="76">
        <v>1287.474504602201</v>
      </c>
      <c r="O192" s="76">
        <v>1277.3862135277691</v>
      </c>
      <c r="P192" s="76">
        <v>1274.4980175498581</v>
      </c>
      <c r="Q192" s="76">
        <v>1269.9802279396861</v>
      </c>
    </row>
    <row r="193" spans="1:17" ht="11.45" customHeight="1" x14ac:dyDescent="0.25">
      <c r="A193" s="17" t="s">
        <v>23</v>
      </c>
      <c r="B193" s="75">
        <v>1361.0747011181923</v>
      </c>
      <c r="C193" s="75">
        <v>1355.5120039343726</v>
      </c>
      <c r="D193" s="75">
        <v>1354.2208680004569</v>
      </c>
      <c r="E193" s="75">
        <v>1352.5523607626485</v>
      </c>
      <c r="F193" s="75">
        <v>1350.851056763114</v>
      </c>
      <c r="G193" s="75">
        <v>1346.899664486959</v>
      </c>
      <c r="H193" s="75">
        <v>1339.3658940922942</v>
      </c>
      <c r="I193" s="75">
        <v>1331.7998840950027</v>
      </c>
      <c r="J193" s="75">
        <v>1325.1908699461346</v>
      </c>
      <c r="K193" s="75">
        <v>1318.9351946397221</v>
      </c>
      <c r="L193" s="75">
        <v>1309.4996703314885</v>
      </c>
      <c r="M193" s="75">
        <v>1298.358843905723</v>
      </c>
      <c r="N193" s="75">
        <v>1289.67321547965</v>
      </c>
      <c r="O193" s="75">
        <v>1280.0777314610737</v>
      </c>
      <c r="P193" s="75">
        <v>1277.2806330278638</v>
      </c>
      <c r="Q193" s="75">
        <v>1273.8392617136872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1371.1663788537458</v>
      </c>
      <c r="D194" s="74">
        <v>1339.5175005591348</v>
      </c>
      <c r="E194" s="74">
        <v>1318.4679578068174</v>
      </c>
      <c r="F194" s="74">
        <v>1303.393803678641</v>
      </c>
      <c r="G194" s="74">
        <v>1297.5458712960331</v>
      </c>
      <c r="H194" s="74">
        <v>1293.2875827869607</v>
      </c>
      <c r="I194" s="74">
        <v>1290.2187647591488</v>
      </c>
      <c r="J194" s="74">
        <v>1287.4086189604529</v>
      </c>
      <c r="K194" s="74">
        <v>1287.4686301513884</v>
      </c>
      <c r="L194" s="74">
        <v>1278.0612786970323</v>
      </c>
      <c r="M194" s="74">
        <v>1271.5446095372931</v>
      </c>
      <c r="N194" s="74">
        <v>1265.0885833714774</v>
      </c>
      <c r="O194" s="74">
        <v>1255.1225585024338</v>
      </c>
      <c r="P194" s="74">
        <v>1250.2789541977102</v>
      </c>
      <c r="Q194" s="74">
        <v>1240.4101878894896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1.1274948585642386</v>
      </c>
      <c r="C198" s="111">
        <f>IF(TrRoad_act!C86=0,"",TrRoad_emi!C56/TrRoad_tech!C171)</f>
        <v>1.0923314957130874</v>
      </c>
      <c r="D198" s="111">
        <f>IF(TrRoad_act!D86=0,"",TrRoad_emi!D56/TrRoad_tech!D171)</f>
        <v>1.0926194014947799</v>
      </c>
      <c r="E198" s="111">
        <f>IF(TrRoad_act!E86=0,"",TrRoad_emi!E56/TrRoad_tech!E171)</f>
        <v>1.1092848173484962</v>
      </c>
      <c r="F198" s="111">
        <f>IF(TrRoad_act!F86=0,"",TrRoad_emi!F56/TrRoad_tech!F171)</f>
        <v>1.057847051928867</v>
      </c>
      <c r="G198" s="111">
        <f>IF(TrRoad_act!G86=0,"",TrRoad_emi!G56/TrRoad_tech!G171)</f>
        <v>1.0681702623803468</v>
      </c>
      <c r="H198" s="111">
        <f>IF(TrRoad_act!H86=0,"",TrRoad_emi!H56/TrRoad_tech!H171)</f>
        <v>1.0505572851818128</v>
      </c>
      <c r="I198" s="111">
        <f>IF(TrRoad_act!I86=0,"",TrRoad_emi!I56/TrRoad_tech!I171)</f>
        <v>1.0601081820168505</v>
      </c>
      <c r="J198" s="111">
        <f>IF(TrRoad_act!J86=0,"",TrRoad_emi!J56/TrRoad_tech!J171)</f>
        <v>1.0673644220287997</v>
      </c>
      <c r="K198" s="111">
        <f>IF(TrRoad_act!K86=0,"",TrRoad_emi!K56/TrRoad_tech!K171)</f>
        <v>1.0774178912911294</v>
      </c>
      <c r="L198" s="111">
        <f>IF(TrRoad_act!L86=0,"",TrRoad_emi!L56/TrRoad_tech!L171)</f>
        <v>1.0441802726107918</v>
      </c>
      <c r="M198" s="111">
        <f>IF(TrRoad_act!M86=0,"",TrRoad_emi!M56/TrRoad_tech!M171)</f>
        <v>1.0450438415949053</v>
      </c>
      <c r="N198" s="111">
        <f>IF(TrRoad_act!N86=0,"",TrRoad_emi!N56/TrRoad_tech!N171)</f>
        <v>1.0601410093388639</v>
      </c>
      <c r="O198" s="111">
        <f>IF(TrRoad_act!O86=0,"",TrRoad_emi!O56/TrRoad_tech!O171)</f>
        <v>1.0612025025006124</v>
      </c>
      <c r="P198" s="111">
        <f>IF(TrRoad_act!P86=0,"",TrRoad_emi!P56/TrRoad_tech!P171)</f>
        <v>1.067028645414744</v>
      </c>
      <c r="Q198" s="111">
        <f>IF(TrRoad_act!Q86=0,"",TrRoad_emi!Q56/TrRoad_tech!Q171)</f>
        <v>1.1168770320257808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1.0259713843163452</v>
      </c>
      <c r="C199" s="107">
        <f>IF(TrRoad_act!C87=0,"",TrRoad_emi!C57/TrRoad_tech!C172)</f>
        <v>1.0242346886746208</v>
      </c>
      <c r="D199" s="107">
        <f>IF(TrRoad_act!D87=0,"",TrRoad_emi!D57/TrRoad_tech!D172)</f>
        <v>1.0354782030909055</v>
      </c>
      <c r="E199" s="107">
        <f>IF(TrRoad_act!E87=0,"",TrRoad_emi!E57/TrRoad_tech!E172)</f>
        <v>1.0362155266607909</v>
      </c>
      <c r="F199" s="107">
        <f>IF(TrRoad_act!F87=0,"",TrRoad_emi!F57/TrRoad_tech!F172)</f>
        <v>1.02485795144611</v>
      </c>
      <c r="G199" s="107">
        <f>IF(TrRoad_act!G87=0,"",TrRoad_emi!G57/TrRoad_tech!G172)</f>
        <v>1.0263941961302552</v>
      </c>
      <c r="H199" s="107">
        <f>IF(TrRoad_act!H87=0,"",TrRoad_emi!H57/TrRoad_tech!H172)</f>
        <v>1.0193605891398718</v>
      </c>
      <c r="I199" s="107">
        <f>IF(TrRoad_act!I87=0,"",TrRoad_emi!I57/TrRoad_tech!I172)</f>
        <v>1.0215862625078265</v>
      </c>
      <c r="J199" s="107">
        <f>IF(TrRoad_act!J87=0,"",TrRoad_emi!J57/TrRoad_tech!J172)</f>
        <v>0.99514872116769981</v>
      </c>
      <c r="K199" s="107">
        <f>IF(TrRoad_act!K87=0,"",TrRoad_emi!K57/TrRoad_tech!K172)</f>
        <v>1.0231304315254146</v>
      </c>
      <c r="L199" s="107">
        <f>IF(TrRoad_act!L87=0,"",TrRoad_emi!L57/TrRoad_tech!L172)</f>
        <v>1.0447021736303908</v>
      </c>
      <c r="M199" s="107">
        <f>IF(TrRoad_act!M87=0,"",TrRoad_emi!M57/TrRoad_tech!M172)</f>
        <v>1.0223162849893079</v>
      </c>
      <c r="N199" s="107">
        <f>IF(TrRoad_act!N87=0,"",TrRoad_emi!N57/TrRoad_tech!N172)</f>
        <v>1.0141514852940254</v>
      </c>
      <c r="O199" s="107">
        <f>IF(TrRoad_act!O87=0,"",TrRoad_emi!O57/TrRoad_tech!O172)</f>
        <v>0.99625149672392921</v>
      </c>
      <c r="P199" s="107">
        <f>IF(TrRoad_act!P87=0,"",TrRoad_emi!P57/TrRoad_tech!P172)</f>
        <v>1.015867195698547</v>
      </c>
      <c r="Q199" s="107">
        <f>IF(TrRoad_act!Q87=0,"",TrRoad_emi!Q57/TrRoad_tech!Q172)</f>
        <v>0.99920967271767591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1.0216097987804833</v>
      </c>
      <c r="C200" s="108">
        <f>IF(TrRoad_act!C88=0,"",TrRoad_emi!C58/TrRoad_tech!C173)</f>
        <v>1.0179019877147222</v>
      </c>
      <c r="D200" s="108">
        <f>IF(TrRoad_act!D88=0,"",TrRoad_emi!D58/TrRoad_tech!D173)</f>
        <v>1.0291492973271672</v>
      </c>
      <c r="E200" s="108">
        <f>IF(TrRoad_act!E88=0,"",TrRoad_emi!E58/TrRoad_tech!E173)</f>
        <v>1.0266051868608888</v>
      </c>
      <c r="F200" s="108">
        <f>IF(TrRoad_act!F88=0,"",TrRoad_emi!F58/TrRoad_tech!F173)</f>
        <v>1.010435092498523</v>
      </c>
      <c r="G200" s="108">
        <f>IF(TrRoad_act!G88=0,"",TrRoad_emi!G58/TrRoad_tech!G173)</f>
        <v>1.0093011998898618</v>
      </c>
      <c r="H200" s="108">
        <f>IF(TrRoad_act!H88=0,"",TrRoad_emi!H58/TrRoad_tech!H173)</f>
        <v>1.0052274135277883</v>
      </c>
      <c r="I200" s="108">
        <f>IF(TrRoad_act!I88=0,"",TrRoad_emi!I58/TrRoad_tech!I173)</f>
        <v>1.0173390750321685</v>
      </c>
      <c r="J200" s="108">
        <f>IF(TrRoad_act!J88=0,"",TrRoad_emi!J58/TrRoad_tech!J173)</f>
        <v>0.98355906543954086</v>
      </c>
      <c r="K200" s="108">
        <f>IF(TrRoad_act!K88=0,"",TrRoad_emi!K58/TrRoad_tech!K173)</f>
        <v>1.0316376328253134</v>
      </c>
      <c r="L200" s="108">
        <f>IF(TrRoad_act!L88=0,"",TrRoad_emi!L58/TrRoad_tech!L173)</f>
        <v>1.0528737766833751</v>
      </c>
      <c r="M200" s="108">
        <f>IF(TrRoad_act!M88=0,"",TrRoad_emi!M58/TrRoad_tech!M173)</f>
        <v>1.0511817409699866</v>
      </c>
      <c r="N200" s="108">
        <f>IF(TrRoad_act!N88=0,"",TrRoad_emi!N58/TrRoad_tech!N173)</f>
        <v>1.0465572452678471</v>
      </c>
      <c r="O200" s="108">
        <f>IF(TrRoad_act!O88=0,"",TrRoad_emi!O58/TrRoad_tech!O173)</f>
        <v>1.0242341819617979</v>
      </c>
      <c r="P200" s="108">
        <f>IF(TrRoad_act!P88=0,"",TrRoad_emi!P58/TrRoad_tech!P173)</f>
        <v>1.0919340822660886</v>
      </c>
      <c r="Q200" s="108">
        <f>IF(TrRoad_act!Q88=0,"",TrRoad_emi!Q58/TrRoad_tech!Q173)</f>
        <v>1.0840648751514714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1.1651322825781016</v>
      </c>
      <c r="C201" s="108">
        <f>IF(TrRoad_act!C89=0,"",TrRoad_emi!C59/TrRoad_tech!C174)</f>
        <v>1.1725376514850079</v>
      </c>
      <c r="D201" s="108">
        <f>IF(TrRoad_act!D89=0,"",TrRoad_emi!D59/TrRoad_tech!D174)</f>
        <v>1.1533392351444069</v>
      </c>
      <c r="E201" s="108">
        <f>IF(TrRoad_act!E89=0,"",TrRoad_emi!E59/TrRoad_tech!E174)</f>
        <v>1.173243017528333</v>
      </c>
      <c r="F201" s="108">
        <f>IF(TrRoad_act!F89=0,"",TrRoad_emi!F59/TrRoad_tech!F174)</f>
        <v>1.1962511874628508</v>
      </c>
      <c r="G201" s="108">
        <f>IF(TrRoad_act!G89=0,"",TrRoad_emi!G59/TrRoad_tech!G174)</f>
        <v>1.2153253293020858</v>
      </c>
      <c r="H201" s="108">
        <f>IF(TrRoad_act!H89=0,"",TrRoad_emi!H59/TrRoad_tech!H174)</f>
        <v>1.2120737635887735</v>
      </c>
      <c r="I201" s="108">
        <f>IF(TrRoad_act!I89=0,"",TrRoad_emi!I59/TrRoad_tech!I174)</f>
        <v>1.1749436838186622</v>
      </c>
      <c r="J201" s="108">
        <f>IF(TrRoad_act!J89=0,"",TrRoad_emi!J59/TrRoad_tech!J174)</f>
        <v>1.1798581814440148</v>
      </c>
      <c r="K201" s="108">
        <f>IF(TrRoad_act!K89=0,"",TrRoad_emi!K59/TrRoad_tech!K174)</f>
        <v>1.1536195004703194</v>
      </c>
      <c r="L201" s="108">
        <f>IF(TrRoad_act!L89=0,"",TrRoad_emi!L59/TrRoad_tech!L174)</f>
        <v>1.1640823576141932</v>
      </c>
      <c r="M201" s="108">
        <f>IF(TrRoad_act!M89=0,"",TrRoad_emi!M59/TrRoad_tech!M174)</f>
        <v>1.1483071957128765</v>
      </c>
      <c r="N201" s="108">
        <f>IF(TrRoad_act!N89=0,"",TrRoad_emi!N59/TrRoad_tech!N174)</f>
        <v>1.132242613533557</v>
      </c>
      <c r="O201" s="108">
        <f>IF(TrRoad_act!O89=0,"",TrRoad_emi!O59/TrRoad_tech!O174)</f>
        <v>1.0923009689193217</v>
      </c>
      <c r="P201" s="108">
        <f>IF(TrRoad_act!P89=0,"",TrRoad_emi!P59/TrRoad_tech!P174)</f>
        <v>1.0097123895818418</v>
      </c>
      <c r="Q201" s="108">
        <f>IF(TrRoad_act!Q89=0,"",TrRoad_emi!Q59/TrRoad_tech!Q174)</f>
        <v>0.98364432053926099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 t="str">
        <f>IF(TrRoad_act!H90=0,"",TrRoad_emi!H60/TrRoad_tech!H175)</f>
        <v/>
      </c>
      <c r="I202" s="108" t="str">
        <f>IF(TrRoad_act!I90=0,"",TrRoad_emi!I60/TrRoad_tech!I175)</f>
        <v/>
      </c>
      <c r="J202" s="108" t="str">
        <f>IF(TrRoad_act!J90=0,"",TrRoad_emi!J60/TrRoad_tech!J175)</f>
        <v/>
      </c>
      <c r="K202" s="108" t="str">
        <f>IF(TrRoad_act!K90=0,"",TrRoad_emi!K60/TrRoad_tech!K175)</f>
        <v/>
      </c>
      <c r="L202" s="108" t="str">
        <f>IF(TrRoad_act!L90=0,"",TrRoad_emi!L60/TrRoad_tech!L175)</f>
        <v/>
      </c>
      <c r="M202" s="108" t="str">
        <f>IF(TrRoad_act!M90=0,"",TrRoad_emi!M60/TrRoad_tech!M175)</f>
        <v/>
      </c>
      <c r="N202" s="108" t="str">
        <f>IF(TrRoad_act!N90=0,"",TrRoad_emi!N60/TrRoad_tech!N175)</f>
        <v/>
      </c>
      <c r="O202" s="108" t="str">
        <f>IF(TrRoad_act!O90=0,"",TrRoad_emi!O60/TrRoad_tech!O175)</f>
        <v/>
      </c>
      <c r="P202" s="108" t="str">
        <f>IF(TrRoad_act!P90=0,"",TrRoad_emi!P60/TrRoad_tech!P175)</f>
        <v/>
      </c>
      <c r="Q202" s="108" t="str">
        <f>IF(TrRoad_act!Q90=0,"",TrRoad_emi!Q60/TrRoad_tech!Q175)</f>
        <v/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>
        <f>IF(TrRoad_act!D91=0,"",TrRoad_emi!D61/TrRoad_tech!D176)</f>
        <v>1.1093333333401458</v>
      </c>
      <c r="E203" s="108">
        <f>IF(TrRoad_act!E91=0,"",TrRoad_emi!E61/TrRoad_tech!E176)</f>
        <v>1.1127263448707938</v>
      </c>
      <c r="F203" s="108">
        <f>IF(TrRoad_act!F91=0,"",TrRoad_emi!F61/TrRoad_tech!F176)</f>
        <v>1.1167363471949054</v>
      </c>
      <c r="G203" s="108">
        <f>IF(TrRoad_act!G91=0,"",TrRoad_emi!G61/TrRoad_tech!G176)</f>
        <v>1.1217909534182984</v>
      </c>
      <c r="H203" s="108">
        <f>IF(TrRoad_act!H91=0,"",TrRoad_emi!H61/TrRoad_tech!H176)</f>
        <v>1.1241435522860943</v>
      </c>
      <c r="I203" s="108">
        <f>IF(TrRoad_act!I91=0,"",TrRoad_emi!I61/TrRoad_tech!I176)</f>
        <v>1.1285135398665311</v>
      </c>
      <c r="J203" s="108">
        <f>IF(TrRoad_act!J91=0,"",TrRoad_emi!J61/TrRoad_tech!J176)</f>
        <v>0.6385279390349019</v>
      </c>
      <c r="K203" s="108">
        <f>IF(TrRoad_act!K91=0,"",TrRoad_emi!K61/TrRoad_tech!K176)</f>
        <v>0.56542731218424913</v>
      </c>
      <c r="L203" s="108">
        <f>IF(TrRoad_act!L91=0,"",TrRoad_emi!L61/TrRoad_tech!L176)</f>
        <v>0.70290267219438796</v>
      </c>
      <c r="M203" s="108">
        <f>IF(TrRoad_act!M91=0,"",TrRoad_emi!M61/TrRoad_tech!M176)</f>
        <v>0.48218914898274823</v>
      </c>
      <c r="N203" s="108">
        <f>IF(TrRoad_act!N91=0,"",TrRoad_emi!N61/TrRoad_tech!N176)</f>
        <v>0.51988303364116606</v>
      </c>
      <c r="O203" s="108">
        <f>IF(TrRoad_act!O91=0,"",TrRoad_emi!O61/TrRoad_tech!O176)</f>
        <v>0.49992030191781778</v>
      </c>
      <c r="P203" s="108">
        <f>IF(TrRoad_act!P91=0,"",TrRoad_emi!P61/TrRoad_tech!P176)</f>
        <v>0.46110411882880331</v>
      </c>
      <c r="Q203" s="108">
        <f>IF(TrRoad_act!Q91=0,"",TrRoad_emi!Q61/TrRoad_tech!Q176)</f>
        <v>0.32305805592863157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>
        <f>IF(TrRoad_act!J92=0,"",TrRoad_emi!J62/TrRoad_tech!J177)</f>
        <v>1.034448464454818</v>
      </c>
      <c r="K204" s="108">
        <f>IF(TrRoad_act!K92=0,"",TrRoad_emi!K62/TrRoad_tech!K177)</f>
        <v>1.0857379881076386</v>
      </c>
      <c r="L204" s="108">
        <f>IF(TrRoad_act!L92=0,"",TrRoad_emi!L62/TrRoad_tech!L177)</f>
        <v>1.108521501365608</v>
      </c>
      <c r="M204" s="108">
        <f>IF(TrRoad_act!M92=0,"",TrRoad_emi!M62/TrRoad_tech!M177)</f>
        <v>1.1214611161678074</v>
      </c>
      <c r="N204" s="108">
        <f>IF(TrRoad_act!N92=0,"",TrRoad_emi!N62/TrRoad_tech!N177)</f>
        <v>1.1374009924169022</v>
      </c>
      <c r="O204" s="108">
        <f>IF(TrRoad_act!O92=0,"",TrRoad_emi!O62/TrRoad_tech!O177)</f>
        <v>1.1211363477833614</v>
      </c>
      <c r="P204" s="108">
        <f>IF(TrRoad_act!P92=0,"",TrRoad_emi!P62/TrRoad_tech!P177)</f>
        <v>1.2161140573706948</v>
      </c>
      <c r="Q204" s="108">
        <f>IF(TrRoad_act!Q92=0,"",TrRoad_emi!Q62/TrRoad_tech!Q177)</f>
        <v>1.2203658960552748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1.1576541680860761</v>
      </c>
      <c r="C206" s="107">
        <f>IF(TrRoad_act!C94=0,"",TrRoad_emi!C64/TrRoad_tech!C179)</f>
        <v>1.1645755537542111</v>
      </c>
      <c r="D206" s="107">
        <f>IF(TrRoad_act!D94=0,"",TrRoad_emi!D64/TrRoad_tech!D179)</f>
        <v>1.1329728020173522</v>
      </c>
      <c r="E206" s="107">
        <f>IF(TrRoad_act!E94=0,"",TrRoad_emi!E64/TrRoad_tech!E179)</f>
        <v>1.1767039554005854</v>
      </c>
      <c r="F206" s="107">
        <f>IF(TrRoad_act!F94=0,"",TrRoad_emi!F64/TrRoad_tech!F179)</f>
        <v>1.2114438496610933</v>
      </c>
      <c r="G206" s="107">
        <f>IF(TrRoad_act!G94=0,"",TrRoad_emi!G64/TrRoad_tech!G179)</f>
        <v>1.2460519202624207</v>
      </c>
      <c r="H206" s="107">
        <f>IF(TrRoad_act!H94=0,"",TrRoad_emi!H64/TrRoad_tech!H179)</f>
        <v>1.260952780155947</v>
      </c>
      <c r="I206" s="107">
        <f>IF(TrRoad_act!I94=0,"",TrRoad_emi!I64/TrRoad_tech!I179)</f>
        <v>1.1900892558200813</v>
      </c>
      <c r="J206" s="107">
        <f>IF(TrRoad_act!J94=0,"",TrRoad_emi!J64/TrRoad_tech!J179)</f>
        <v>1.2253377392868474</v>
      </c>
      <c r="K206" s="107">
        <f>IF(TrRoad_act!K94=0,"",TrRoad_emi!K64/TrRoad_tech!K179)</f>
        <v>1.1449801612434498</v>
      </c>
      <c r="L206" s="107">
        <f>IF(TrRoad_act!L94=0,"",TrRoad_emi!L64/TrRoad_tech!L179)</f>
        <v>1.1120640336254037</v>
      </c>
      <c r="M206" s="107">
        <f>IF(TrRoad_act!M94=0,"",TrRoad_emi!M64/TrRoad_tech!M179)</f>
        <v>1.1512506027735336</v>
      </c>
      <c r="N206" s="107">
        <f>IF(TrRoad_act!N94=0,"",TrRoad_emi!N64/TrRoad_tech!N179)</f>
        <v>0.99965751406654257</v>
      </c>
      <c r="O206" s="107">
        <f>IF(TrRoad_act!O94=0,"",TrRoad_emi!O64/TrRoad_tech!O179)</f>
        <v>1.0278073131890129</v>
      </c>
      <c r="P206" s="107">
        <f>IF(TrRoad_act!P94=0,"",TrRoad_emi!P64/TrRoad_tech!P179)</f>
        <v>0.88147949798338388</v>
      </c>
      <c r="Q206" s="107">
        <f>IF(TrRoad_act!Q94=0,"",TrRoad_emi!Q64/TrRoad_tech!Q179)</f>
        <v>0.85404744244382347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1.1000000000133241</v>
      </c>
      <c r="C207" s="106">
        <f>IF(TrRoad_act!C95=0,"",TrRoad_emi!C65/TrRoad_tech!C180)</f>
        <v>1.0968603427295338</v>
      </c>
      <c r="D207" s="106">
        <f>IF(TrRoad_act!D95=0,"",TrRoad_emi!D65/TrRoad_tech!D180)</f>
        <v>1.0925695789642698</v>
      </c>
      <c r="E207" s="106">
        <f>IF(TrRoad_act!E95=0,"",TrRoad_emi!E65/TrRoad_tech!E180)</f>
        <v>1.084244369870899</v>
      </c>
      <c r="F207" s="106">
        <f>IF(TrRoad_act!F95=0,"",TrRoad_emi!F65/TrRoad_tech!F180)</f>
        <v>1.0698473006145035</v>
      </c>
      <c r="G207" s="106">
        <f>IF(TrRoad_act!G95=0,"",TrRoad_emi!G65/TrRoad_tech!G180)</f>
        <v>1.0673255355291129</v>
      </c>
      <c r="H207" s="106">
        <f>IF(TrRoad_act!H95=0,"",TrRoad_emi!H65/TrRoad_tech!H180)</f>
        <v>1.0630993579969472</v>
      </c>
      <c r="I207" s="106">
        <f>IF(TrRoad_act!I95=0,"",TrRoad_emi!I65/TrRoad_tech!I180)</f>
        <v>1.0529086228636049</v>
      </c>
      <c r="J207" s="106">
        <f>IF(TrRoad_act!J95=0,"",TrRoad_emi!J65/TrRoad_tech!J180)</f>
        <v>1.0414571930199992</v>
      </c>
      <c r="K207" s="106">
        <f>IF(TrRoad_act!K95=0,"",TrRoad_emi!K65/TrRoad_tech!K180)</f>
        <v>1.047537291696367</v>
      </c>
      <c r="L207" s="106">
        <f>IF(TrRoad_act!L95=0,"",TrRoad_emi!L65/TrRoad_tech!L180)</f>
        <v>1.051133672456775</v>
      </c>
      <c r="M207" s="106">
        <f>IF(TrRoad_act!M95=0,"",TrRoad_emi!M65/TrRoad_tech!M180)</f>
        <v>1.0616598839136127</v>
      </c>
      <c r="N207" s="106">
        <f>IF(TrRoad_act!N95=0,"",TrRoad_emi!N65/TrRoad_tech!N180)</f>
        <v>1.0601632191117727</v>
      </c>
      <c r="O207" s="106">
        <f>IF(TrRoad_act!O95=0,"",TrRoad_emi!O65/TrRoad_tech!O180)</f>
        <v>1.0725517685199666</v>
      </c>
      <c r="P207" s="106">
        <f>IF(TrRoad_act!P95=0,"",TrRoad_emi!P65/TrRoad_tech!P180)</f>
        <v>1.087457280970541</v>
      </c>
      <c r="Q207" s="106">
        <f>IF(TrRoad_act!Q95=0,"",TrRoad_emi!Q65/TrRoad_tech!Q180)</f>
        <v>1.0963967247068422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1.1564850073813242</v>
      </c>
      <c r="C208" s="106">
        <f>IF(TrRoad_act!C96=0,"",TrRoad_emi!C66/TrRoad_tech!C181)</f>
        <v>1.1648116226061214</v>
      </c>
      <c r="D208" s="106">
        <f>IF(TrRoad_act!D96=0,"",TrRoad_emi!D66/TrRoad_tech!D181)</f>
        <v>1.13927961399817</v>
      </c>
      <c r="E208" s="106">
        <f>IF(TrRoad_act!E96=0,"",TrRoad_emi!E66/TrRoad_tech!E181)</f>
        <v>1.1734628204977526</v>
      </c>
      <c r="F208" s="106">
        <f>IF(TrRoad_act!F96=0,"",TrRoad_emi!F66/TrRoad_tech!F181)</f>
        <v>1.207798334599169</v>
      </c>
      <c r="G208" s="106">
        <f>IF(TrRoad_act!G96=0,"",TrRoad_emi!G66/TrRoad_tech!G181)</f>
        <v>1.2301874536482895</v>
      </c>
      <c r="H208" s="106">
        <f>IF(TrRoad_act!H96=0,"",TrRoad_emi!H66/TrRoad_tech!H181)</f>
        <v>1.2296651426486132</v>
      </c>
      <c r="I208" s="106">
        <f>IF(TrRoad_act!I96=0,"",TrRoad_emi!I66/TrRoad_tech!I181)</f>
        <v>1.1792504268251736</v>
      </c>
      <c r="J208" s="106">
        <f>IF(TrRoad_act!J96=0,"",TrRoad_emi!J66/TrRoad_tech!J181)</f>
        <v>1.1894831964507195</v>
      </c>
      <c r="K208" s="106">
        <f>IF(TrRoad_act!K96=0,"",TrRoad_emi!K66/TrRoad_tech!K181)</f>
        <v>1.1609095545679302</v>
      </c>
      <c r="L208" s="106">
        <f>IF(TrRoad_act!L96=0,"",TrRoad_emi!L66/TrRoad_tech!L181)</f>
        <v>1.1637885909344965</v>
      </c>
      <c r="M208" s="106">
        <f>IF(TrRoad_act!M96=0,"",TrRoad_emi!M66/TrRoad_tech!M181)</f>
        <v>1.1596576631136186</v>
      </c>
      <c r="N208" s="106">
        <f>IF(TrRoad_act!N96=0,"",TrRoad_emi!N66/TrRoad_tech!N181)</f>
        <v>1.1425878253084742</v>
      </c>
      <c r="O208" s="106">
        <f>IF(TrRoad_act!O96=0,"",TrRoad_emi!O66/TrRoad_tech!O181)</f>
        <v>1.093477300269551</v>
      </c>
      <c r="P208" s="106">
        <f>IF(TrRoad_act!P96=0,"",TrRoad_emi!P66/TrRoad_tech!P181)</f>
        <v>0.97768455329323345</v>
      </c>
      <c r="Q208" s="106">
        <f>IF(TrRoad_act!Q96=0,"",TrRoad_emi!Q66/TrRoad_tech!Q181)</f>
        <v>0.97342104077218072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1.1000000000133239</v>
      </c>
      <c r="C210" s="106">
        <f>IF(TrRoad_act!C98=0,"",TrRoad_emi!C68/TrRoad_tech!C183)</f>
        <v>1.1000000000133241</v>
      </c>
      <c r="D210" s="106">
        <f>IF(TrRoad_act!D98=0,"",TrRoad_emi!D68/TrRoad_tech!D183)</f>
        <v>1.1270312498563244</v>
      </c>
      <c r="E210" s="106">
        <f>IF(TrRoad_act!E98=0,"",TrRoad_emi!E68/TrRoad_tech!E183)</f>
        <v>1.6102629869006271</v>
      </c>
      <c r="F210" s="106">
        <f>IF(TrRoad_act!F98=0,"",TrRoad_emi!F68/TrRoad_tech!F183)</f>
        <v>1.2752875557524976</v>
      </c>
      <c r="G210" s="106">
        <f>IF(TrRoad_act!G98=0,"",TrRoad_emi!G68/TrRoad_tech!G183)</f>
        <v>1.1492904353903164</v>
      </c>
      <c r="H210" s="106">
        <f>IF(TrRoad_act!H98=0,"",TrRoad_emi!H68/TrRoad_tech!H183)</f>
        <v>1.1107500749900496</v>
      </c>
      <c r="I210" s="106">
        <f>IF(TrRoad_act!I98=0,"",TrRoad_emi!I68/TrRoad_tech!I183)</f>
        <v>1.1055128672354444</v>
      </c>
      <c r="J210" s="106">
        <f>IF(TrRoad_act!J98=0,"",TrRoad_emi!J68/TrRoad_tech!J183)</f>
        <v>0.6334918322548394</v>
      </c>
      <c r="K210" s="106">
        <f>IF(TrRoad_act!K98=0,"",TrRoad_emi!K68/TrRoad_tech!K183)</f>
        <v>0.53471295223269233</v>
      </c>
      <c r="L210" s="106">
        <f>IF(TrRoad_act!L98=0,"",TrRoad_emi!L68/TrRoad_tech!L183)</f>
        <v>0.64214594852744977</v>
      </c>
      <c r="M210" s="106">
        <f>IF(TrRoad_act!M98=0,"",TrRoad_emi!M68/TrRoad_tech!M183)</f>
        <v>0.43650426665846354</v>
      </c>
      <c r="N210" s="106">
        <f>IF(TrRoad_act!N98=0,"",TrRoad_emi!N68/TrRoad_tech!N183)</f>
        <v>0.4957415388247044</v>
      </c>
      <c r="O210" s="106">
        <f>IF(TrRoad_act!O98=0,"",TrRoad_emi!O68/TrRoad_tech!O183)</f>
        <v>0.4773845486742197</v>
      </c>
      <c r="P210" s="106">
        <f>IF(TrRoad_act!P98=0,"",TrRoad_emi!P68/TrRoad_tech!P183)</f>
        <v>0.45942258896465127</v>
      </c>
      <c r="Q210" s="106">
        <f>IF(TrRoad_act!Q98=0,"",TrRoad_emi!Q68/TrRoad_tech!Q183)</f>
        <v>0.30431275041652861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1.0804402097563424</v>
      </c>
      <c r="C213" s="109">
        <f>IF(TrRoad_act!C101=0,"",TrRoad_emi!C71/TrRoad_tech!C186)</f>
        <v>1.0584919662683312</v>
      </c>
      <c r="D213" s="109">
        <f>IF(TrRoad_act!D101=0,"",TrRoad_emi!D71/TrRoad_tech!D186)</f>
        <v>1.0405579205620474</v>
      </c>
      <c r="E213" s="109">
        <f>IF(TrRoad_act!E101=0,"",TrRoad_emi!E71/TrRoad_tech!E186)</f>
        <v>1.0627881666434373</v>
      </c>
      <c r="F213" s="109">
        <f>IF(TrRoad_act!F101=0,"",TrRoad_emi!F71/TrRoad_tech!F186)</f>
        <v>1.0925816205324241</v>
      </c>
      <c r="G213" s="109">
        <f>IF(TrRoad_act!G101=0,"",TrRoad_emi!G71/TrRoad_tech!G186)</f>
        <v>1.1289256583379141</v>
      </c>
      <c r="H213" s="109">
        <f>IF(TrRoad_act!H101=0,"",TrRoad_emi!H71/TrRoad_tech!H186)</f>
        <v>1.158996911181962</v>
      </c>
      <c r="I213" s="109">
        <f>IF(TrRoad_act!I101=0,"",TrRoad_emi!I71/TrRoad_tech!I186)</f>
        <v>1.1510858948185432</v>
      </c>
      <c r="J213" s="109">
        <f>IF(TrRoad_act!J101=0,"",TrRoad_emi!J71/TrRoad_tech!J186)</f>
        <v>1.1895359302044</v>
      </c>
      <c r="K213" s="109">
        <f>IF(TrRoad_act!K101=0,"",TrRoad_emi!K71/TrRoad_tech!K186)</f>
        <v>1.1964485569629155</v>
      </c>
      <c r="L213" s="109">
        <f>IF(TrRoad_act!L101=0,"",TrRoad_emi!L71/TrRoad_tech!L186)</f>
        <v>1.2306818688961048</v>
      </c>
      <c r="M213" s="109">
        <f>IF(TrRoad_act!M101=0,"",TrRoad_emi!M71/TrRoad_tech!M186)</f>
        <v>1.231081840353673</v>
      </c>
      <c r="N213" s="109">
        <f>IF(TrRoad_act!N101=0,"",TrRoad_emi!N71/TrRoad_tech!N186)</f>
        <v>1.2031392150207385</v>
      </c>
      <c r="O213" s="109">
        <f>IF(TrRoad_act!O101=0,"",TrRoad_emi!O71/TrRoad_tech!O186)</f>
        <v>1.1762961709018998</v>
      </c>
      <c r="P213" s="109">
        <f>IF(TrRoad_act!P101=0,"",TrRoad_emi!P71/TrRoad_tech!P186)</f>
        <v>1.0048162445165776</v>
      </c>
      <c r="Q213" s="109">
        <f>IF(TrRoad_act!Q101=0,"",TrRoad_emi!Q71/TrRoad_tech!Q186)</f>
        <v>0.99225935977370905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1.0969035057550329</v>
      </c>
      <c r="D214" s="108">
        <f>IF(TrRoad_act!D102=0,"",TrRoad_emi!D72/TrRoad_tech!D187)</f>
        <v>1.092704240470491</v>
      </c>
      <c r="E214" s="108">
        <f>IF(TrRoad_act!E102=0,"",TrRoad_emi!E72/TrRoad_tech!E187)</f>
        <v>1.0844405747458017</v>
      </c>
      <c r="F214" s="108">
        <f>IF(TrRoad_act!F102=0,"",TrRoad_emi!F72/TrRoad_tech!F187)</f>
        <v>1.0702143763180676</v>
      </c>
      <c r="G214" s="108">
        <f>IF(TrRoad_act!G102=0,"",TrRoad_emi!G72/TrRoad_tech!G187)</f>
        <v>1.0679533469234743</v>
      </c>
      <c r="H214" s="108">
        <f>IF(TrRoad_act!H102=0,"",TrRoad_emi!H72/TrRoad_tech!H187)</f>
        <v>1.0631667166619976</v>
      </c>
      <c r="I214" s="108">
        <f>IF(TrRoad_act!I102=0,"",TrRoad_emi!I72/TrRoad_tech!I187)</f>
        <v>1.0532879090375968</v>
      </c>
      <c r="J214" s="108">
        <f>IF(TrRoad_act!J102=0,"",TrRoad_emi!J72/TrRoad_tech!J187)</f>
        <v>1.0415127722155808</v>
      </c>
      <c r="K214" s="108">
        <f>IF(TrRoad_act!K102=0,"",TrRoad_emi!K72/TrRoad_tech!K187)</f>
        <v>1.0460737108813856</v>
      </c>
      <c r="L214" s="108">
        <f>IF(TrRoad_act!L102=0,"",TrRoad_emi!L72/TrRoad_tech!L187)</f>
        <v>1.0420418116569095</v>
      </c>
      <c r="M214" s="108">
        <f>IF(TrRoad_act!M102=0,"",TrRoad_emi!M72/TrRoad_tech!M187)</f>
        <v>1.0388509730786091</v>
      </c>
      <c r="N214" s="108">
        <f>IF(TrRoad_act!N102=0,"",TrRoad_emi!N72/TrRoad_tech!N187)</f>
        <v>1.0332652166721001</v>
      </c>
      <c r="O214" s="108">
        <f>IF(TrRoad_act!O102=0,"",TrRoad_emi!O72/TrRoad_tech!O187)</f>
        <v>1.0419452451627027</v>
      </c>
      <c r="P214" s="108">
        <f>IF(TrRoad_act!P102=0,"",TrRoad_emi!P72/TrRoad_tech!P187)</f>
        <v>1.0542886853479381</v>
      </c>
      <c r="Q214" s="108">
        <f>IF(TrRoad_act!Q102=0,"",TrRoad_emi!Q72/TrRoad_tech!Q187)</f>
        <v>1.0640352912878808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1.1564850073743915</v>
      </c>
      <c r="C215" s="108">
        <f>IF(TrRoad_act!C103=0,"",TrRoad_emi!C73/TrRoad_tech!C188)</f>
        <v>1.1653643227076884</v>
      </c>
      <c r="D215" s="108">
        <f>IF(TrRoad_act!D103=0,"",TrRoad_emi!D73/TrRoad_tech!D188)</f>
        <v>1.1407960229074321</v>
      </c>
      <c r="E215" s="108">
        <f>IF(TrRoad_act!E103=0,"",TrRoad_emi!E73/TrRoad_tech!E188)</f>
        <v>1.1763217452941117</v>
      </c>
      <c r="F215" s="108">
        <f>IF(TrRoad_act!F103=0,"",TrRoad_emi!F73/TrRoad_tech!F188)</f>
        <v>1.2130075948508168</v>
      </c>
      <c r="G215" s="108">
        <f>IF(TrRoad_act!G103=0,"",TrRoad_emi!G73/TrRoad_tech!G188)</f>
        <v>1.2376753872558504</v>
      </c>
      <c r="H215" s="108">
        <f>IF(TrRoad_act!H103=0,"",TrRoad_emi!H73/TrRoad_tech!H188)</f>
        <v>1.2391631822221696</v>
      </c>
      <c r="I215" s="108">
        <f>IF(TrRoad_act!I103=0,"",TrRoad_emi!I73/TrRoad_tech!I188)</f>
        <v>1.1914128682242506</v>
      </c>
      <c r="J215" s="108">
        <f>IF(TrRoad_act!J103=0,"",TrRoad_emi!J73/TrRoad_tech!J188)</f>
        <v>1.2015410791738028</v>
      </c>
      <c r="K215" s="108">
        <f>IF(TrRoad_act!K103=0,"",TrRoad_emi!K73/TrRoad_tech!K188)</f>
        <v>1.171279242142877</v>
      </c>
      <c r="L215" s="108">
        <f>IF(TrRoad_act!L103=0,"",TrRoad_emi!L73/TrRoad_tech!L188)</f>
        <v>1.1735153381430588</v>
      </c>
      <c r="M215" s="108">
        <f>IF(TrRoad_act!M103=0,"",TrRoad_emi!M73/TrRoad_tech!M188)</f>
        <v>1.1624984734077715</v>
      </c>
      <c r="N215" s="108">
        <f>IF(TrRoad_act!N103=0,"",TrRoad_emi!N73/TrRoad_tech!N188)</f>
        <v>1.1427079961261946</v>
      </c>
      <c r="O215" s="108">
        <f>IF(TrRoad_act!O103=0,"",TrRoad_emi!O73/TrRoad_tech!O188)</f>
        <v>1.0917229837340112</v>
      </c>
      <c r="P215" s="108">
        <f>IF(TrRoad_act!P103=0,"",TrRoad_emi!P73/TrRoad_tech!P188)</f>
        <v>0.97472389204066001</v>
      </c>
      <c r="Q215" s="108">
        <f>IF(TrRoad_act!Q103=0,"",TrRoad_emi!Q73/TrRoad_tech!Q188)</f>
        <v>0.96335436828879029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>
        <f>IF(TrRoad_act!C105=0,"",TrRoad_emi!C75/TrRoad_tech!C190)</f>
        <v>1.1040000000061809</v>
      </c>
      <c r="D217" s="108">
        <f>IF(TrRoad_act!D105=0,"",TrRoad_emi!D75/TrRoad_tech!D190)</f>
        <v>1.1083902200076809</v>
      </c>
      <c r="E217" s="108">
        <f>IF(TrRoad_act!E105=0,"",TrRoad_emi!E75/TrRoad_tech!E190)</f>
        <v>1.1130984680510128</v>
      </c>
      <c r="F217" s="108">
        <f>IF(TrRoad_act!F105=0,"",TrRoad_emi!F75/TrRoad_tech!F190)</f>
        <v>1.1169714792975021</v>
      </c>
      <c r="G217" s="108">
        <f>IF(TrRoad_act!G105=0,"",TrRoad_emi!G75/TrRoad_tech!G190)</f>
        <v>1.1256674664434363</v>
      </c>
      <c r="H217" s="108">
        <f>IF(TrRoad_act!H105=0,"",TrRoad_emi!H75/TrRoad_tech!H190)</f>
        <v>1.1371255830944413</v>
      </c>
      <c r="I217" s="108">
        <f>IF(TrRoad_act!I105=0,"",TrRoad_emi!I75/TrRoad_tech!I190)</f>
        <v>1.1479230683472545</v>
      </c>
      <c r="J217" s="108">
        <f>IF(TrRoad_act!J105=0,"",TrRoad_emi!J75/TrRoad_tech!J190)</f>
        <v>0.65218227484006386</v>
      </c>
      <c r="K217" s="108">
        <f>IF(TrRoad_act!K105=0,"",TrRoad_emi!K75/TrRoad_tech!K190)</f>
        <v>0.57893100907505712</v>
      </c>
      <c r="L217" s="108">
        <f>IF(TrRoad_act!L105=0,"",TrRoad_emi!L75/TrRoad_tech!L190)</f>
        <v>0.70482254675106959</v>
      </c>
      <c r="M217" s="108">
        <f>IF(TrRoad_act!M105=0,"",TrRoad_emi!M75/TrRoad_tech!M190)</f>
        <v>0.47990964818674131</v>
      </c>
      <c r="N217" s="108">
        <f>IF(TrRoad_act!N105=0,"",TrRoad_emi!N75/TrRoad_tech!N190)</f>
        <v>0.51502262240864283</v>
      </c>
      <c r="O217" s="108">
        <f>IF(TrRoad_act!O105=0,"",TrRoad_emi!O75/TrRoad_tech!O190)</f>
        <v>0.49533253330844768</v>
      </c>
      <c r="P217" s="108">
        <f>IF(TrRoad_act!P105=0,"",TrRoad_emi!P75/TrRoad_tech!P190)</f>
        <v>0.45739552218261609</v>
      </c>
      <c r="Q217" s="108">
        <f>IF(TrRoad_act!Q105=0,"",TrRoad_emi!Q75/TrRoad_tech!Q190)</f>
        <v>0.32032121094491234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1.1850688713316253</v>
      </c>
      <c r="C219" s="107">
        <f>IF(TrRoad_act!C107=0,"",TrRoad_emi!C77/TrRoad_tech!C192)</f>
        <v>1.1937107228789967</v>
      </c>
      <c r="D219" s="107">
        <f>IF(TrRoad_act!D107=0,"",TrRoad_emi!D77/TrRoad_tech!D192)</f>
        <v>1.1533019842363315</v>
      </c>
      <c r="E219" s="107">
        <f>IF(TrRoad_act!E107=0,"",TrRoad_emi!E77/TrRoad_tech!E192)</f>
        <v>1.2054370527241682</v>
      </c>
      <c r="F219" s="107">
        <f>IF(TrRoad_act!F107=0,"",TrRoad_emi!F77/TrRoad_tech!F192)</f>
        <v>1.2579017624899949</v>
      </c>
      <c r="G219" s="107">
        <f>IF(TrRoad_act!G107=0,"",TrRoad_emi!G77/TrRoad_tech!G192)</f>
        <v>1.2916258277066437</v>
      </c>
      <c r="H219" s="107">
        <f>IF(TrRoad_act!H107=0,"",TrRoad_emi!H77/TrRoad_tech!H192)</f>
        <v>1.3021903141683622</v>
      </c>
      <c r="I219" s="107">
        <f>IF(TrRoad_act!I107=0,"",TrRoad_emi!I77/TrRoad_tech!I192)</f>
        <v>1.2422619685602141</v>
      </c>
      <c r="J219" s="107">
        <f>IF(TrRoad_act!J107=0,"",TrRoad_emi!J77/TrRoad_tech!J192)</f>
        <v>1.2628891535595128</v>
      </c>
      <c r="K219" s="107">
        <f>IF(TrRoad_act!K107=0,"",TrRoad_emi!K77/TrRoad_tech!K192)</f>
        <v>1.2311863969394845</v>
      </c>
      <c r="L219" s="107">
        <f>IF(TrRoad_act!L107=0,"",TrRoad_emi!L77/TrRoad_tech!L192)</f>
        <v>1.2415145305724864</v>
      </c>
      <c r="M219" s="107">
        <f>IF(TrRoad_act!M107=0,"",TrRoad_emi!M77/TrRoad_tech!M192)</f>
        <v>1.2414173997652767</v>
      </c>
      <c r="N219" s="107">
        <f>IF(TrRoad_act!N107=0,"",TrRoad_emi!N77/TrRoad_tech!N192)</f>
        <v>1.2352814265574108</v>
      </c>
      <c r="O219" s="107">
        <f>IF(TrRoad_act!O107=0,"",TrRoad_emi!O77/TrRoad_tech!O192)</f>
        <v>1.1628252390265603</v>
      </c>
      <c r="P219" s="107">
        <f>IF(TrRoad_act!P107=0,"",TrRoad_emi!P77/TrRoad_tech!P192)</f>
        <v>0.94975000897028872</v>
      </c>
      <c r="Q219" s="107">
        <f>IF(TrRoad_act!Q107=0,"",TrRoad_emi!Q77/TrRoad_tech!Q192)</f>
        <v>0.96722885196978847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1.1472536054796958</v>
      </c>
      <c r="C220" s="106">
        <f>IF(TrRoad_act!C108=0,"",TrRoad_emi!C78/TrRoad_tech!C193)</f>
        <v>1.154727219584212</v>
      </c>
      <c r="D220" s="106">
        <f>IF(TrRoad_act!D108=0,"",TrRoad_emi!D78/TrRoad_tech!D193)</f>
        <v>1.1323994111917628</v>
      </c>
      <c r="E220" s="106">
        <f>IF(TrRoad_act!E108=0,"",TrRoad_emi!E78/TrRoad_tech!E193)</f>
        <v>1.1649510395343738</v>
      </c>
      <c r="F220" s="106">
        <f>IF(TrRoad_act!F108=0,"",TrRoad_emi!F78/TrRoad_tech!F193)</f>
        <v>1.1971430185398941</v>
      </c>
      <c r="G220" s="106">
        <f>IF(TrRoad_act!G108=0,"",TrRoad_emi!G78/TrRoad_tech!G193)</f>
        <v>1.217744891294857</v>
      </c>
      <c r="H220" s="106">
        <f>IF(TrRoad_act!H108=0,"",TrRoad_emi!H78/TrRoad_tech!H193)</f>
        <v>1.2200629265963139</v>
      </c>
      <c r="I220" s="106">
        <f>IF(TrRoad_act!I108=0,"",TrRoad_emi!I78/TrRoad_tech!I193)</f>
        <v>1.17728043744458</v>
      </c>
      <c r="J220" s="106">
        <f>IF(TrRoad_act!J108=0,"",TrRoad_emi!J78/TrRoad_tech!J193)</f>
        <v>1.1875829609519521</v>
      </c>
      <c r="K220" s="106">
        <f>IF(TrRoad_act!K108=0,"",TrRoad_emi!K78/TrRoad_tech!K193)</f>
        <v>1.1653570405367126</v>
      </c>
      <c r="L220" s="106">
        <f>IF(TrRoad_act!L108=0,"",TrRoad_emi!L78/TrRoad_tech!L193)</f>
        <v>1.1725389378753326</v>
      </c>
      <c r="M220" s="106">
        <f>IF(TrRoad_act!M108=0,"",TrRoad_emi!M78/TrRoad_tech!M193)</f>
        <v>1.1706700603972278</v>
      </c>
      <c r="N220" s="106">
        <f>IF(TrRoad_act!N108=0,"",TrRoad_emi!N78/TrRoad_tech!N193)</f>
        <v>1.1586396949927587</v>
      </c>
      <c r="O220" s="106">
        <f>IF(TrRoad_act!O108=0,"",TrRoad_emi!O78/TrRoad_tech!O193)</f>
        <v>1.1054169305947057</v>
      </c>
      <c r="P220" s="106">
        <f>IF(TrRoad_act!P108=0,"",TrRoad_emi!P78/TrRoad_tech!P193)</f>
        <v>0.9627421300032637</v>
      </c>
      <c r="Q220" s="106">
        <f>IF(TrRoad_act!Q108=0,"",TrRoad_emi!Q78/TrRoad_tech!Q193)</f>
        <v>0.95722621196920366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1.30260290119969</v>
      </c>
      <c r="C221" s="105">
        <f>IF(TrRoad_act!C109=0,"",TrRoad_emi!C79/TrRoad_tech!C194)</f>
        <v>1.3322932617519505</v>
      </c>
      <c r="D221" s="105">
        <f>IF(TrRoad_act!D109=0,"",TrRoad_emi!D79/TrRoad_tech!D194)</f>
        <v>1.2382038051480355</v>
      </c>
      <c r="E221" s="105">
        <f>IF(TrRoad_act!E109=0,"",TrRoad_emi!E79/TrRoad_tech!E194)</f>
        <v>1.3686727178256533</v>
      </c>
      <c r="F221" s="105">
        <f>IF(TrRoad_act!F109=0,"",TrRoad_emi!F79/TrRoad_tech!F194)</f>
        <v>1.4758747385725524</v>
      </c>
      <c r="G221" s="105">
        <f>IF(TrRoad_act!G109=0,"",TrRoad_emi!G79/TrRoad_tech!G194)</f>
        <v>1.5630166015748257</v>
      </c>
      <c r="H221" s="105">
        <f>IF(TrRoad_act!H109=0,"",TrRoad_emi!H79/TrRoad_tech!H194)</f>
        <v>1.5786768170177852</v>
      </c>
      <c r="I221" s="105">
        <f>IF(TrRoad_act!I109=0,"",TrRoad_emi!I79/TrRoad_tech!I194)</f>
        <v>1.4685088446193904</v>
      </c>
      <c r="J221" s="105">
        <f>IF(TrRoad_act!J109=0,"",TrRoad_emi!J79/TrRoad_tech!J194)</f>
        <v>1.5366635885015916</v>
      </c>
      <c r="K221" s="105">
        <f>IF(TrRoad_act!K109=0,"",TrRoad_emi!K79/TrRoad_tech!K194)</f>
        <v>1.5052819983456853</v>
      </c>
      <c r="L221" s="105">
        <f>IF(TrRoad_act!L109=0,"",TrRoad_emi!L79/TrRoad_tech!L194)</f>
        <v>1.5124704841203389</v>
      </c>
      <c r="M221" s="105">
        <f>IF(TrRoad_act!M109=0,"",TrRoad_emi!M79/TrRoad_tech!M194)</f>
        <v>1.514255277588419</v>
      </c>
      <c r="N221" s="105">
        <f>IF(TrRoad_act!N109=0,"",TrRoad_emi!N79/TrRoad_tech!N194)</f>
        <v>1.5150379514565562</v>
      </c>
      <c r="O221" s="105">
        <f>IF(TrRoad_act!O109=0,"",TrRoad_emi!O79/TrRoad_tech!O194)</f>
        <v>1.3501407967042649</v>
      </c>
      <c r="P221" s="105">
        <f>IF(TrRoad_act!P109=0,"",TrRoad_emi!P79/TrRoad_tech!P194)</f>
        <v>0.90742961072168904</v>
      </c>
      <c r="Q221" s="105">
        <f>IF(TrRoad_act!Q109=0,"",TrRoad_emi!Q79/TrRoad_tech!Q194)</f>
        <v>1.0153308933771914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117.11930351581749</v>
      </c>
      <c r="C225" s="78">
        <v>117.11930351581749</v>
      </c>
      <c r="D225" s="78">
        <v>117.11930351581749</v>
      </c>
      <c r="E225" s="78">
        <v>115.81223300444229</v>
      </c>
      <c r="F225" s="78">
        <v>115.81223300444229</v>
      </c>
      <c r="G225" s="78">
        <v>113.19809198169187</v>
      </c>
      <c r="H225" s="78">
        <v>110.58395095894151</v>
      </c>
      <c r="I225" s="78">
        <v>109.27688044756628</v>
      </c>
      <c r="J225" s="78">
        <v>102.74152789069029</v>
      </c>
      <c r="K225" s="78">
        <v>96.206175333814315</v>
      </c>
      <c r="L225" s="78">
        <v>93.592034311063927</v>
      </c>
      <c r="M225" s="78">
        <v>88.134073505978634</v>
      </c>
      <c r="N225" s="78">
        <v>83.023942715671737</v>
      </c>
      <c r="O225" s="78">
        <v>78.921946736771091</v>
      </c>
      <c r="P225" s="78">
        <v>76.058611203283604</v>
      </c>
      <c r="Q225" s="78">
        <v>73.253805603008999</v>
      </c>
    </row>
    <row r="226" spans="1:17" ht="11.45" customHeight="1" x14ac:dyDescent="0.25">
      <c r="A226" s="19" t="s">
        <v>29</v>
      </c>
      <c r="B226" s="76">
        <v>201.39391944822702</v>
      </c>
      <c r="C226" s="76">
        <v>201.64129021514563</v>
      </c>
      <c r="D226" s="76">
        <v>201.58283736080676</v>
      </c>
      <c r="E226" s="76">
        <v>199.33485930301271</v>
      </c>
      <c r="F226" s="76">
        <v>199.19584423817608</v>
      </c>
      <c r="G226" s="76">
        <v>194.39929583670207</v>
      </c>
      <c r="H226" s="76">
        <v>188.59306468125874</v>
      </c>
      <c r="I226" s="76">
        <v>182.50369593836007</v>
      </c>
      <c r="J226" s="76">
        <v>171.66892138045449</v>
      </c>
      <c r="K226" s="76">
        <v>159.60062973936417</v>
      </c>
      <c r="L226" s="76">
        <v>151.49450912486296</v>
      </c>
      <c r="M226" s="76">
        <v>141.99875117707393</v>
      </c>
      <c r="N226" s="76">
        <v>136.21635537455555</v>
      </c>
      <c r="O226" s="76">
        <v>133.3517222862736</v>
      </c>
      <c r="P226" s="76">
        <v>131.07979764794237</v>
      </c>
      <c r="Q226" s="76">
        <v>126.29346079170931</v>
      </c>
    </row>
    <row r="227" spans="1:17" ht="11.45" customHeight="1" x14ac:dyDescent="0.25">
      <c r="A227" s="62" t="s">
        <v>59</v>
      </c>
      <c r="B227" s="77">
        <v>203.32207954725291</v>
      </c>
      <c r="C227" s="77">
        <v>203.32207954725291</v>
      </c>
      <c r="D227" s="77">
        <v>203.32207954725291</v>
      </c>
      <c r="E227" s="77">
        <v>200.90157860026181</v>
      </c>
      <c r="F227" s="77">
        <v>200.90157860026181</v>
      </c>
      <c r="G227" s="77">
        <v>196.06057670627962</v>
      </c>
      <c r="H227" s="77">
        <v>191.2195748122974</v>
      </c>
      <c r="I227" s="77">
        <v>188.79907386530624</v>
      </c>
      <c r="J227" s="77">
        <v>176.69656913035072</v>
      </c>
      <c r="K227" s="77">
        <v>164.59406439539521</v>
      </c>
      <c r="L227" s="77">
        <v>159.403671369553</v>
      </c>
      <c r="M227" s="77">
        <v>147.030231670061</v>
      </c>
      <c r="N227" s="77">
        <v>139.414197321686</v>
      </c>
      <c r="O227" s="77">
        <v>132.593310568623</v>
      </c>
      <c r="P227" s="77">
        <v>129.072017897092</v>
      </c>
      <c r="Q227" s="77">
        <v>125.2969275398</v>
      </c>
    </row>
    <row r="228" spans="1:17" ht="11.45" customHeight="1" x14ac:dyDescent="0.25">
      <c r="A228" s="62" t="s">
        <v>58</v>
      </c>
      <c r="B228" s="77">
        <v>168.16007527115289</v>
      </c>
      <c r="C228" s="77">
        <v>172.67113841812326</v>
      </c>
      <c r="D228" s="77">
        <v>177.82550075896273</v>
      </c>
      <c r="E228" s="77">
        <v>180.40268192938248</v>
      </c>
      <c r="F228" s="77">
        <v>180.40268192938248</v>
      </c>
      <c r="G228" s="77">
        <v>180.40268192938248</v>
      </c>
      <c r="H228" s="77">
        <v>177.82550075896276</v>
      </c>
      <c r="I228" s="77">
        <v>170.09395724770346</v>
      </c>
      <c r="J228" s="77">
        <v>162.36241373644424</v>
      </c>
      <c r="K228" s="77">
        <v>154.63087022518499</v>
      </c>
      <c r="L228" s="77">
        <v>144.322145543506</v>
      </c>
      <c r="M228" s="77">
        <v>137.60243628489701</v>
      </c>
      <c r="N228" s="77">
        <v>133.683635985584</v>
      </c>
      <c r="O228" s="77">
        <v>134.70723797878799</v>
      </c>
      <c r="P228" s="77">
        <v>135.307105755008</v>
      </c>
      <c r="Q228" s="77">
        <v>131.865122972938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174.56376455791002</v>
      </c>
      <c r="E230" s="77">
        <v>172.48562450364921</v>
      </c>
      <c r="F230" s="77">
        <v>172.48562450364921</v>
      </c>
      <c r="G230" s="77">
        <v>168.32934439512749</v>
      </c>
      <c r="H230" s="77">
        <v>164.17306428660589</v>
      </c>
      <c r="I230" s="77">
        <v>162.09492423234499</v>
      </c>
      <c r="J230" s="77">
        <v>151.70422396104081</v>
      </c>
      <c r="K230" s="77">
        <v>141.31352368973666</v>
      </c>
      <c r="L230" s="77">
        <v>137.15724358121599</v>
      </c>
      <c r="M230" s="77">
        <v>133.82469098583101</v>
      </c>
      <c r="N230" s="77">
        <v>160.59704830053701</v>
      </c>
      <c r="O230" s="77">
        <v>127.903150221297</v>
      </c>
      <c r="P230" s="77">
        <v>116.53839918946299</v>
      </c>
      <c r="Q230" s="77">
        <v>105.769610748864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63.904988644294029</v>
      </c>
      <c r="K231" s="77">
        <v>57.047604018079817</v>
      </c>
      <c r="L231" s="77">
        <v>52.846521227287148</v>
      </c>
      <c r="M231" s="77">
        <v>46.528745097041003</v>
      </c>
      <c r="N231" s="77">
        <v>44.978159126365099</v>
      </c>
      <c r="O231" s="77">
        <v>46.506743737957599</v>
      </c>
      <c r="P231" s="77">
        <v>43.242222222222203</v>
      </c>
      <c r="Q231" s="77">
        <v>41.486653771760103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1506.6902630694522</v>
      </c>
      <c r="C233" s="76">
        <v>1506.6902630694522</v>
      </c>
      <c r="D233" s="76">
        <v>1524.2914103163594</v>
      </c>
      <c r="E233" s="76">
        <v>1511.5035634714327</v>
      </c>
      <c r="F233" s="76">
        <v>1498.6966627677543</v>
      </c>
      <c r="G233" s="76">
        <v>1460.2811964637158</v>
      </c>
      <c r="H233" s="76">
        <v>1401.0875775446657</v>
      </c>
      <c r="I233" s="76">
        <v>1444.2081741005632</v>
      </c>
      <c r="J233" s="76">
        <v>1284.9848753323065</v>
      </c>
      <c r="K233" s="76">
        <v>1351.4186524634472</v>
      </c>
      <c r="L233" s="76">
        <v>1435.4734496634346</v>
      </c>
      <c r="M233" s="76">
        <v>1117.4573617198721</v>
      </c>
      <c r="N233" s="76">
        <v>1388.20911493587</v>
      </c>
      <c r="O233" s="76">
        <v>1196.0088991991126</v>
      </c>
      <c r="P233" s="76">
        <v>1295.1066999772711</v>
      </c>
      <c r="Q233" s="76">
        <v>1306.839941994697</v>
      </c>
    </row>
    <row r="234" spans="1:17" ht="11.45" customHeight="1" x14ac:dyDescent="0.25">
      <c r="A234" s="62" t="s">
        <v>59</v>
      </c>
      <c r="B234" s="75">
        <v>508.30519886813221</v>
      </c>
      <c r="C234" s="75">
        <v>508.30519886813221</v>
      </c>
      <c r="D234" s="75">
        <v>508.30519886813221</v>
      </c>
      <c r="E234" s="75">
        <v>502.25394650065459</v>
      </c>
      <c r="F234" s="75">
        <v>0</v>
      </c>
      <c r="G234" s="75">
        <v>0</v>
      </c>
      <c r="H234" s="75">
        <v>478.04893703074356</v>
      </c>
      <c r="I234" s="75">
        <v>471.99768466326572</v>
      </c>
      <c r="J234" s="75">
        <v>441.74142282587678</v>
      </c>
      <c r="K234" s="75">
        <v>411.48516098848802</v>
      </c>
      <c r="L234" s="75">
        <v>0</v>
      </c>
      <c r="M234" s="75">
        <v>374.11431919295245</v>
      </c>
      <c r="N234" s="75">
        <v>0</v>
      </c>
      <c r="O234" s="75">
        <v>331.46558415032501</v>
      </c>
      <c r="P234" s="75">
        <v>318.20940112492002</v>
      </c>
      <c r="Q234" s="75">
        <v>0</v>
      </c>
    </row>
    <row r="235" spans="1:17" ht="11.45" customHeight="1" x14ac:dyDescent="0.25">
      <c r="A235" s="62" t="s">
        <v>58</v>
      </c>
      <c r="B235" s="75">
        <v>1526.3912137420684</v>
      </c>
      <c r="C235" s="75">
        <v>1526.3912137420684</v>
      </c>
      <c r="D235" s="75">
        <v>1526.3912137420684</v>
      </c>
      <c r="E235" s="75">
        <v>1521.8074563434436</v>
      </c>
      <c r="F235" s="75">
        <v>1521.8074563434436</v>
      </c>
      <c r="G235" s="75">
        <v>1512.4712142799867</v>
      </c>
      <c r="H235" s="75">
        <v>1502.9588167058989</v>
      </c>
      <c r="I235" s="75">
        <v>1498.1570313490108</v>
      </c>
      <c r="J235" s="75">
        <v>1472.9355325047516</v>
      </c>
      <c r="K235" s="75">
        <v>1446.3482485245213</v>
      </c>
      <c r="L235" s="75">
        <v>1435.4734496634346</v>
      </c>
      <c r="M235" s="75">
        <v>1411.6373345071288</v>
      </c>
      <c r="N235" s="75">
        <v>1388.20911493587</v>
      </c>
      <c r="O235" s="75">
        <v>1368.6061602625334</v>
      </c>
      <c r="P235" s="75">
        <v>1354.4994956272508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963.00660246210123</v>
      </c>
      <c r="D237" s="75">
        <v>963.00660246210123</v>
      </c>
      <c r="E237" s="75">
        <v>0</v>
      </c>
      <c r="F237" s="75">
        <v>960.11469074299566</v>
      </c>
      <c r="G237" s="75">
        <v>954.22441656665831</v>
      </c>
      <c r="H237" s="75">
        <v>948.22300514171093</v>
      </c>
      <c r="I237" s="75">
        <v>945.19353867160964</v>
      </c>
      <c r="J237" s="75">
        <v>929.2811895357238</v>
      </c>
      <c r="K237" s="75">
        <v>912.50716084374324</v>
      </c>
      <c r="L237" s="75">
        <v>0</v>
      </c>
      <c r="M237" s="75">
        <v>890.60789997582003</v>
      </c>
      <c r="N237" s="75">
        <v>0</v>
      </c>
      <c r="O237" s="75">
        <v>863.45935212244876</v>
      </c>
      <c r="P237" s="75">
        <v>854.55939838831273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221.520610407905</v>
      </c>
      <c r="C240" s="78">
        <v>226.2003658101616</v>
      </c>
      <c r="D240" s="78">
        <v>231.41814647968772</v>
      </c>
      <c r="E240" s="78">
        <v>233.39340353475433</v>
      </c>
      <c r="F240" s="78">
        <v>233.17642995126036</v>
      </c>
      <c r="G240" s="78">
        <v>232.40820918585487</v>
      </c>
      <c r="H240" s="78">
        <v>227.4381010755674</v>
      </c>
      <c r="I240" s="78">
        <v>219.15349185997727</v>
      </c>
      <c r="J240" s="78">
        <v>208.32485848342139</v>
      </c>
      <c r="K240" s="78">
        <v>197.47652072208149</v>
      </c>
      <c r="L240" s="78">
        <v>185.07908893375287</v>
      </c>
      <c r="M240" s="78">
        <v>176.78584105756346</v>
      </c>
      <c r="N240" s="78">
        <v>170.08671137499417</v>
      </c>
      <c r="O240" s="78">
        <v>171.15778346156904</v>
      </c>
      <c r="P240" s="78">
        <v>175.59453635248471</v>
      </c>
      <c r="Q240" s="78">
        <v>167.19350670861763</v>
      </c>
    </row>
    <row r="241" spans="1:17" ht="11.45" customHeight="1" x14ac:dyDescent="0.25">
      <c r="A241" s="62" t="s">
        <v>59</v>
      </c>
      <c r="B241" s="77">
        <v>241.2264854742524</v>
      </c>
      <c r="C241" s="77">
        <v>241.2264854742524</v>
      </c>
      <c r="D241" s="77">
        <v>241.2264854742524</v>
      </c>
      <c r="E241" s="77">
        <v>238.35474159955885</v>
      </c>
      <c r="F241" s="77">
        <v>238.35474159955885</v>
      </c>
      <c r="G241" s="77">
        <v>232.61125385017192</v>
      </c>
      <c r="H241" s="77">
        <v>226.86776610078496</v>
      </c>
      <c r="I241" s="77">
        <v>223.99602222609147</v>
      </c>
      <c r="J241" s="77">
        <v>209.63730285262406</v>
      </c>
      <c r="K241" s="77">
        <v>195.27858347915662</v>
      </c>
      <c r="L241" s="77">
        <v>189.53509572976969</v>
      </c>
      <c r="M241" s="77">
        <v>177.54349667377846</v>
      </c>
      <c r="N241" s="77">
        <v>163.77130044843</v>
      </c>
      <c r="O241" s="77">
        <v>164.56680161943299</v>
      </c>
      <c r="P241" s="77">
        <v>166.192708333333</v>
      </c>
      <c r="Q241" s="77">
        <v>159.76643990929699</v>
      </c>
    </row>
    <row r="242" spans="1:17" ht="11.45" customHeight="1" x14ac:dyDescent="0.25">
      <c r="A242" s="62" t="s">
        <v>58</v>
      </c>
      <c r="B242" s="77">
        <v>216.74851427305978</v>
      </c>
      <c r="C242" s="77">
        <v>222.56301116431746</v>
      </c>
      <c r="D242" s="77">
        <v>229.20668313937171</v>
      </c>
      <c r="E242" s="77">
        <v>232.5285191268988</v>
      </c>
      <c r="F242" s="77">
        <v>232.5285191268988</v>
      </c>
      <c r="G242" s="77">
        <v>232.5285191268988</v>
      </c>
      <c r="H242" s="77">
        <v>229.20668313937179</v>
      </c>
      <c r="I242" s="77">
        <v>219.24117517679036</v>
      </c>
      <c r="J242" s="77">
        <v>209.27566721420899</v>
      </c>
      <c r="K242" s="77">
        <v>199.31015925162762</v>
      </c>
      <c r="L242" s="77">
        <v>186.02281530151907</v>
      </c>
      <c r="M242" s="77">
        <v>177.36150258622752</v>
      </c>
      <c r="N242" s="77">
        <v>172.30019266096099</v>
      </c>
      <c r="O242" s="77">
        <v>173.072471831966</v>
      </c>
      <c r="P242" s="77">
        <v>177.39730077567901</v>
      </c>
      <c r="Q242" s="77">
        <v>169.25970808784101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178.49449036797034</v>
      </c>
      <c r="D244" s="77">
        <v>178.49449036797034</v>
      </c>
      <c r="E244" s="77">
        <v>176.3695559588279</v>
      </c>
      <c r="F244" s="77">
        <v>176.3695559588279</v>
      </c>
      <c r="G244" s="77">
        <v>172.11968714054288</v>
      </c>
      <c r="H244" s="77">
        <v>167.86981832225788</v>
      </c>
      <c r="I244" s="77">
        <v>165.74488391311533</v>
      </c>
      <c r="J244" s="77">
        <v>155.12021186740279</v>
      </c>
      <c r="K244" s="77">
        <v>144.49553982169027</v>
      </c>
      <c r="L244" s="77">
        <v>140.24567100340531</v>
      </c>
      <c r="M244" s="77">
        <v>136.83807791761126</v>
      </c>
      <c r="N244" s="77">
        <v>164.21327967806801</v>
      </c>
      <c r="O244" s="77">
        <v>159.10059171597601</v>
      </c>
      <c r="P244" s="77">
        <v>161.15297906602299</v>
      </c>
      <c r="Q244" s="77">
        <v>145.14620938628201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1296.6253952359589</v>
      </c>
      <c r="C246" s="76">
        <v>1294.6235719058946</v>
      </c>
      <c r="D246" s="76">
        <v>1292.4022032582016</v>
      </c>
      <c r="E246" s="76">
        <v>1289.5970691239568</v>
      </c>
      <c r="F246" s="76">
        <v>1286.3897933578107</v>
      </c>
      <c r="G246" s="76">
        <v>1282.3945081888883</v>
      </c>
      <c r="H246" s="76">
        <v>1278.0222058402117</v>
      </c>
      <c r="I246" s="76">
        <v>1273.1431286568056</v>
      </c>
      <c r="J246" s="76">
        <v>1267.8025517880799</v>
      </c>
      <c r="K246" s="76">
        <v>1261.7787949779556</v>
      </c>
      <c r="L246" s="76">
        <v>1255.7024175854647</v>
      </c>
      <c r="M246" s="76">
        <v>1248.8242183084494</v>
      </c>
      <c r="N246" s="76">
        <v>1241.6546463956076</v>
      </c>
      <c r="O246" s="76">
        <v>1234.2327324491214</v>
      </c>
      <c r="P246" s="76">
        <v>1226.0339673013245</v>
      </c>
      <c r="Q246" s="76">
        <v>1217.7705572731409</v>
      </c>
    </row>
    <row r="247" spans="1:17" ht="11.45" customHeight="1" x14ac:dyDescent="0.25">
      <c r="A247" s="17" t="s">
        <v>23</v>
      </c>
      <c r="B247" s="75">
        <v>1296.2616201125641</v>
      </c>
      <c r="C247" s="75">
        <v>1294.2603584046394</v>
      </c>
      <c r="D247" s="75">
        <v>1292.040357789622</v>
      </c>
      <c r="E247" s="75">
        <v>1289.2760438024382</v>
      </c>
      <c r="F247" s="75">
        <v>1285.9744406169943</v>
      </c>
      <c r="G247" s="75">
        <v>1282.1438784534289</v>
      </c>
      <c r="H247" s="75">
        <v>1277.7939416310908</v>
      </c>
      <c r="I247" s="75">
        <v>1272.9354095333913</v>
      </c>
      <c r="J247" s="75">
        <v>1267.5801911510341</v>
      </c>
      <c r="K247" s="75">
        <v>1261.7412539220225</v>
      </c>
      <c r="L247" s="75">
        <v>1255.4325476522172</v>
      </c>
      <c r="M247" s="75">
        <v>1248.6689243124254</v>
      </c>
      <c r="N247" s="75">
        <v>1241.4660545388399</v>
      </c>
      <c r="O247" s="75">
        <v>1233.840341673317</v>
      </c>
      <c r="P247" s="75">
        <v>1225.8088341603111</v>
      </c>
      <c r="Q247" s="75">
        <v>1217.3891371174166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10225</v>
      </c>
      <c r="C4" s="40">
        <f t="shared" ref="C4:Q4" si="1">SUM(C5,C6,C9)</f>
        <v>10723</v>
      </c>
      <c r="D4" s="40">
        <f t="shared" si="1"/>
        <v>10867</v>
      </c>
      <c r="E4" s="40">
        <f t="shared" si="1"/>
        <v>10828</v>
      </c>
      <c r="F4" s="40">
        <f t="shared" si="1"/>
        <v>10652</v>
      </c>
      <c r="G4" s="40">
        <f t="shared" si="1"/>
        <v>10924</v>
      </c>
      <c r="H4" s="40">
        <f t="shared" si="1"/>
        <v>11756</v>
      </c>
      <c r="I4" s="40">
        <f t="shared" si="1"/>
        <v>12465</v>
      </c>
      <c r="J4" s="40">
        <f t="shared" si="1"/>
        <v>13385</v>
      </c>
      <c r="K4" s="40">
        <f t="shared" si="1"/>
        <v>13560</v>
      </c>
      <c r="L4" s="40">
        <f t="shared" si="1"/>
        <v>13435</v>
      </c>
      <c r="M4" s="40">
        <f t="shared" si="1"/>
        <v>13719</v>
      </c>
      <c r="N4" s="40">
        <f t="shared" si="1"/>
        <v>14165</v>
      </c>
      <c r="O4" s="40">
        <f t="shared" si="1"/>
        <v>14291</v>
      </c>
      <c r="P4" s="40">
        <f t="shared" si="1"/>
        <v>14564</v>
      </c>
      <c r="Q4" s="40">
        <f t="shared" si="1"/>
        <v>15240.8</v>
      </c>
    </row>
    <row r="5" spans="1:17" ht="11.45" customHeight="1" x14ac:dyDescent="0.25">
      <c r="A5" s="91" t="s">
        <v>21</v>
      </c>
      <c r="B5" s="121">
        <v>1982.0000000000002</v>
      </c>
      <c r="C5" s="121">
        <v>1990.9999999999998</v>
      </c>
      <c r="D5" s="121">
        <v>1993</v>
      </c>
      <c r="E5" s="121">
        <v>1994</v>
      </c>
      <c r="F5" s="121">
        <v>2018.0000000000002</v>
      </c>
      <c r="G5" s="121">
        <v>2013.9999999999998</v>
      </c>
      <c r="H5" s="121">
        <v>2139.0000000000005</v>
      </c>
      <c r="I5" s="121">
        <v>2203.9999999999995</v>
      </c>
      <c r="J5" s="121">
        <v>2239</v>
      </c>
      <c r="K5" s="121">
        <v>2239</v>
      </c>
      <c r="L5" s="121">
        <v>2280.0000000000005</v>
      </c>
      <c r="M5" s="121">
        <v>2340</v>
      </c>
      <c r="N5" s="121">
        <v>2373</v>
      </c>
      <c r="O5" s="121">
        <v>2449</v>
      </c>
      <c r="P5" s="121">
        <v>2443</v>
      </c>
      <c r="Q5" s="121">
        <v>2499.8000000000002</v>
      </c>
    </row>
    <row r="6" spans="1:17" ht="11.45" customHeight="1" x14ac:dyDescent="0.25">
      <c r="A6" s="19" t="s">
        <v>20</v>
      </c>
      <c r="B6" s="38">
        <f t="shared" ref="B6" si="2">SUM(B7:B8)</f>
        <v>6196</v>
      </c>
      <c r="C6" s="38">
        <f t="shared" ref="C6:Q6" si="3">SUM(C7:C8)</f>
        <v>6505</v>
      </c>
      <c r="D6" s="38">
        <f t="shared" si="3"/>
        <v>6484</v>
      </c>
      <c r="E6" s="38">
        <f t="shared" si="3"/>
        <v>6434</v>
      </c>
      <c r="F6" s="38">
        <f t="shared" si="3"/>
        <v>6212</v>
      </c>
      <c r="G6" s="38">
        <f t="shared" si="3"/>
        <v>6580</v>
      </c>
      <c r="H6" s="38">
        <f t="shared" si="3"/>
        <v>7127</v>
      </c>
      <c r="I6" s="38">
        <f t="shared" si="3"/>
        <v>7486</v>
      </c>
      <c r="J6" s="38">
        <f t="shared" si="3"/>
        <v>8154</v>
      </c>
      <c r="K6" s="38">
        <f t="shared" si="3"/>
        <v>8271</v>
      </c>
      <c r="L6" s="38">
        <f t="shared" si="3"/>
        <v>8216.5</v>
      </c>
      <c r="M6" s="38">
        <f t="shared" si="3"/>
        <v>8552</v>
      </c>
      <c r="N6" s="38">
        <f t="shared" si="3"/>
        <v>8844</v>
      </c>
      <c r="O6" s="38">
        <f t="shared" si="3"/>
        <v>8787</v>
      </c>
      <c r="P6" s="38">
        <f t="shared" si="3"/>
        <v>8893</v>
      </c>
      <c r="Q6" s="38">
        <f t="shared" si="3"/>
        <v>9376</v>
      </c>
    </row>
    <row r="7" spans="1:17" ht="11.45" customHeight="1" x14ac:dyDescent="0.25">
      <c r="A7" s="62" t="s">
        <v>116</v>
      </c>
      <c r="B7" s="42">
        <v>361.74236156058419</v>
      </c>
      <c r="C7" s="42">
        <v>371.18539551164434</v>
      </c>
      <c r="D7" s="42">
        <v>416.83911970792872</v>
      </c>
      <c r="E7" s="42">
        <v>387.60926798438726</v>
      </c>
      <c r="F7" s="42">
        <v>297.52264046220523</v>
      </c>
      <c r="G7" s="42">
        <v>56.65044961740395</v>
      </c>
      <c r="H7" s="42">
        <v>45.752313006936717</v>
      </c>
      <c r="I7" s="42">
        <v>63.53033809880597</v>
      </c>
      <c r="J7" s="42">
        <v>65.698425598625974</v>
      </c>
      <c r="K7" s="42">
        <v>57.537710572508452</v>
      </c>
      <c r="L7" s="42">
        <v>18.815748438898517</v>
      </c>
      <c r="M7" s="42">
        <v>19.196484136446383</v>
      </c>
      <c r="N7" s="42">
        <v>41.710644011904094</v>
      </c>
      <c r="O7" s="42">
        <v>19.51944339654737</v>
      </c>
      <c r="P7" s="42">
        <v>42.211811066551768</v>
      </c>
      <c r="Q7" s="42">
        <v>47.366561808407681</v>
      </c>
    </row>
    <row r="8" spans="1:17" ht="11.45" customHeight="1" x14ac:dyDescent="0.25">
      <c r="A8" s="62" t="s">
        <v>16</v>
      </c>
      <c r="B8" s="42">
        <v>5834.257638439416</v>
      </c>
      <c r="C8" s="42">
        <v>6133.8146044883561</v>
      </c>
      <c r="D8" s="42">
        <v>6067.1608802920709</v>
      </c>
      <c r="E8" s="42">
        <v>6046.3907320156131</v>
      </c>
      <c r="F8" s="42">
        <v>5914.4773595377947</v>
      </c>
      <c r="G8" s="42">
        <v>6523.3495503825961</v>
      </c>
      <c r="H8" s="42">
        <v>7081.2476869930633</v>
      </c>
      <c r="I8" s="42">
        <v>7422.4696619011938</v>
      </c>
      <c r="J8" s="42">
        <v>8088.3015744013737</v>
      </c>
      <c r="K8" s="42">
        <v>8213.4622894274908</v>
      </c>
      <c r="L8" s="42">
        <v>8197.6842515611006</v>
      </c>
      <c r="M8" s="42">
        <v>8532.8035158635539</v>
      </c>
      <c r="N8" s="42">
        <v>8802.2893559880958</v>
      </c>
      <c r="O8" s="42">
        <v>8767.480556603452</v>
      </c>
      <c r="P8" s="42">
        <v>8850.7881889334476</v>
      </c>
      <c r="Q8" s="42">
        <v>9328.6334381915931</v>
      </c>
    </row>
    <row r="9" spans="1:17" ht="11.45" customHeight="1" x14ac:dyDescent="0.25">
      <c r="A9" s="118" t="s">
        <v>19</v>
      </c>
      <c r="B9" s="120">
        <v>2047.0000000000002</v>
      </c>
      <c r="C9" s="120">
        <v>2227</v>
      </c>
      <c r="D9" s="120">
        <v>2390</v>
      </c>
      <c r="E9" s="120">
        <v>2400</v>
      </c>
      <c r="F9" s="120">
        <v>2422</v>
      </c>
      <c r="G9" s="120">
        <v>2330</v>
      </c>
      <c r="H9" s="120">
        <v>2490</v>
      </c>
      <c r="I9" s="120">
        <v>2775</v>
      </c>
      <c r="J9" s="120">
        <v>2992</v>
      </c>
      <c r="K9" s="120">
        <v>3050</v>
      </c>
      <c r="L9" s="120">
        <v>2938.5</v>
      </c>
      <c r="M9" s="120">
        <v>2827</v>
      </c>
      <c r="N9" s="120">
        <v>2948</v>
      </c>
      <c r="O9" s="120">
        <v>3055</v>
      </c>
      <c r="P9" s="120">
        <v>3228</v>
      </c>
      <c r="Q9" s="120">
        <v>3365</v>
      </c>
    </row>
    <row r="10" spans="1:17" ht="11.45" customHeight="1" x14ac:dyDescent="0.25">
      <c r="A10" s="25" t="s">
        <v>51</v>
      </c>
      <c r="B10" s="40">
        <f t="shared" ref="B10" si="4">SUM(B11:B12)</f>
        <v>19475</v>
      </c>
      <c r="C10" s="40">
        <f t="shared" ref="C10:Q10" si="5">SUM(C11:C12)</f>
        <v>18954</v>
      </c>
      <c r="D10" s="40">
        <f t="shared" si="5"/>
        <v>19197</v>
      </c>
      <c r="E10" s="40">
        <f t="shared" si="5"/>
        <v>20170</v>
      </c>
      <c r="F10" s="40">
        <f t="shared" si="5"/>
        <v>20856</v>
      </c>
      <c r="G10" s="40">
        <f t="shared" si="5"/>
        <v>21675</v>
      </c>
      <c r="H10" s="40">
        <f t="shared" si="5"/>
        <v>22271</v>
      </c>
      <c r="I10" s="40">
        <f t="shared" si="5"/>
        <v>23250</v>
      </c>
      <c r="J10" s="40">
        <f t="shared" si="5"/>
        <v>22924</v>
      </c>
      <c r="K10" s="40">
        <f t="shared" si="5"/>
        <v>20389</v>
      </c>
      <c r="L10" s="40">
        <f t="shared" si="5"/>
        <v>23464</v>
      </c>
      <c r="M10" s="40">
        <f t="shared" si="5"/>
        <v>22864</v>
      </c>
      <c r="N10" s="40">
        <f t="shared" si="5"/>
        <v>22043</v>
      </c>
      <c r="O10" s="40">
        <f t="shared" si="5"/>
        <v>20970</v>
      </c>
      <c r="P10" s="40">
        <f t="shared" si="5"/>
        <v>21296</v>
      </c>
      <c r="Q10" s="40">
        <f t="shared" si="5"/>
        <v>20583</v>
      </c>
    </row>
    <row r="11" spans="1:17" ht="11.45" customHeight="1" x14ac:dyDescent="0.25">
      <c r="A11" s="116" t="s">
        <v>116</v>
      </c>
      <c r="B11" s="42">
        <v>829.5731415326228</v>
      </c>
      <c r="C11" s="42">
        <v>791.5389579985067</v>
      </c>
      <c r="D11" s="42">
        <v>959.42100854286161</v>
      </c>
      <c r="E11" s="42">
        <v>965.33664457494854</v>
      </c>
      <c r="F11" s="42">
        <v>1014.2582093262778</v>
      </c>
      <c r="G11" s="42">
        <v>225.45508098149801</v>
      </c>
      <c r="H11" s="42">
        <v>174.72482215931785</v>
      </c>
      <c r="I11" s="42">
        <v>236.79056671723069</v>
      </c>
      <c r="J11" s="42">
        <v>228.91094531482412</v>
      </c>
      <c r="K11" s="42">
        <v>167.3641710442339</v>
      </c>
      <c r="L11" s="42">
        <v>63.332778118059629</v>
      </c>
      <c r="M11" s="42">
        <v>65.790981503723287</v>
      </c>
      <c r="N11" s="42">
        <v>127.07577190394639</v>
      </c>
      <c r="O11" s="42">
        <v>66.918112715567162</v>
      </c>
      <c r="P11" s="42">
        <v>127.94375018420031</v>
      </c>
      <c r="Q11" s="42">
        <v>141.6933320815105</v>
      </c>
    </row>
    <row r="12" spans="1:17" ht="11.45" customHeight="1" x14ac:dyDescent="0.25">
      <c r="A12" s="93" t="s">
        <v>16</v>
      </c>
      <c r="B12" s="36">
        <v>18645.426858467377</v>
      </c>
      <c r="C12" s="36">
        <v>18162.461042001494</v>
      </c>
      <c r="D12" s="36">
        <v>18237.57899145714</v>
      </c>
      <c r="E12" s="36">
        <v>19204.663355425051</v>
      </c>
      <c r="F12" s="36">
        <v>19841.741790673721</v>
      </c>
      <c r="G12" s="36">
        <v>21449.544919018503</v>
      </c>
      <c r="H12" s="36">
        <v>22096.275177840682</v>
      </c>
      <c r="I12" s="36">
        <v>23013.209433282769</v>
      </c>
      <c r="J12" s="36">
        <v>22695.089054685177</v>
      </c>
      <c r="K12" s="36">
        <v>20221.635828955765</v>
      </c>
      <c r="L12" s="36">
        <v>23400.66722188194</v>
      </c>
      <c r="M12" s="36">
        <v>22798.209018496276</v>
      </c>
      <c r="N12" s="36">
        <v>21915.924228096053</v>
      </c>
      <c r="O12" s="36">
        <v>20903.081887284432</v>
      </c>
      <c r="P12" s="36">
        <v>21168.0562498158</v>
      </c>
      <c r="Q12" s="36">
        <v>20441.306667918489</v>
      </c>
    </row>
    <row r="14" spans="1:17" ht="11.45" customHeight="1" x14ac:dyDescent="0.25">
      <c r="A14" s="27" t="s">
        <v>115</v>
      </c>
      <c r="B14" s="68">
        <f t="shared" ref="B14" si="6">B15+B21</f>
        <v>147.35503860809908</v>
      </c>
      <c r="C14" s="68">
        <f t="shared" ref="C14:Q14" si="7">C15+C21</f>
        <v>148.3998251168295</v>
      </c>
      <c r="D14" s="68">
        <f t="shared" si="7"/>
        <v>150.56430768638003</v>
      </c>
      <c r="E14" s="68">
        <f t="shared" si="7"/>
        <v>153.32576042048373</v>
      </c>
      <c r="F14" s="68">
        <f t="shared" si="7"/>
        <v>161.02058411345809</v>
      </c>
      <c r="G14" s="68">
        <f t="shared" si="7"/>
        <v>153.59502388937744</v>
      </c>
      <c r="H14" s="68">
        <f t="shared" si="7"/>
        <v>158.62561481800412</v>
      </c>
      <c r="I14" s="68">
        <f t="shared" si="7"/>
        <v>168.85512597901041</v>
      </c>
      <c r="J14" s="68">
        <f t="shared" si="7"/>
        <v>155.07793572774116</v>
      </c>
      <c r="K14" s="68">
        <f t="shared" si="7"/>
        <v>163.01310317015276</v>
      </c>
      <c r="L14" s="68">
        <f t="shared" si="7"/>
        <v>161.451659512818</v>
      </c>
      <c r="M14" s="68">
        <f t="shared" si="7"/>
        <v>179.15400660970786</v>
      </c>
      <c r="N14" s="68">
        <f t="shared" si="7"/>
        <v>186.36231911774729</v>
      </c>
      <c r="O14" s="68">
        <f t="shared" si="7"/>
        <v>193.96569734823498</v>
      </c>
      <c r="P14" s="68">
        <f t="shared" si="7"/>
        <v>189.9399756854271</v>
      </c>
      <c r="Q14" s="68">
        <f t="shared" si="7"/>
        <v>190.33237351489021</v>
      </c>
    </row>
    <row r="15" spans="1:17" ht="11.45" customHeight="1" x14ac:dyDescent="0.25">
      <c r="A15" s="25" t="s">
        <v>39</v>
      </c>
      <c r="B15" s="79">
        <f t="shared" ref="B15" si="8">SUM(B16,B17,B20)</f>
        <v>106.37714387125698</v>
      </c>
      <c r="C15" s="79">
        <f t="shared" ref="C15:Q15" si="9">SUM(C16,C17,C20)</f>
        <v>109.2018251168295</v>
      </c>
      <c r="D15" s="79">
        <f t="shared" si="9"/>
        <v>111.70530768638002</v>
      </c>
      <c r="E15" s="79">
        <f t="shared" si="9"/>
        <v>113.89676042048373</v>
      </c>
      <c r="F15" s="79">
        <f t="shared" si="9"/>
        <v>114.46947300234697</v>
      </c>
      <c r="G15" s="79">
        <f t="shared" si="9"/>
        <v>109.73002388937743</v>
      </c>
      <c r="H15" s="79">
        <f t="shared" si="9"/>
        <v>113.16961481800413</v>
      </c>
      <c r="I15" s="79">
        <f t="shared" si="9"/>
        <v>118.34068153456596</v>
      </c>
      <c r="J15" s="79">
        <f t="shared" si="9"/>
        <v>107.40493572774116</v>
      </c>
      <c r="K15" s="79">
        <f t="shared" si="9"/>
        <v>122.59510317015275</v>
      </c>
      <c r="L15" s="79">
        <f t="shared" si="9"/>
        <v>118.97465951281799</v>
      </c>
      <c r="M15" s="79">
        <f t="shared" si="9"/>
        <v>135.79000660970786</v>
      </c>
      <c r="N15" s="79">
        <f t="shared" si="9"/>
        <v>146.6433191177473</v>
      </c>
      <c r="O15" s="79">
        <f t="shared" si="9"/>
        <v>155.81669734823498</v>
      </c>
      <c r="P15" s="79">
        <f t="shared" si="9"/>
        <v>152.84197568542712</v>
      </c>
      <c r="Q15" s="79">
        <f t="shared" si="9"/>
        <v>154.87437351489021</v>
      </c>
    </row>
    <row r="16" spans="1:17" ht="11.45" customHeight="1" x14ac:dyDescent="0.25">
      <c r="A16" s="91" t="s">
        <v>21</v>
      </c>
      <c r="B16" s="123">
        <v>25.478218064279048</v>
      </c>
      <c r="C16" s="123">
        <v>25.71982511682949</v>
      </c>
      <c r="D16" s="123">
        <v>25.824307686380031</v>
      </c>
      <c r="E16" s="123">
        <v>26.015760420483723</v>
      </c>
      <c r="F16" s="123">
        <v>26.322342563622971</v>
      </c>
      <c r="G16" s="123">
        <v>25.912023889377434</v>
      </c>
      <c r="H16" s="123">
        <v>27.173614818004147</v>
      </c>
      <c r="I16" s="123">
        <v>27.898681534565959</v>
      </c>
      <c r="J16" s="123">
        <v>28.08973637723463</v>
      </c>
      <c r="K16" s="123">
        <v>28.024645821699025</v>
      </c>
      <c r="L16" s="123">
        <v>28.834482457612953</v>
      </c>
      <c r="M16" s="123">
        <v>29.698500801453832</v>
      </c>
      <c r="N16" s="123">
        <v>30.186695581862406</v>
      </c>
      <c r="O16" s="123">
        <v>31.623773286954961</v>
      </c>
      <c r="P16" s="123">
        <v>31.559024392506046</v>
      </c>
      <c r="Q16" s="123">
        <v>31.997697241625893</v>
      </c>
    </row>
    <row r="17" spans="1:17" ht="11.45" customHeight="1" x14ac:dyDescent="0.25">
      <c r="A17" s="19" t="s">
        <v>20</v>
      </c>
      <c r="B17" s="76">
        <f t="shared" ref="B17" si="10">SUM(B18:B19)</f>
        <v>72.478516139558479</v>
      </c>
      <c r="C17" s="76">
        <f t="shared" ref="C17:Q17" si="11">SUM(C18:C19)</f>
        <v>74.276085298213275</v>
      </c>
      <c r="D17" s="76">
        <f t="shared" si="11"/>
        <v>75.971100091046935</v>
      </c>
      <c r="E17" s="76">
        <f t="shared" si="11"/>
        <v>77.860887661518802</v>
      </c>
      <c r="F17" s="76">
        <f t="shared" si="11"/>
        <v>78.037681290800151</v>
      </c>
      <c r="G17" s="76">
        <f t="shared" si="11"/>
        <v>74.225147461807438</v>
      </c>
      <c r="H17" s="76">
        <f t="shared" si="11"/>
        <v>75.873542642830429</v>
      </c>
      <c r="I17" s="76">
        <f t="shared" si="11"/>
        <v>79.201514880810095</v>
      </c>
      <c r="J17" s="76">
        <f t="shared" si="11"/>
        <v>67.303481084754182</v>
      </c>
      <c r="K17" s="76">
        <f t="shared" si="11"/>
        <v>82.354265154626916</v>
      </c>
      <c r="L17" s="76">
        <f t="shared" si="11"/>
        <v>78.248229447949512</v>
      </c>
      <c r="M17" s="76">
        <f t="shared" si="11"/>
        <v>94.610116165080001</v>
      </c>
      <c r="N17" s="76">
        <f t="shared" si="11"/>
        <v>104.45623535884921</v>
      </c>
      <c r="O17" s="76">
        <f t="shared" si="11"/>
        <v>111.56924061280017</v>
      </c>
      <c r="P17" s="76">
        <f t="shared" si="11"/>
        <v>107.93902585842126</v>
      </c>
      <c r="Q17" s="76">
        <f t="shared" si="11"/>
        <v>109.09352546528659</v>
      </c>
    </row>
    <row r="18" spans="1:17" ht="11.45" customHeight="1" x14ac:dyDescent="0.25">
      <c r="A18" s="62" t="s">
        <v>17</v>
      </c>
      <c r="B18" s="77">
        <v>4.4045000000000005</v>
      </c>
      <c r="C18" s="77">
        <v>4.6478399999999995</v>
      </c>
      <c r="D18" s="77">
        <v>5.3628</v>
      </c>
      <c r="E18" s="77">
        <v>5.1491585923987255</v>
      </c>
      <c r="F18" s="77">
        <v>3.9897</v>
      </c>
      <c r="G18" s="77">
        <v>0.7040320000000001</v>
      </c>
      <c r="H18" s="77">
        <v>0.53693999999999997</v>
      </c>
      <c r="I18" s="77">
        <v>0.7410081931867184</v>
      </c>
      <c r="J18" s="77">
        <v>0.73513000000000006</v>
      </c>
      <c r="K18" s="77">
        <v>0.63773500000000016</v>
      </c>
      <c r="L18" s="77">
        <v>0.21727999999999997</v>
      </c>
      <c r="M18" s="77">
        <v>0.22248600000000002</v>
      </c>
      <c r="N18" s="77">
        <v>0.48922500000000008</v>
      </c>
      <c r="O18" s="77">
        <v>0.24632000000000001</v>
      </c>
      <c r="P18" s="77">
        <v>0.5376599999999998</v>
      </c>
      <c r="Q18" s="77">
        <v>0.57850000000000013</v>
      </c>
    </row>
    <row r="19" spans="1:17" ht="11.45" customHeight="1" x14ac:dyDescent="0.25">
      <c r="A19" s="62" t="s">
        <v>16</v>
      </c>
      <c r="B19" s="77">
        <v>68.074016139558481</v>
      </c>
      <c r="C19" s="77">
        <v>69.628245298213272</v>
      </c>
      <c r="D19" s="77">
        <v>70.608300091046942</v>
      </c>
      <c r="E19" s="77">
        <v>72.711729069120082</v>
      </c>
      <c r="F19" s="77">
        <v>74.047981290800152</v>
      </c>
      <c r="G19" s="77">
        <v>73.52111546180744</v>
      </c>
      <c r="H19" s="77">
        <v>75.336602642830428</v>
      </c>
      <c r="I19" s="77">
        <v>78.460506687623379</v>
      </c>
      <c r="J19" s="77">
        <v>66.568351084754184</v>
      </c>
      <c r="K19" s="77">
        <v>81.716530154626909</v>
      </c>
      <c r="L19" s="77">
        <v>78.03094944794951</v>
      </c>
      <c r="M19" s="77">
        <v>94.387630165079997</v>
      </c>
      <c r="N19" s="77">
        <v>103.96701035884921</v>
      </c>
      <c r="O19" s="77">
        <v>111.32292061280017</v>
      </c>
      <c r="P19" s="77">
        <v>107.40136585842126</v>
      </c>
      <c r="Q19" s="77">
        <v>108.51502546528658</v>
      </c>
    </row>
    <row r="20" spans="1:17" ht="11.45" customHeight="1" x14ac:dyDescent="0.25">
      <c r="A20" s="118" t="s">
        <v>19</v>
      </c>
      <c r="B20" s="122">
        <v>8.4204096674194489</v>
      </c>
      <c r="C20" s="122">
        <v>9.2059147017867247</v>
      </c>
      <c r="D20" s="122">
        <v>9.9098999089530597</v>
      </c>
      <c r="E20" s="122">
        <v>10.020112338481193</v>
      </c>
      <c r="F20" s="122">
        <v>10.109449147923858</v>
      </c>
      <c r="G20" s="122">
        <v>9.5928525381925596</v>
      </c>
      <c r="H20" s="122">
        <v>10.122457357169564</v>
      </c>
      <c r="I20" s="122">
        <v>11.240485119189916</v>
      </c>
      <c r="J20" s="122">
        <v>12.011718265752355</v>
      </c>
      <c r="K20" s="122">
        <v>12.216192193826821</v>
      </c>
      <c r="L20" s="122">
        <v>11.891947607255531</v>
      </c>
      <c r="M20" s="122">
        <v>11.481389643174015</v>
      </c>
      <c r="N20" s="122">
        <v>12.000388177035701</v>
      </c>
      <c r="O20" s="122">
        <v>12.623683448479857</v>
      </c>
      <c r="P20" s="122">
        <v>13.343925434499814</v>
      </c>
      <c r="Q20" s="122">
        <v>13.783150807977743</v>
      </c>
    </row>
    <row r="21" spans="1:17" ht="11.45" customHeight="1" x14ac:dyDescent="0.25">
      <c r="A21" s="25" t="s">
        <v>18</v>
      </c>
      <c r="B21" s="79">
        <f t="shared" ref="B21" si="12">SUM(B22:B23)</f>
        <v>40.97789473684211</v>
      </c>
      <c r="C21" s="79">
        <f t="shared" ref="C21:Q21" si="13">SUM(C22:C23)</f>
        <v>39.198</v>
      </c>
      <c r="D21" s="79">
        <f t="shared" si="13"/>
        <v>38.859000000000002</v>
      </c>
      <c r="E21" s="79">
        <f t="shared" si="13"/>
        <v>39.429000000000002</v>
      </c>
      <c r="F21" s="79">
        <f t="shared" si="13"/>
        <v>46.551111111111112</v>
      </c>
      <c r="G21" s="79">
        <f t="shared" si="13"/>
        <v>43.865000000000002</v>
      </c>
      <c r="H21" s="79">
        <f t="shared" si="13"/>
        <v>45.456000000000003</v>
      </c>
      <c r="I21" s="79">
        <f t="shared" si="13"/>
        <v>50.51444444444445</v>
      </c>
      <c r="J21" s="79">
        <f t="shared" si="13"/>
        <v>47.673000000000002</v>
      </c>
      <c r="K21" s="79">
        <f t="shared" si="13"/>
        <v>40.417999999999999</v>
      </c>
      <c r="L21" s="79">
        <f t="shared" si="13"/>
        <v>42.477000000000004</v>
      </c>
      <c r="M21" s="79">
        <f t="shared" si="13"/>
        <v>43.363999999999997</v>
      </c>
      <c r="N21" s="79">
        <f t="shared" si="13"/>
        <v>39.719000000000001</v>
      </c>
      <c r="O21" s="79">
        <f t="shared" si="13"/>
        <v>38.149000000000001</v>
      </c>
      <c r="P21" s="79">
        <f t="shared" si="13"/>
        <v>37.097999999999999</v>
      </c>
      <c r="Q21" s="79">
        <f t="shared" si="13"/>
        <v>35.457999999999998</v>
      </c>
    </row>
    <row r="22" spans="1:17" ht="11.45" customHeight="1" x14ac:dyDescent="0.25">
      <c r="A22" s="116" t="s">
        <v>17</v>
      </c>
      <c r="B22" s="77">
        <v>1.5203000000000002</v>
      </c>
      <c r="C22" s="77">
        <v>1.4999999999999998</v>
      </c>
      <c r="D22" s="77">
        <v>1.7790000000000004</v>
      </c>
      <c r="E22" s="77">
        <v>1.7292000000000003</v>
      </c>
      <c r="F22" s="77">
        <v>1.8672500000000001</v>
      </c>
      <c r="G22" s="77">
        <v>0.41831999999999997</v>
      </c>
      <c r="H22" s="77">
        <v>0.32679000000000002</v>
      </c>
      <c r="I22" s="77">
        <v>0.42419999999999997</v>
      </c>
      <c r="J22" s="77">
        <v>0.43637000000000004</v>
      </c>
      <c r="K22" s="77">
        <v>0.30399999999999999</v>
      </c>
      <c r="L22" s="77">
        <v>0.10503418192098384</v>
      </c>
      <c r="M22" s="77">
        <v>0.11434236319612592</v>
      </c>
      <c r="N22" s="77">
        <v>0.20962499999999995</v>
      </c>
      <c r="O22" s="77">
        <v>0.11148000000000001</v>
      </c>
      <c r="P22" s="77">
        <v>0.20385549505350839</v>
      </c>
      <c r="Q22" s="77">
        <v>0.22330000000000005</v>
      </c>
    </row>
    <row r="23" spans="1:17" ht="11.45" customHeight="1" x14ac:dyDescent="0.25">
      <c r="A23" s="93" t="s">
        <v>16</v>
      </c>
      <c r="B23" s="74">
        <v>39.457594736842111</v>
      </c>
      <c r="C23" s="74">
        <v>37.698</v>
      </c>
      <c r="D23" s="74">
        <v>37.08</v>
      </c>
      <c r="E23" s="74">
        <v>37.699800000000003</v>
      </c>
      <c r="F23" s="74">
        <v>44.683861111111113</v>
      </c>
      <c r="G23" s="74">
        <v>43.446680000000001</v>
      </c>
      <c r="H23" s="74">
        <v>45.12921</v>
      </c>
      <c r="I23" s="74">
        <v>50.090244444444451</v>
      </c>
      <c r="J23" s="74">
        <v>47.236630000000005</v>
      </c>
      <c r="K23" s="74">
        <v>40.113999999999997</v>
      </c>
      <c r="L23" s="74">
        <v>42.371965818079019</v>
      </c>
      <c r="M23" s="74">
        <v>43.249657636803875</v>
      </c>
      <c r="N23" s="74">
        <v>39.509374999999999</v>
      </c>
      <c r="O23" s="74">
        <v>38.037520000000001</v>
      </c>
      <c r="P23" s="74">
        <v>36.894144504946489</v>
      </c>
      <c r="Q23" s="74">
        <v>35.234699999999997</v>
      </c>
    </row>
    <row r="25" spans="1:17" ht="11.45" customHeight="1" x14ac:dyDescent="0.25">
      <c r="A25" s="27" t="s">
        <v>114</v>
      </c>
      <c r="B25" s="68">
        <f t="shared" ref="B25:Q25" si="14">B26+B32</f>
        <v>760</v>
      </c>
      <c r="C25" s="68">
        <f t="shared" si="14"/>
        <v>784</v>
      </c>
      <c r="D25" s="68">
        <f t="shared" si="14"/>
        <v>794</v>
      </c>
      <c r="E25" s="68">
        <f t="shared" si="14"/>
        <v>804</v>
      </c>
      <c r="F25" s="68">
        <f t="shared" si="14"/>
        <v>824.5</v>
      </c>
      <c r="G25" s="68">
        <f t="shared" si="14"/>
        <v>812</v>
      </c>
      <c r="H25" s="68">
        <f t="shared" si="14"/>
        <v>816.5</v>
      </c>
      <c r="I25" s="68">
        <f t="shared" si="14"/>
        <v>862</v>
      </c>
      <c r="J25" s="68">
        <f t="shared" si="14"/>
        <v>893.5</v>
      </c>
      <c r="K25" s="68">
        <f t="shared" si="14"/>
        <v>861.5</v>
      </c>
      <c r="L25" s="68">
        <f t="shared" si="14"/>
        <v>867.5</v>
      </c>
      <c r="M25" s="68">
        <f t="shared" si="14"/>
        <v>914.5</v>
      </c>
      <c r="N25" s="68">
        <f t="shared" si="14"/>
        <v>939</v>
      </c>
      <c r="O25" s="68">
        <f t="shared" si="14"/>
        <v>976.5</v>
      </c>
      <c r="P25" s="68">
        <f t="shared" si="14"/>
        <v>969</v>
      </c>
      <c r="Q25" s="68">
        <f t="shared" si="14"/>
        <v>962</v>
      </c>
    </row>
    <row r="26" spans="1:17" ht="11.45" customHeight="1" x14ac:dyDescent="0.25">
      <c r="A26" s="25" t="s">
        <v>39</v>
      </c>
      <c r="B26" s="79">
        <f t="shared" ref="B26:Q26" si="15">SUM(B27,B28,B31)</f>
        <v>510</v>
      </c>
      <c r="C26" s="79">
        <f t="shared" si="15"/>
        <v>519.5</v>
      </c>
      <c r="D26" s="79">
        <f t="shared" si="15"/>
        <v>526.5</v>
      </c>
      <c r="E26" s="79">
        <f t="shared" si="15"/>
        <v>536.5</v>
      </c>
      <c r="F26" s="79">
        <f t="shared" si="15"/>
        <v>540.5</v>
      </c>
      <c r="G26" s="79">
        <f t="shared" si="15"/>
        <v>536.5</v>
      </c>
      <c r="H26" s="79">
        <f t="shared" si="15"/>
        <v>541</v>
      </c>
      <c r="I26" s="79">
        <f t="shared" si="15"/>
        <v>560</v>
      </c>
      <c r="J26" s="79">
        <f t="shared" si="15"/>
        <v>581.5</v>
      </c>
      <c r="K26" s="79">
        <f t="shared" si="15"/>
        <v>583.5</v>
      </c>
      <c r="L26" s="79">
        <f t="shared" si="15"/>
        <v>589.5</v>
      </c>
      <c r="M26" s="79">
        <f t="shared" si="15"/>
        <v>636.5</v>
      </c>
      <c r="N26" s="79">
        <f t="shared" si="15"/>
        <v>676</v>
      </c>
      <c r="O26" s="79">
        <f t="shared" si="15"/>
        <v>716.5</v>
      </c>
      <c r="P26" s="79">
        <f t="shared" si="15"/>
        <v>712</v>
      </c>
      <c r="Q26" s="79">
        <f t="shared" si="15"/>
        <v>714</v>
      </c>
    </row>
    <row r="27" spans="1:17" ht="11.45" customHeight="1" x14ac:dyDescent="0.25">
      <c r="A27" s="91" t="s">
        <v>21</v>
      </c>
      <c r="B27" s="123">
        <v>224</v>
      </c>
      <c r="C27" s="123">
        <v>226.5</v>
      </c>
      <c r="D27" s="123">
        <v>227</v>
      </c>
      <c r="E27" s="123">
        <v>229</v>
      </c>
      <c r="F27" s="123">
        <v>231.5</v>
      </c>
      <c r="G27" s="123">
        <v>233.5</v>
      </c>
      <c r="H27" s="123">
        <v>239</v>
      </c>
      <c r="I27" s="123">
        <v>245.5</v>
      </c>
      <c r="J27" s="123">
        <v>247</v>
      </c>
      <c r="K27" s="123">
        <v>248.5</v>
      </c>
      <c r="L27" s="123">
        <v>253.5</v>
      </c>
      <c r="M27" s="123">
        <v>261.5</v>
      </c>
      <c r="N27" s="123">
        <v>265.5</v>
      </c>
      <c r="O27" s="123">
        <v>278</v>
      </c>
      <c r="P27" s="123">
        <v>280</v>
      </c>
      <c r="Q27" s="123">
        <v>281.5</v>
      </c>
    </row>
    <row r="28" spans="1:17" ht="11.45" customHeight="1" x14ac:dyDescent="0.25">
      <c r="A28" s="19" t="s">
        <v>20</v>
      </c>
      <c r="B28" s="76">
        <f t="shared" ref="B28:Q28" si="16">SUM(B29:B30)</f>
        <v>271.5</v>
      </c>
      <c r="C28" s="76">
        <f t="shared" si="16"/>
        <v>277</v>
      </c>
      <c r="D28" s="76">
        <f t="shared" si="16"/>
        <v>282.5</v>
      </c>
      <c r="E28" s="76">
        <f t="shared" si="16"/>
        <v>290</v>
      </c>
      <c r="F28" s="76">
        <f t="shared" si="16"/>
        <v>291.5</v>
      </c>
      <c r="G28" s="76">
        <f t="shared" si="16"/>
        <v>285.5</v>
      </c>
      <c r="H28" s="76">
        <f t="shared" si="16"/>
        <v>284.5</v>
      </c>
      <c r="I28" s="76">
        <f t="shared" si="16"/>
        <v>295</v>
      </c>
      <c r="J28" s="76">
        <f t="shared" si="16"/>
        <v>314</v>
      </c>
      <c r="K28" s="76">
        <f t="shared" si="16"/>
        <v>314</v>
      </c>
      <c r="L28" s="76">
        <f t="shared" si="16"/>
        <v>315</v>
      </c>
      <c r="M28" s="76">
        <f t="shared" si="16"/>
        <v>354</v>
      </c>
      <c r="N28" s="76">
        <f t="shared" si="16"/>
        <v>389.5</v>
      </c>
      <c r="O28" s="76">
        <f t="shared" si="16"/>
        <v>417</v>
      </c>
      <c r="P28" s="76">
        <f t="shared" si="16"/>
        <v>409</v>
      </c>
      <c r="Q28" s="76">
        <f t="shared" si="16"/>
        <v>409</v>
      </c>
    </row>
    <row r="29" spans="1:17" ht="11.45" customHeight="1" x14ac:dyDescent="0.25">
      <c r="A29" s="62" t="s">
        <v>17</v>
      </c>
      <c r="B29" s="77">
        <v>18.5</v>
      </c>
      <c r="C29" s="77">
        <v>18.5</v>
      </c>
      <c r="D29" s="77">
        <v>20</v>
      </c>
      <c r="E29" s="77">
        <v>20</v>
      </c>
      <c r="F29" s="77">
        <v>16.5</v>
      </c>
      <c r="G29" s="77">
        <v>4.5</v>
      </c>
      <c r="H29" s="77">
        <v>3.5</v>
      </c>
      <c r="I29" s="77">
        <v>3.5</v>
      </c>
      <c r="J29" s="77">
        <v>3.5</v>
      </c>
      <c r="K29" s="77">
        <v>3.5</v>
      </c>
      <c r="L29" s="77">
        <v>3.5</v>
      </c>
      <c r="M29" s="77">
        <v>3.5</v>
      </c>
      <c r="N29" s="77">
        <v>3.5</v>
      </c>
      <c r="O29" s="77">
        <v>3.5</v>
      </c>
      <c r="P29" s="77">
        <v>3.5</v>
      </c>
      <c r="Q29" s="77">
        <v>3.5</v>
      </c>
    </row>
    <row r="30" spans="1:17" ht="11.45" customHeight="1" x14ac:dyDescent="0.25">
      <c r="A30" s="62" t="s">
        <v>16</v>
      </c>
      <c r="B30" s="77">
        <v>253</v>
      </c>
      <c r="C30" s="77">
        <v>258.5</v>
      </c>
      <c r="D30" s="77">
        <v>262.5</v>
      </c>
      <c r="E30" s="77">
        <v>270</v>
      </c>
      <c r="F30" s="77">
        <v>275</v>
      </c>
      <c r="G30" s="77">
        <v>281</v>
      </c>
      <c r="H30" s="77">
        <v>281</v>
      </c>
      <c r="I30" s="77">
        <v>291.5</v>
      </c>
      <c r="J30" s="77">
        <v>310.5</v>
      </c>
      <c r="K30" s="77">
        <v>310.5</v>
      </c>
      <c r="L30" s="77">
        <v>311.5</v>
      </c>
      <c r="M30" s="77">
        <v>350.5</v>
      </c>
      <c r="N30" s="77">
        <v>386</v>
      </c>
      <c r="O30" s="77">
        <v>413.5</v>
      </c>
      <c r="P30" s="77">
        <v>405.5</v>
      </c>
      <c r="Q30" s="77">
        <v>405.5</v>
      </c>
    </row>
    <row r="31" spans="1:17" ht="11.45" customHeight="1" x14ac:dyDescent="0.25">
      <c r="A31" s="118" t="s">
        <v>19</v>
      </c>
      <c r="B31" s="122">
        <v>14.5</v>
      </c>
      <c r="C31" s="122">
        <v>16</v>
      </c>
      <c r="D31" s="122">
        <v>17</v>
      </c>
      <c r="E31" s="122">
        <v>17.5</v>
      </c>
      <c r="F31" s="122">
        <v>17.5</v>
      </c>
      <c r="G31" s="122">
        <v>17.5</v>
      </c>
      <c r="H31" s="122">
        <v>17.5</v>
      </c>
      <c r="I31" s="122">
        <v>19.5</v>
      </c>
      <c r="J31" s="122">
        <v>20.5</v>
      </c>
      <c r="K31" s="122">
        <v>21</v>
      </c>
      <c r="L31" s="122">
        <v>21</v>
      </c>
      <c r="M31" s="122">
        <v>21</v>
      </c>
      <c r="N31" s="122">
        <v>21</v>
      </c>
      <c r="O31" s="122">
        <v>21.5</v>
      </c>
      <c r="P31" s="122">
        <v>23</v>
      </c>
      <c r="Q31" s="122">
        <v>23.5</v>
      </c>
    </row>
    <row r="32" spans="1:17" ht="11.45" customHeight="1" x14ac:dyDescent="0.25">
      <c r="A32" s="25" t="s">
        <v>18</v>
      </c>
      <c r="B32" s="79">
        <f t="shared" ref="B32:Q32" si="17">SUM(B33:B34)</f>
        <v>250</v>
      </c>
      <c r="C32" s="79">
        <f t="shared" si="17"/>
        <v>264.5</v>
      </c>
      <c r="D32" s="79">
        <f t="shared" si="17"/>
        <v>267.5</v>
      </c>
      <c r="E32" s="79">
        <f t="shared" si="17"/>
        <v>267.5</v>
      </c>
      <c r="F32" s="79">
        <f t="shared" si="17"/>
        <v>284</v>
      </c>
      <c r="G32" s="79">
        <f t="shared" si="17"/>
        <v>275.5</v>
      </c>
      <c r="H32" s="79">
        <f t="shared" si="17"/>
        <v>275.5</v>
      </c>
      <c r="I32" s="79">
        <f t="shared" si="17"/>
        <v>302</v>
      </c>
      <c r="J32" s="79">
        <f t="shared" si="17"/>
        <v>312</v>
      </c>
      <c r="K32" s="79">
        <f t="shared" si="17"/>
        <v>278</v>
      </c>
      <c r="L32" s="79">
        <f t="shared" si="17"/>
        <v>278</v>
      </c>
      <c r="M32" s="79">
        <f t="shared" si="17"/>
        <v>278</v>
      </c>
      <c r="N32" s="79">
        <f t="shared" si="17"/>
        <v>263</v>
      </c>
      <c r="O32" s="79">
        <f t="shared" si="17"/>
        <v>260</v>
      </c>
      <c r="P32" s="79">
        <f t="shared" si="17"/>
        <v>257</v>
      </c>
      <c r="Q32" s="79">
        <f t="shared" si="17"/>
        <v>248</v>
      </c>
    </row>
    <row r="33" spans="1:17" ht="11.45" customHeight="1" x14ac:dyDescent="0.25">
      <c r="A33" s="116" t="s">
        <v>17</v>
      </c>
      <c r="B33" s="77">
        <v>16</v>
      </c>
      <c r="C33" s="77">
        <v>16</v>
      </c>
      <c r="D33" s="77">
        <v>18.5</v>
      </c>
      <c r="E33" s="77">
        <v>18.5</v>
      </c>
      <c r="F33" s="77">
        <v>19.5</v>
      </c>
      <c r="G33" s="77">
        <v>5.5</v>
      </c>
      <c r="H33" s="77">
        <v>5.5</v>
      </c>
      <c r="I33" s="77">
        <v>5.5</v>
      </c>
      <c r="J33" s="77">
        <v>5.5</v>
      </c>
      <c r="K33" s="77">
        <v>5.5</v>
      </c>
      <c r="L33" s="77">
        <v>5.5</v>
      </c>
      <c r="M33" s="77">
        <v>5.5</v>
      </c>
      <c r="N33" s="77">
        <v>5.5</v>
      </c>
      <c r="O33" s="77">
        <v>5.5</v>
      </c>
      <c r="P33" s="77">
        <v>5.5</v>
      </c>
      <c r="Q33" s="77">
        <v>5.5</v>
      </c>
    </row>
    <row r="34" spans="1:17" ht="11.45" customHeight="1" x14ac:dyDescent="0.25">
      <c r="A34" s="93" t="s">
        <v>16</v>
      </c>
      <c r="B34" s="74">
        <v>234</v>
      </c>
      <c r="C34" s="74">
        <v>248.5</v>
      </c>
      <c r="D34" s="74">
        <v>249</v>
      </c>
      <c r="E34" s="74">
        <v>249</v>
      </c>
      <c r="F34" s="74">
        <v>264.5</v>
      </c>
      <c r="G34" s="74">
        <v>270</v>
      </c>
      <c r="H34" s="74">
        <v>270</v>
      </c>
      <c r="I34" s="74">
        <v>296.5</v>
      </c>
      <c r="J34" s="74">
        <v>306.5</v>
      </c>
      <c r="K34" s="74">
        <v>272.5</v>
      </c>
      <c r="L34" s="74">
        <v>272.5</v>
      </c>
      <c r="M34" s="74">
        <v>272.5</v>
      </c>
      <c r="N34" s="74">
        <v>257.5</v>
      </c>
      <c r="O34" s="74">
        <v>254.5</v>
      </c>
      <c r="P34" s="74">
        <v>251.5</v>
      </c>
      <c r="Q34" s="74">
        <v>242.5</v>
      </c>
    </row>
    <row r="36" spans="1:17" ht="11.45" customHeight="1" x14ac:dyDescent="0.25">
      <c r="A36" s="27" t="s">
        <v>113</v>
      </c>
      <c r="B36" s="68">
        <f t="shared" ref="B36:Q36" si="18">B37+B43</f>
        <v>760</v>
      </c>
      <c r="C36" s="68">
        <f t="shared" si="18"/>
        <v>784</v>
      </c>
      <c r="D36" s="68">
        <f t="shared" si="18"/>
        <v>794</v>
      </c>
      <c r="E36" s="68">
        <f t="shared" si="18"/>
        <v>804</v>
      </c>
      <c r="F36" s="68">
        <f t="shared" si="18"/>
        <v>824.5</v>
      </c>
      <c r="G36" s="68">
        <f t="shared" si="18"/>
        <v>812</v>
      </c>
      <c r="H36" s="68">
        <f t="shared" si="18"/>
        <v>816.5</v>
      </c>
      <c r="I36" s="68">
        <f t="shared" si="18"/>
        <v>862</v>
      </c>
      <c r="J36" s="68">
        <f t="shared" si="18"/>
        <v>893.5</v>
      </c>
      <c r="K36" s="68">
        <f t="shared" si="18"/>
        <v>861.5</v>
      </c>
      <c r="L36" s="68">
        <f t="shared" si="18"/>
        <v>867.5</v>
      </c>
      <c r="M36" s="68">
        <f t="shared" si="18"/>
        <v>914.5</v>
      </c>
      <c r="N36" s="68">
        <f t="shared" si="18"/>
        <v>939</v>
      </c>
      <c r="O36" s="68">
        <f t="shared" si="18"/>
        <v>976.5</v>
      </c>
      <c r="P36" s="68">
        <f t="shared" si="18"/>
        <v>969</v>
      </c>
      <c r="Q36" s="68">
        <f t="shared" si="18"/>
        <v>962</v>
      </c>
    </row>
    <row r="37" spans="1:17" ht="11.45" customHeight="1" x14ac:dyDescent="0.25">
      <c r="A37" s="25" t="s">
        <v>39</v>
      </c>
      <c r="B37" s="79">
        <f t="shared" ref="B37:Q37" si="19">SUM(B38,B39,B42)</f>
        <v>510</v>
      </c>
      <c r="C37" s="79">
        <f t="shared" si="19"/>
        <v>519.5</v>
      </c>
      <c r="D37" s="79">
        <f t="shared" si="19"/>
        <v>526.5</v>
      </c>
      <c r="E37" s="79">
        <f t="shared" si="19"/>
        <v>536.5</v>
      </c>
      <c r="F37" s="79">
        <f t="shared" si="19"/>
        <v>540.5</v>
      </c>
      <c r="G37" s="79">
        <f t="shared" si="19"/>
        <v>536.5</v>
      </c>
      <c r="H37" s="79">
        <f t="shared" si="19"/>
        <v>541</v>
      </c>
      <c r="I37" s="79">
        <f t="shared" si="19"/>
        <v>560</v>
      </c>
      <c r="J37" s="79">
        <f t="shared" si="19"/>
        <v>581.5</v>
      </c>
      <c r="K37" s="79">
        <f t="shared" si="19"/>
        <v>583.5</v>
      </c>
      <c r="L37" s="79">
        <f t="shared" si="19"/>
        <v>589.5</v>
      </c>
      <c r="M37" s="79">
        <f t="shared" si="19"/>
        <v>636.5</v>
      </c>
      <c r="N37" s="79">
        <f t="shared" si="19"/>
        <v>676</v>
      </c>
      <c r="O37" s="79">
        <f t="shared" si="19"/>
        <v>716.5</v>
      </c>
      <c r="P37" s="79">
        <f t="shared" si="19"/>
        <v>712</v>
      </c>
      <c r="Q37" s="79">
        <f t="shared" si="19"/>
        <v>714</v>
      </c>
    </row>
    <row r="38" spans="1:17" ht="11.45" customHeight="1" x14ac:dyDescent="0.25">
      <c r="A38" s="91" t="s">
        <v>21</v>
      </c>
      <c r="B38" s="123">
        <v>224</v>
      </c>
      <c r="C38" s="123">
        <v>226.5</v>
      </c>
      <c r="D38" s="123">
        <v>227</v>
      </c>
      <c r="E38" s="123">
        <v>229</v>
      </c>
      <c r="F38" s="123">
        <v>231.5</v>
      </c>
      <c r="G38" s="123">
        <v>233.5</v>
      </c>
      <c r="H38" s="123">
        <v>239</v>
      </c>
      <c r="I38" s="123">
        <v>245.5</v>
      </c>
      <c r="J38" s="123">
        <v>247</v>
      </c>
      <c r="K38" s="123">
        <v>248.5</v>
      </c>
      <c r="L38" s="123">
        <v>253.5</v>
      </c>
      <c r="M38" s="123">
        <v>261.5</v>
      </c>
      <c r="N38" s="123">
        <v>265.5</v>
      </c>
      <c r="O38" s="123">
        <v>278</v>
      </c>
      <c r="P38" s="123">
        <v>280</v>
      </c>
      <c r="Q38" s="123">
        <v>281.5</v>
      </c>
    </row>
    <row r="39" spans="1:17" ht="11.45" customHeight="1" x14ac:dyDescent="0.25">
      <c r="A39" s="19" t="s">
        <v>20</v>
      </c>
      <c r="B39" s="76">
        <f t="shared" ref="B39:Q39" si="20">SUM(B40:B41)</f>
        <v>271.5</v>
      </c>
      <c r="C39" s="76">
        <f t="shared" si="20"/>
        <v>277</v>
      </c>
      <c r="D39" s="76">
        <f t="shared" si="20"/>
        <v>282.5</v>
      </c>
      <c r="E39" s="76">
        <f t="shared" si="20"/>
        <v>290</v>
      </c>
      <c r="F39" s="76">
        <f t="shared" si="20"/>
        <v>291.5</v>
      </c>
      <c r="G39" s="76">
        <f t="shared" si="20"/>
        <v>285.5</v>
      </c>
      <c r="H39" s="76">
        <f t="shared" si="20"/>
        <v>284.5</v>
      </c>
      <c r="I39" s="76">
        <f t="shared" si="20"/>
        <v>295</v>
      </c>
      <c r="J39" s="76">
        <f t="shared" si="20"/>
        <v>314</v>
      </c>
      <c r="K39" s="76">
        <f t="shared" si="20"/>
        <v>314</v>
      </c>
      <c r="L39" s="76">
        <f t="shared" si="20"/>
        <v>315</v>
      </c>
      <c r="M39" s="76">
        <f t="shared" si="20"/>
        <v>354</v>
      </c>
      <c r="N39" s="76">
        <f t="shared" si="20"/>
        <v>389.5</v>
      </c>
      <c r="O39" s="76">
        <f t="shared" si="20"/>
        <v>417</v>
      </c>
      <c r="P39" s="76">
        <f t="shared" si="20"/>
        <v>409</v>
      </c>
      <c r="Q39" s="76">
        <f t="shared" si="20"/>
        <v>409</v>
      </c>
    </row>
    <row r="40" spans="1:17" ht="11.45" customHeight="1" x14ac:dyDescent="0.25">
      <c r="A40" s="62" t="s">
        <v>17</v>
      </c>
      <c r="B40" s="77">
        <v>18.5</v>
      </c>
      <c r="C40" s="77">
        <v>18.5</v>
      </c>
      <c r="D40" s="77">
        <v>20</v>
      </c>
      <c r="E40" s="77">
        <v>20</v>
      </c>
      <c r="F40" s="77">
        <v>16.5</v>
      </c>
      <c r="G40" s="77">
        <v>4.5</v>
      </c>
      <c r="H40" s="77">
        <v>3.5</v>
      </c>
      <c r="I40" s="77">
        <v>3.5</v>
      </c>
      <c r="J40" s="77">
        <v>3.5</v>
      </c>
      <c r="K40" s="77">
        <v>3.5</v>
      </c>
      <c r="L40" s="77">
        <v>3.5</v>
      </c>
      <c r="M40" s="77">
        <v>3.5</v>
      </c>
      <c r="N40" s="77">
        <v>3.5</v>
      </c>
      <c r="O40" s="77">
        <v>3.5</v>
      </c>
      <c r="P40" s="77">
        <v>3.5</v>
      </c>
      <c r="Q40" s="77">
        <v>3.5</v>
      </c>
    </row>
    <row r="41" spans="1:17" ht="11.45" customHeight="1" x14ac:dyDescent="0.25">
      <c r="A41" s="62" t="s">
        <v>16</v>
      </c>
      <c r="B41" s="77">
        <v>253</v>
      </c>
      <c r="C41" s="77">
        <v>258.5</v>
      </c>
      <c r="D41" s="77">
        <v>262.5</v>
      </c>
      <c r="E41" s="77">
        <v>270</v>
      </c>
      <c r="F41" s="77">
        <v>275</v>
      </c>
      <c r="G41" s="77">
        <v>281</v>
      </c>
      <c r="H41" s="77">
        <v>281</v>
      </c>
      <c r="I41" s="77">
        <v>291.5</v>
      </c>
      <c r="J41" s="77">
        <v>310.5</v>
      </c>
      <c r="K41" s="77">
        <v>310.5</v>
      </c>
      <c r="L41" s="77">
        <v>311.5</v>
      </c>
      <c r="M41" s="77">
        <v>350.5</v>
      </c>
      <c r="N41" s="77">
        <v>386</v>
      </c>
      <c r="O41" s="77">
        <v>413.5</v>
      </c>
      <c r="P41" s="77">
        <v>405.5</v>
      </c>
      <c r="Q41" s="77">
        <v>405.5</v>
      </c>
    </row>
    <row r="42" spans="1:17" ht="11.45" customHeight="1" x14ac:dyDescent="0.25">
      <c r="A42" s="118" t="s">
        <v>19</v>
      </c>
      <c r="B42" s="122">
        <v>14.5</v>
      </c>
      <c r="C42" s="122">
        <v>16</v>
      </c>
      <c r="D42" s="122">
        <v>17</v>
      </c>
      <c r="E42" s="122">
        <v>17.5</v>
      </c>
      <c r="F42" s="122">
        <v>17.5</v>
      </c>
      <c r="G42" s="122">
        <v>17.5</v>
      </c>
      <c r="H42" s="122">
        <v>17.5</v>
      </c>
      <c r="I42" s="122">
        <v>19.5</v>
      </c>
      <c r="J42" s="122">
        <v>20.5</v>
      </c>
      <c r="K42" s="122">
        <v>21</v>
      </c>
      <c r="L42" s="122">
        <v>21</v>
      </c>
      <c r="M42" s="122">
        <v>21</v>
      </c>
      <c r="N42" s="122">
        <v>21</v>
      </c>
      <c r="O42" s="122">
        <v>21.5</v>
      </c>
      <c r="P42" s="122">
        <v>23</v>
      </c>
      <c r="Q42" s="122">
        <v>23.5</v>
      </c>
    </row>
    <row r="43" spans="1:17" ht="11.45" customHeight="1" x14ac:dyDescent="0.25">
      <c r="A43" s="25" t="s">
        <v>18</v>
      </c>
      <c r="B43" s="79">
        <f t="shared" ref="B43:Q43" si="21">SUM(B44:B45)</f>
        <v>250</v>
      </c>
      <c r="C43" s="79">
        <f t="shared" si="21"/>
        <v>264.5</v>
      </c>
      <c r="D43" s="79">
        <f t="shared" si="21"/>
        <v>267.5</v>
      </c>
      <c r="E43" s="79">
        <f t="shared" si="21"/>
        <v>267.5</v>
      </c>
      <c r="F43" s="79">
        <f t="shared" si="21"/>
        <v>284</v>
      </c>
      <c r="G43" s="79">
        <f t="shared" si="21"/>
        <v>275.5</v>
      </c>
      <c r="H43" s="79">
        <f t="shared" si="21"/>
        <v>275.5</v>
      </c>
      <c r="I43" s="79">
        <f t="shared" si="21"/>
        <v>302</v>
      </c>
      <c r="J43" s="79">
        <f t="shared" si="21"/>
        <v>312</v>
      </c>
      <c r="K43" s="79">
        <f t="shared" si="21"/>
        <v>278</v>
      </c>
      <c r="L43" s="79">
        <f t="shared" si="21"/>
        <v>278</v>
      </c>
      <c r="M43" s="79">
        <f t="shared" si="21"/>
        <v>278</v>
      </c>
      <c r="N43" s="79">
        <f t="shared" si="21"/>
        <v>263</v>
      </c>
      <c r="O43" s="79">
        <f t="shared" si="21"/>
        <v>260</v>
      </c>
      <c r="P43" s="79">
        <f t="shared" si="21"/>
        <v>257</v>
      </c>
      <c r="Q43" s="79">
        <f t="shared" si="21"/>
        <v>248</v>
      </c>
    </row>
    <row r="44" spans="1:17" ht="11.45" customHeight="1" x14ac:dyDescent="0.25">
      <c r="A44" s="116" t="s">
        <v>17</v>
      </c>
      <c r="B44" s="77">
        <v>16</v>
      </c>
      <c r="C44" s="77">
        <v>16</v>
      </c>
      <c r="D44" s="77">
        <v>18.5</v>
      </c>
      <c r="E44" s="77">
        <v>18.5</v>
      </c>
      <c r="F44" s="77">
        <v>19.5</v>
      </c>
      <c r="G44" s="77">
        <v>5.5</v>
      </c>
      <c r="H44" s="77">
        <v>5.5</v>
      </c>
      <c r="I44" s="77">
        <v>5.5</v>
      </c>
      <c r="J44" s="77">
        <v>5.5</v>
      </c>
      <c r="K44" s="77">
        <v>5.5</v>
      </c>
      <c r="L44" s="77">
        <v>5.5</v>
      </c>
      <c r="M44" s="77">
        <v>5.5</v>
      </c>
      <c r="N44" s="77">
        <v>5.5</v>
      </c>
      <c r="O44" s="77">
        <v>5.5</v>
      </c>
      <c r="P44" s="77">
        <v>5.5</v>
      </c>
      <c r="Q44" s="77">
        <v>5.5</v>
      </c>
    </row>
    <row r="45" spans="1:17" ht="11.45" customHeight="1" x14ac:dyDescent="0.25">
      <c r="A45" s="93" t="s">
        <v>16</v>
      </c>
      <c r="B45" s="74">
        <v>234</v>
      </c>
      <c r="C45" s="74">
        <v>248.5</v>
      </c>
      <c r="D45" s="74">
        <v>249</v>
      </c>
      <c r="E45" s="74">
        <v>249</v>
      </c>
      <c r="F45" s="74">
        <v>264.5</v>
      </c>
      <c r="G45" s="74">
        <v>270</v>
      </c>
      <c r="H45" s="74">
        <v>270</v>
      </c>
      <c r="I45" s="74">
        <v>296.5</v>
      </c>
      <c r="J45" s="74">
        <v>306.5</v>
      </c>
      <c r="K45" s="74">
        <v>272.5</v>
      </c>
      <c r="L45" s="74">
        <v>272.5</v>
      </c>
      <c r="M45" s="74">
        <v>272.5</v>
      </c>
      <c r="N45" s="74">
        <v>257.5</v>
      </c>
      <c r="O45" s="74">
        <v>254.5</v>
      </c>
      <c r="P45" s="74">
        <v>251.5</v>
      </c>
      <c r="Q45" s="74">
        <v>242.5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24</v>
      </c>
      <c r="D47" s="68">
        <f t="shared" si="22"/>
        <v>10</v>
      </c>
      <c r="E47" s="68">
        <f t="shared" si="22"/>
        <v>10</v>
      </c>
      <c r="F47" s="68">
        <f t="shared" si="22"/>
        <v>24</v>
      </c>
      <c r="G47" s="68">
        <f t="shared" si="22"/>
        <v>13.5</v>
      </c>
      <c r="H47" s="68">
        <f t="shared" si="22"/>
        <v>5.5</v>
      </c>
      <c r="I47" s="68">
        <f t="shared" si="22"/>
        <v>45.5</v>
      </c>
      <c r="J47" s="68">
        <f t="shared" si="22"/>
        <v>31.5</v>
      </c>
      <c r="K47" s="68">
        <f t="shared" si="22"/>
        <v>2</v>
      </c>
      <c r="L47" s="68">
        <f t="shared" si="22"/>
        <v>6</v>
      </c>
      <c r="M47" s="68">
        <f t="shared" si="22"/>
        <v>47</v>
      </c>
      <c r="N47" s="68">
        <f t="shared" si="22"/>
        <v>39.5</v>
      </c>
      <c r="O47" s="68">
        <f t="shared" si="22"/>
        <v>40.5</v>
      </c>
      <c r="P47" s="68">
        <f t="shared" si="22"/>
        <v>3.5</v>
      </c>
      <c r="Q47" s="68">
        <f t="shared" si="22"/>
        <v>2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9.5</v>
      </c>
      <c r="D48" s="79">
        <f t="shared" si="23"/>
        <v>7</v>
      </c>
      <c r="E48" s="79">
        <f t="shared" si="23"/>
        <v>10</v>
      </c>
      <c r="F48" s="79">
        <f t="shared" si="23"/>
        <v>7.5</v>
      </c>
      <c r="G48" s="79">
        <f t="shared" si="23"/>
        <v>8</v>
      </c>
      <c r="H48" s="79">
        <f t="shared" si="23"/>
        <v>5.5</v>
      </c>
      <c r="I48" s="79">
        <f t="shared" si="23"/>
        <v>19</v>
      </c>
      <c r="J48" s="79">
        <f t="shared" si="23"/>
        <v>21.5</v>
      </c>
      <c r="K48" s="79">
        <f t="shared" si="23"/>
        <v>2</v>
      </c>
      <c r="L48" s="79">
        <f t="shared" si="23"/>
        <v>6</v>
      </c>
      <c r="M48" s="79">
        <f t="shared" si="23"/>
        <v>47</v>
      </c>
      <c r="N48" s="79">
        <f t="shared" si="23"/>
        <v>39.5</v>
      </c>
      <c r="O48" s="79">
        <f t="shared" si="23"/>
        <v>40.5</v>
      </c>
      <c r="P48" s="79">
        <f t="shared" si="23"/>
        <v>3.5</v>
      </c>
      <c r="Q48" s="79">
        <f t="shared" si="23"/>
        <v>2</v>
      </c>
    </row>
    <row r="49" spans="1:17" ht="11.45" customHeight="1" x14ac:dyDescent="0.25">
      <c r="A49" s="91" t="s">
        <v>21</v>
      </c>
      <c r="B49" s="121"/>
      <c r="C49" s="123">
        <v>2.5</v>
      </c>
      <c r="D49" s="123">
        <v>0.5</v>
      </c>
      <c r="E49" s="123">
        <v>2</v>
      </c>
      <c r="F49" s="123">
        <v>2.5</v>
      </c>
      <c r="G49" s="123">
        <v>2</v>
      </c>
      <c r="H49" s="123">
        <v>5.5</v>
      </c>
      <c r="I49" s="123">
        <v>6.5</v>
      </c>
      <c r="J49" s="123">
        <v>1.5</v>
      </c>
      <c r="K49" s="123">
        <v>1.5</v>
      </c>
      <c r="L49" s="123">
        <v>5</v>
      </c>
      <c r="M49" s="123">
        <v>8</v>
      </c>
      <c r="N49" s="123">
        <v>4</v>
      </c>
      <c r="O49" s="123">
        <v>12.5</v>
      </c>
      <c r="P49" s="123">
        <v>2</v>
      </c>
      <c r="Q49" s="123">
        <v>1.5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5.5</v>
      </c>
      <c r="D50" s="76">
        <f t="shared" si="24"/>
        <v>5.5</v>
      </c>
      <c r="E50" s="76">
        <f t="shared" si="24"/>
        <v>7.5</v>
      </c>
      <c r="F50" s="76">
        <f t="shared" si="24"/>
        <v>5</v>
      </c>
      <c r="G50" s="76">
        <f t="shared" si="24"/>
        <v>6</v>
      </c>
      <c r="H50" s="76">
        <f t="shared" si="24"/>
        <v>0</v>
      </c>
      <c r="I50" s="76">
        <f t="shared" si="24"/>
        <v>10.5</v>
      </c>
      <c r="J50" s="76">
        <f t="shared" si="24"/>
        <v>19</v>
      </c>
      <c r="K50" s="76">
        <f t="shared" si="24"/>
        <v>0</v>
      </c>
      <c r="L50" s="76">
        <f t="shared" si="24"/>
        <v>1</v>
      </c>
      <c r="M50" s="76">
        <f t="shared" si="24"/>
        <v>39</v>
      </c>
      <c r="N50" s="76">
        <f t="shared" si="24"/>
        <v>35.5</v>
      </c>
      <c r="O50" s="76">
        <f t="shared" si="24"/>
        <v>27.5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1.5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5.5</v>
      </c>
      <c r="D52" s="77">
        <v>4</v>
      </c>
      <c r="E52" s="77">
        <v>7.5</v>
      </c>
      <c r="F52" s="77">
        <v>5</v>
      </c>
      <c r="G52" s="77">
        <v>6</v>
      </c>
      <c r="H52" s="77">
        <v>0</v>
      </c>
      <c r="I52" s="77">
        <v>10.5</v>
      </c>
      <c r="J52" s="77">
        <v>19</v>
      </c>
      <c r="K52" s="77">
        <v>0</v>
      </c>
      <c r="L52" s="77">
        <v>1</v>
      </c>
      <c r="M52" s="77">
        <v>39</v>
      </c>
      <c r="N52" s="77">
        <v>35.5</v>
      </c>
      <c r="O52" s="77">
        <v>27.5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1.5</v>
      </c>
      <c r="D53" s="122">
        <v>1</v>
      </c>
      <c r="E53" s="122">
        <v>0.5</v>
      </c>
      <c r="F53" s="122">
        <v>0</v>
      </c>
      <c r="G53" s="122">
        <v>0</v>
      </c>
      <c r="H53" s="122">
        <v>0</v>
      </c>
      <c r="I53" s="122">
        <v>2</v>
      </c>
      <c r="J53" s="122">
        <v>1</v>
      </c>
      <c r="K53" s="122">
        <v>0.5</v>
      </c>
      <c r="L53" s="122">
        <v>0</v>
      </c>
      <c r="M53" s="122">
        <v>0</v>
      </c>
      <c r="N53" s="122">
        <v>0</v>
      </c>
      <c r="O53" s="122">
        <v>0.5</v>
      </c>
      <c r="P53" s="122">
        <v>1.5</v>
      </c>
      <c r="Q53" s="122">
        <v>0.5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14.5</v>
      </c>
      <c r="D54" s="79">
        <f t="shared" si="25"/>
        <v>3</v>
      </c>
      <c r="E54" s="79">
        <f t="shared" si="25"/>
        <v>0</v>
      </c>
      <c r="F54" s="79">
        <f t="shared" si="25"/>
        <v>16.5</v>
      </c>
      <c r="G54" s="79">
        <f t="shared" si="25"/>
        <v>5.5</v>
      </c>
      <c r="H54" s="79">
        <f t="shared" si="25"/>
        <v>0</v>
      </c>
      <c r="I54" s="79">
        <f t="shared" si="25"/>
        <v>26.5</v>
      </c>
      <c r="J54" s="79">
        <f t="shared" si="25"/>
        <v>10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2.5</v>
      </c>
      <c r="E55" s="77">
        <v>0</v>
      </c>
      <c r="F55" s="77">
        <v>1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14.5</v>
      </c>
      <c r="D56" s="74">
        <v>0.5</v>
      </c>
      <c r="E56" s="74">
        <v>0</v>
      </c>
      <c r="F56" s="74">
        <v>15.5</v>
      </c>
      <c r="G56" s="74">
        <v>5.5</v>
      </c>
      <c r="H56" s="74">
        <v>0</v>
      </c>
      <c r="I56" s="74">
        <v>26.5</v>
      </c>
      <c r="J56" s="74">
        <v>10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96.120271967207685</v>
      </c>
      <c r="C61" s="79">
        <f t="shared" si="26"/>
        <v>98.194329522679737</v>
      </c>
      <c r="D61" s="79">
        <f t="shared" si="26"/>
        <v>97.28275428513939</v>
      </c>
      <c r="E61" s="79">
        <f t="shared" si="26"/>
        <v>95.068551203960681</v>
      </c>
      <c r="F61" s="79">
        <f t="shared" si="26"/>
        <v>93.05537730379524</v>
      </c>
      <c r="G61" s="79">
        <f t="shared" si="26"/>
        <v>99.553427701910053</v>
      </c>
      <c r="H61" s="79">
        <f t="shared" si="26"/>
        <v>103.87947346914306</v>
      </c>
      <c r="I61" s="79">
        <f t="shared" si="26"/>
        <v>105.33148734959006</v>
      </c>
      <c r="J61" s="79">
        <f t="shared" si="26"/>
        <v>124.62183333854783</v>
      </c>
      <c r="K61" s="79">
        <f t="shared" si="26"/>
        <v>110.60800675847341</v>
      </c>
      <c r="L61" s="79">
        <f t="shared" si="26"/>
        <v>112.92320612653278</v>
      </c>
      <c r="M61" s="79">
        <f t="shared" si="26"/>
        <v>101.0309988380191</v>
      </c>
      <c r="N61" s="79">
        <f t="shared" si="26"/>
        <v>96.59492219094011</v>
      </c>
      <c r="O61" s="79">
        <f t="shared" si="26"/>
        <v>91.716743091152949</v>
      </c>
      <c r="P61" s="79">
        <f t="shared" si="26"/>
        <v>95.28795957188494</v>
      </c>
      <c r="Q61" s="79">
        <f t="shared" si="26"/>
        <v>98.407500570355438</v>
      </c>
    </row>
    <row r="62" spans="1:17" ht="11.45" customHeight="1" x14ac:dyDescent="0.25">
      <c r="A62" s="91" t="s">
        <v>21</v>
      </c>
      <c r="B62" s="123">
        <f t="shared" ref="B62:Q62" si="27">IF(B5=0,0,B5/B16)</f>
        <v>77.791939569698656</v>
      </c>
      <c r="C62" s="123">
        <f t="shared" si="27"/>
        <v>77.41110178456114</v>
      </c>
      <c r="D62" s="123">
        <f t="shared" si="27"/>
        <v>77.175350611669089</v>
      </c>
      <c r="E62" s="123">
        <f t="shared" si="27"/>
        <v>76.645847277637429</v>
      </c>
      <c r="F62" s="123">
        <f t="shared" si="27"/>
        <v>76.664909102309224</v>
      </c>
      <c r="G62" s="123">
        <f t="shared" si="27"/>
        <v>77.724534702425686</v>
      </c>
      <c r="H62" s="123">
        <f t="shared" si="27"/>
        <v>78.716063884985402</v>
      </c>
      <c r="I62" s="123">
        <f t="shared" si="27"/>
        <v>79.000149066875565</v>
      </c>
      <c r="J62" s="123">
        <f t="shared" si="27"/>
        <v>79.708829229689783</v>
      </c>
      <c r="K62" s="123">
        <f t="shared" si="27"/>
        <v>79.893962415980965</v>
      </c>
      <c r="L62" s="123">
        <f t="shared" si="27"/>
        <v>79.071993171773713</v>
      </c>
      <c r="M62" s="123">
        <f t="shared" si="27"/>
        <v>78.791856048351434</v>
      </c>
      <c r="N62" s="123">
        <f t="shared" si="27"/>
        <v>78.6107904246999</v>
      </c>
      <c r="O62" s="123">
        <f t="shared" si="27"/>
        <v>77.441739092223713</v>
      </c>
      <c r="P62" s="123">
        <f t="shared" si="27"/>
        <v>77.410504507867827</v>
      </c>
      <c r="Q62" s="123">
        <f t="shared" si="27"/>
        <v>78.124371923489647</v>
      </c>
    </row>
    <row r="63" spans="1:17" ht="11.45" customHeight="1" x14ac:dyDescent="0.25">
      <c r="A63" s="19" t="s">
        <v>20</v>
      </c>
      <c r="B63" s="76">
        <f t="shared" ref="B63:Q63" si="28">IF(B6=0,0,B6/B17)</f>
        <v>85.487401371042253</v>
      </c>
      <c r="C63" s="76">
        <f t="shared" si="28"/>
        <v>87.578659724497882</v>
      </c>
      <c r="D63" s="76">
        <f t="shared" si="28"/>
        <v>85.348244164284893</v>
      </c>
      <c r="E63" s="76">
        <f t="shared" si="28"/>
        <v>82.634557519691327</v>
      </c>
      <c r="F63" s="76">
        <f t="shared" si="28"/>
        <v>79.602570159043566</v>
      </c>
      <c r="G63" s="76">
        <f t="shared" si="28"/>
        <v>88.649200776404527</v>
      </c>
      <c r="H63" s="76">
        <f t="shared" si="28"/>
        <v>93.932611444675388</v>
      </c>
      <c r="I63" s="76">
        <f t="shared" si="28"/>
        <v>94.518394140132784</v>
      </c>
      <c r="J63" s="76">
        <f t="shared" si="28"/>
        <v>121.15272298815867</v>
      </c>
      <c r="K63" s="76">
        <f t="shared" si="28"/>
        <v>100.43195679629362</v>
      </c>
      <c r="L63" s="76">
        <f t="shared" si="28"/>
        <v>105.00557083487226</v>
      </c>
      <c r="M63" s="76">
        <f t="shared" si="28"/>
        <v>90.392025151708765</v>
      </c>
      <c r="N63" s="76">
        <f t="shared" si="28"/>
        <v>84.667037536029326</v>
      </c>
      <c r="O63" s="76">
        <f t="shared" si="28"/>
        <v>78.75826663099005</v>
      </c>
      <c r="P63" s="76">
        <f t="shared" si="28"/>
        <v>82.389107454652645</v>
      </c>
      <c r="Q63" s="76">
        <f t="shared" si="28"/>
        <v>85.944605420084528</v>
      </c>
    </row>
    <row r="64" spans="1:17" ht="11.45" customHeight="1" x14ac:dyDescent="0.25">
      <c r="A64" s="62" t="s">
        <v>17</v>
      </c>
      <c r="B64" s="77">
        <f t="shared" ref="B64:Q64" si="29">IF(B7=0,0,B7/B18)</f>
        <v>82.130176310724067</v>
      </c>
      <c r="C64" s="77">
        <f t="shared" si="29"/>
        <v>79.861913385926442</v>
      </c>
      <c r="D64" s="77">
        <f t="shared" si="29"/>
        <v>77.727888362036381</v>
      </c>
      <c r="E64" s="77">
        <f t="shared" si="29"/>
        <v>75.276234170876492</v>
      </c>
      <c r="F64" s="77">
        <f t="shared" si="29"/>
        <v>74.572684778856868</v>
      </c>
      <c r="G64" s="77">
        <f t="shared" si="29"/>
        <v>80.465731127852067</v>
      </c>
      <c r="H64" s="77">
        <f t="shared" si="29"/>
        <v>85.209358600470665</v>
      </c>
      <c r="I64" s="77">
        <f t="shared" si="29"/>
        <v>85.735000885202993</v>
      </c>
      <c r="J64" s="77">
        <f t="shared" si="29"/>
        <v>89.369806154865088</v>
      </c>
      <c r="K64" s="77">
        <f t="shared" si="29"/>
        <v>90.221973974312903</v>
      </c>
      <c r="L64" s="77">
        <f t="shared" si="29"/>
        <v>86.596780370482875</v>
      </c>
      <c r="M64" s="77">
        <f t="shared" si="29"/>
        <v>86.281762162322039</v>
      </c>
      <c r="N64" s="77">
        <f t="shared" si="29"/>
        <v>85.258611092859297</v>
      </c>
      <c r="O64" s="77">
        <f t="shared" si="29"/>
        <v>79.244248930445636</v>
      </c>
      <c r="P64" s="77">
        <f t="shared" si="29"/>
        <v>78.510231496767076</v>
      </c>
      <c r="Q64" s="77">
        <f t="shared" si="29"/>
        <v>81.878239945389225</v>
      </c>
    </row>
    <row r="65" spans="1:17" ht="11.45" customHeight="1" x14ac:dyDescent="0.25">
      <c r="A65" s="62" t="s">
        <v>16</v>
      </c>
      <c r="B65" s="77">
        <f t="shared" ref="B65:Q65" si="30">IF(B8=0,0,B8/B19)</f>
        <v>85.704619314344697</v>
      </c>
      <c r="C65" s="77">
        <f t="shared" si="30"/>
        <v>88.093769679497512</v>
      </c>
      <c r="D65" s="77">
        <f t="shared" si="30"/>
        <v>85.927020937604766</v>
      </c>
      <c r="E65" s="77">
        <f t="shared" si="30"/>
        <v>83.155645030362138</v>
      </c>
      <c r="F65" s="77">
        <f t="shared" si="30"/>
        <v>79.873580027935475</v>
      </c>
      <c r="G65" s="77">
        <f t="shared" si="30"/>
        <v>88.727564991466011</v>
      </c>
      <c r="H65" s="77">
        <f t="shared" si="30"/>
        <v>93.994783924158881</v>
      </c>
      <c r="I65" s="77">
        <f t="shared" si="30"/>
        <v>94.601347547402966</v>
      </c>
      <c r="J65" s="77">
        <f t="shared" si="30"/>
        <v>121.50370923418888</v>
      </c>
      <c r="K65" s="77">
        <f t="shared" si="30"/>
        <v>100.51163790099368</v>
      </c>
      <c r="L65" s="77">
        <f t="shared" si="30"/>
        <v>105.05683077750271</v>
      </c>
      <c r="M65" s="77">
        <f t="shared" si="30"/>
        <v>90.401713666717129</v>
      </c>
      <c r="N65" s="77">
        <f t="shared" si="30"/>
        <v>84.664253839813185</v>
      </c>
      <c r="O65" s="77">
        <f t="shared" si="30"/>
        <v>78.757191316406647</v>
      </c>
      <c r="P65" s="77">
        <f t="shared" si="30"/>
        <v>82.408525424162136</v>
      </c>
      <c r="Q65" s="77">
        <f t="shared" si="30"/>
        <v>85.966283454227977</v>
      </c>
    </row>
    <row r="66" spans="1:17" ht="11.45" customHeight="1" x14ac:dyDescent="0.25">
      <c r="A66" s="118" t="s">
        <v>19</v>
      </c>
      <c r="B66" s="122">
        <f t="shared" ref="B66:Q66" si="31">IF(B9=0,0,B9/B20)</f>
        <v>243.09981115530829</v>
      </c>
      <c r="C66" s="122">
        <f t="shared" si="31"/>
        <v>241.90969307675357</v>
      </c>
      <c r="D66" s="122">
        <f t="shared" si="31"/>
        <v>241.17297066146591</v>
      </c>
      <c r="E66" s="122">
        <f t="shared" si="31"/>
        <v>239.518272742617</v>
      </c>
      <c r="F66" s="122">
        <f t="shared" si="31"/>
        <v>239.57784094471631</v>
      </c>
      <c r="G66" s="122">
        <f t="shared" si="31"/>
        <v>242.88917094508031</v>
      </c>
      <c r="H66" s="122">
        <f t="shared" si="31"/>
        <v>245.98769964057942</v>
      </c>
      <c r="I66" s="122">
        <f t="shared" si="31"/>
        <v>246.87546583398617</v>
      </c>
      <c r="J66" s="122">
        <f t="shared" si="31"/>
        <v>249.09009134278057</v>
      </c>
      <c r="K66" s="122">
        <f t="shared" si="31"/>
        <v>249.6686325499405</v>
      </c>
      <c r="L66" s="122">
        <f t="shared" si="31"/>
        <v>247.09997866179282</v>
      </c>
      <c r="M66" s="122">
        <f t="shared" si="31"/>
        <v>246.22455015109821</v>
      </c>
      <c r="N66" s="122">
        <f t="shared" si="31"/>
        <v>245.65872007718721</v>
      </c>
      <c r="O66" s="122">
        <f t="shared" si="31"/>
        <v>242.00543466319908</v>
      </c>
      <c r="P66" s="122">
        <f t="shared" si="31"/>
        <v>241.90782658708696</v>
      </c>
      <c r="Q66" s="122">
        <f t="shared" si="31"/>
        <v>244.13866226090514</v>
      </c>
    </row>
    <row r="67" spans="1:17" ht="11.45" customHeight="1" x14ac:dyDescent="0.25">
      <c r="A67" s="25" t="s">
        <v>66</v>
      </c>
      <c r="B67" s="79">
        <f t="shared" ref="B67:Q67" si="32">IF(B10=0,0,B10/B21)</f>
        <v>475.25623571116643</v>
      </c>
      <c r="C67" s="79">
        <f t="shared" si="32"/>
        <v>483.5450788305526</v>
      </c>
      <c r="D67" s="79">
        <f t="shared" si="32"/>
        <v>494.01683007797419</v>
      </c>
      <c r="E67" s="79">
        <f t="shared" si="32"/>
        <v>511.55241066220293</v>
      </c>
      <c r="F67" s="79">
        <f t="shared" si="32"/>
        <v>448.02367767805993</v>
      </c>
      <c r="G67" s="79">
        <f t="shared" si="32"/>
        <v>494.12971617462665</v>
      </c>
      <c r="H67" s="79">
        <f t="shared" si="32"/>
        <v>489.94632171770502</v>
      </c>
      <c r="I67" s="79">
        <f t="shared" si="32"/>
        <v>460.26439082330683</v>
      </c>
      <c r="J67" s="79">
        <f t="shared" si="32"/>
        <v>480.85918654164828</v>
      </c>
      <c r="K67" s="79">
        <f t="shared" si="32"/>
        <v>504.45346132911078</v>
      </c>
      <c r="L67" s="79">
        <f t="shared" si="32"/>
        <v>552.39305977352444</v>
      </c>
      <c r="M67" s="79">
        <f t="shared" si="32"/>
        <v>527.25763305968087</v>
      </c>
      <c r="N67" s="79">
        <f t="shared" si="32"/>
        <v>554.97369017346864</v>
      </c>
      <c r="O67" s="79">
        <f t="shared" si="32"/>
        <v>549.68675456761639</v>
      </c>
      <c r="P67" s="79">
        <f t="shared" si="32"/>
        <v>574.04711844304279</v>
      </c>
      <c r="Q67" s="79">
        <f t="shared" si="32"/>
        <v>580.48959332167635</v>
      </c>
    </row>
    <row r="68" spans="1:17" ht="11.45" customHeight="1" x14ac:dyDescent="0.25">
      <c r="A68" s="116" t="s">
        <v>17</v>
      </c>
      <c r="B68" s="77">
        <f t="shared" ref="B68:Q68" si="33">IF(B11=0,0,B11/B22)</f>
        <v>545.66410677670376</v>
      </c>
      <c r="C68" s="77">
        <f t="shared" si="33"/>
        <v>527.69263866567121</v>
      </c>
      <c r="D68" s="77">
        <f t="shared" si="33"/>
        <v>539.30354611740381</v>
      </c>
      <c r="E68" s="77">
        <f t="shared" si="33"/>
        <v>558.25621361031017</v>
      </c>
      <c r="F68" s="77">
        <f t="shared" si="33"/>
        <v>543.18286749298579</v>
      </c>
      <c r="G68" s="77">
        <f t="shared" si="33"/>
        <v>538.95362636617426</v>
      </c>
      <c r="H68" s="77">
        <f t="shared" si="33"/>
        <v>534.67003935040191</v>
      </c>
      <c r="I68" s="77">
        <f t="shared" si="33"/>
        <v>558.20501347767731</v>
      </c>
      <c r="J68" s="77">
        <f t="shared" si="33"/>
        <v>524.57993288911723</v>
      </c>
      <c r="K68" s="77">
        <f t="shared" si="33"/>
        <v>550.54003632971683</v>
      </c>
      <c r="L68" s="77">
        <f t="shared" si="33"/>
        <v>602.97302230338926</v>
      </c>
      <c r="M68" s="77">
        <f t="shared" si="33"/>
        <v>575.3858820538386</v>
      </c>
      <c r="N68" s="77">
        <f t="shared" si="33"/>
        <v>606.20523269622618</v>
      </c>
      <c r="O68" s="77">
        <f t="shared" si="33"/>
        <v>600.27011764950805</v>
      </c>
      <c r="P68" s="77">
        <f t="shared" si="33"/>
        <v>627.6198252620926</v>
      </c>
      <c r="Q68" s="77">
        <f t="shared" si="33"/>
        <v>634.54246341921396</v>
      </c>
    </row>
    <row r="69" spans="1:17" ht="11.45" customHeight="1" x14ac:dyDescent="0.25">
      <c r="A69" s="93" t="s">
        <v>16</v>
      </c>
      <c r="B69" s="74">
        <f t="shared" ref="B69:Q69" si="34">IF(B12=0,0,B12/B23)</f>
        <v>472.54342244682948</v>
      </c>
      <c r="C69" s="74">
        <f t="shared" si="34"/>
        <v>481.78845142982368</v>
      </c>
      <c r="D69" s="74">
        <f t="shared" si="34"/>
        <v>491.84409362074274</v>
      </c>
      <c r="E69" s="74">
        <f t="shared" si="34"/>
        <v>509.41021850049731</v>
      </c>
      <c r="F69" s="74">
        <f t="shared" si="34"/>
        <v>444.04716372506721</v>
      </c>
      <c r="G69" s="74">
        <f t="shared" si="34"/>
        <v>493.69813571528368</v>
      </c>
      <c r="H69" s="74">
        <f t="shared" si="34"/>
        <v>489.62246797231063</v>
      </c>
      <c r="I69" s="74">
        <f t="shared" si="34"/>
        <v>459.43495961188472</v>
      </c>
      <c r="J69" s="74">
        <f t="shared" si="34"/>
        <v>480.45529612686539</v>
      </c>
      <c r="K69" s="74">
        <f t="shared" si="34"/>
        <v>504.10419875743548</v>
      </c>
      <c r="L69" s="74">
        <f t="shared" si="34"/>
        <v>552.26767911479533</v>
      </c>
      <c r="M69" s="74">
        <f t="shared" si="34"/>
        <v>527.13039279866655</v>
      </c>
      <c r="N69" s="74">
        <f t="shared" si="34"/>
        <v>554.70187083688506</v>
      </c>
      <c r="O69" s="74">
        <f t="shared" si="34"/>
        <v>549.53850533064281</v>
      </c>
      <c r="P69" s="74">
        <f t="shared" si="34"/>
        <v>573.75110695350986</v>
      </c>
      <c r="Q69" s="74">
        <f t="shared" si="34"/>
        <v>580.14703312128358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361.96078431372547</v>
      </c>
      <c r="C72" s="79">
        <f t="shared" ref="C72:Q72" si="35">IF(C37=0,0,(C38*C73+C39*C74+C42*C77)/C37)</f>
        <v>362.27141482194418</v>
      </c>
      <c r="D72" s="79">
        <f t="shared" si="35"/>
        <v>362.2412155745489</v>
      </c>
      <c r="E72" s="79">
        <f t="shared" si="35"/>
        <v>361.9757688723206</v>
      </c>
      <c r="F72" s="79">
        <f t="shared" si="35"/>
        <v>362.03515263644772</v>
      </c>
      <c r="G72" s="79">
        <f t="shared" si="35"/>
        <v>362.64678471575024</v>
      </c>
      <c r="H72" s="79">
        <f t="shared" si="35"/>
        <v>363.10536044362294</v>
      </c>
      <c r="I72" s="79">
        <f t="shared" si="35"/>
        <v>363.42857142857144</v>
      </c>
      <c r="J72" s="79">
        <f t="shared" si="35"/>
        <v>362.44196044711953</v>
      </c>
      <c r="K72" s="79">
        <f t="shared" si="35"/>
        <v>362.70779777206513</v>
      </c>
      <c r="L72" s="79">
        <f t="shared" si="35"/>
        <v>362.95165394402034</v>
      </c>
      <c r="M72" s="79">
        <f t="shared" si="35"/>
        <v>360.78554595443836</v>
      </c>
      <c r="N72" s="79">
        <f t="shared" si="35"/>
        <v>358.87573964497039</v>
      </c>
      <c r="O72" s="79">
        <f t="shared" si="35"/>
        <v>358.24145150034894</v>
      </c>
      <c r="P72" s="79">
        <f t="shared" si="35"/>
        <v>359.2134831460674</v>
      </c>
      <c r="Q72" s="79">
        <f t="shared" si="35"/>
        <v>359.43977591036412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0.26555438084114802</v>
      </c>
      <c r="C83" s="168">
        <f t="shared" ref="C83:Q83" si="38">IF(C61=0,0,C61/C72)</f>
        <v>0.27105182883651502</v>
      </c>
      <c r="D83" s="168">
        <f t="shared" si="38"/>
        <v>0.26855793902645708</v>
      </c>
      <c r="E83" s="168">
        <f t="shared" si="38"/>
        <v>0.26263788733740939</v>
      </c>
      <c r="F83" s="168">
        <f t="shared" si="38"/>
        <v>0.25703409358494139</v>
      </c>
      <c r="G83" s="168">
        <f t="shared" si="38"/>
        <v>0.27451898623599269</v>
      </c>
      <c r="H83" s="168">
        <f t="shared" si="38"/>
        <v>0.28608631208922009</v>
      </c>
      <c r="I83" s="168">
        <f t="shared" si="38"/>
        <v>0.2898272057575198</v>
      </c>
      <c r="J83" s="168">
        <f t="shared" si="38"/>
        <v>0.34383941965442</v>
      </c>
      <c r="K83" s="168">
        <f t="shared" si="38"/>
        <v>0.30495072738409201</v>
      </c>
      <c r="L83" s="168">
        <f t="shared" si="38"/>
        <v>0.31112464952136415</v>
      </c>
      <c r="M83" s="168">
        <f t="shared" si="38"/>
        <v>0.28003061644486654</v>
      </c>
      <c r="N83" s="168">
        <f t="shared" si="38"/>
        <v>0.26915979967467235</v>
      </c>
      <c r="O83" s="168">
        <f t="shared" si="38"/>
        <v>0.25601934870192877</v>
      </c>
      <c r="P83" s="168">
        <f t="shared" si="38"/>
        <v>0.26526832661550703</v>
      </c>
      <c r="Q83" s="168">
        <f t="shared" si="38"/>
        <v>0.27378021901197702</v>
      </c>
    </row>
    <row r="84" spans="1:17" ht="11.45" customHeight="1" x14ac:dyDescent="0.25">
      <c r="A84" s="91" t="s">
        <v>21</v>
      </c>
      <c r="B84" s="169">
        <f t="shared" ref="B84:Q84" si="39">IF(B62=0,0,B62/B73)</f>
        <v>0.19447984892424663</v>
      </c>
      <c r="C84" s="169">
        <f t="shared" si="39"/>
        <v>0.19352775446140286</v>
      </c>
      <c r="D84" s="169">
        <f t="shared" si="39"/>
        <v>0.19293837652917273</v>
      </c>
      <c r="E84" s="169">
        <f t="shared" si="39"/>
        <v>0.19161461819409356</v>
      </c>
      <c r="F84" s="169">
        <f t="shared" si="39"/>
        <v>0.19166227275577305</v>
      </c>
      <c r="G84" s="169">
        <f t="shared" si="39"/>
        <v>0.19431133675606421</v>
      </c>
      <c r="H84" s="169">
        <f t="shared" si="39"/>
        <v>0.1967901597124635</v>
      </c>
      <c r="I84" s="169">
        <f t="shared" si="39"/>
        <v>0.19750037266718892</v>
      </c>
      <c r="J84" s="169">
        <f t="shared" si="39"/>
        <v>0.19927207307422445</v>
      </c>
      <c r="K84" s="169">
        <f t="shared" si="39"/>
        <v>0.19973490603995242</v>
      </c>
      <c r="L84" s="169">
        <f t="shared" si="39"/>
        <v>0.19767998292943428</v>
      </c>
      <c r="M84" s="169">
        <f t="shared" si="39"/>
        <v>0.1969796401208786</v>
      </c>
      <c r="N84" s="169">
        <f t="shared" si="39"/>
        <v>0.19652697606174974</v>
      </c>
      <c r="O84" s="169">
        <f t="shared" si="39"/>
        <v>0.19360434773055929</v>
      </c>
      <c r="P84" s="169">
        <f t="shared" si="39"/>
        <v>0.19352626126966957</v>
      </c>
      <c r="Q84" s="169">
        <f t="shared" si="39"/>
        <v>0.19531092980872411</v>
      </c>
    </row>
    <row r="85" spans="1:17" ht="11.45" customHeight="1" x14ac:dyDescent="0.25">
      <c r="A85" s="19" t="s">
        <v>20</v>
      </c>
      <c r="B85" s="170">
        <f t="shared" ref="B85:Q85" si="40">IF(B63=0,0,B63/B74)</f>
        <v>0.26714812928450704</v>
      </c>
      <c r="C85" s="170">
        <f t="shared" si="40"/>
        <v>0.2736833116390559</v>
      </c>
      <c r="D85" s="170">
        <f t="shared" si="40"/>
        <v>0.26671326301339027</v>
      </c>
      <c r="E85" s="170">
        <f t="shared" si="40"/>
        <v>0.2582329922490354</v>
      </c>
      <c r="F85" s="170">
        <f t="shared" si="40"/>
        <v>0.24875803174701114</v>
      </c>
      <c r="G85" s="170">
        <f t="shared" si="40"/>
        <v>0.27702875242626412</v>
      </c>
      <c r="H85" s="170">
        <f t="shared" si="40"/>
        <v>0.2935394107646106</v>
      </c>
      <c r="I85" s="170">
        <f t="shared" si="40"/>
        <v>0.29536998168791495</v>
      </c>
      <c r="J85" s="170">
        <f t="shared" si="40"/>
        <v>0.37860225933799585</v>
      </c>
      <c r="K85" s="170">
        <f t="shared" si="40"/>
        <v>0.31384986498841755</v>
      </c>
      <c r="L85" s="170">
        <f t="shared" si="40"/>
        <v>0.32814240885897583</v>
      </c>
      <c r="M85" s="170">
        <f t="shared" si="40"/>
        <v>0.28247507859908988</v>
      </c>
      <c r="N85" s="170">
        <f t="shared" si="40"/>
        <v>0.26458449230009162</v>
      </c>
      <c r="O85" s="170">
        <f t="shared" si="40"/>
        <v>0.24611958322184391</v>
      </c>
      <c r="P85" s="170">
        <f t="shared" si="40"/>
        <v>0.25746596079578954</v>
      </c>
      <c r="Q85" s="170">
        <f t="shared" si="40"/>
        <v>0.26857689193776413</v>
      </c>
    </row>
    <row r="86" spans="1:17" ht="11.45" customHeight="1" x14ac:dyDescent="0.25">
      <c r="A86" s="62" t="s">
        <v>17</v>
      </c>
      <c r="B86" s="171">
        <f t="shared" ref="B86:Q86" si="41">IF(B64=0,0,B64/B75)</f>
        <v>0.25665680097101273</v>
      </c>
      <c r="C86" s="171">
        <f t="shared" si="41"/>
        <v>0.24956847933102014</v>
      </c>
      <c r="D86" s="171">
        <f t="shared" si="41"/>
        <v>0.24289965113136369</v>
      </c>
      <c r="E86" s="171">
        <f t="shared" si="41"/>
        <v>0.23523823178398903</v>
      </c>
      <c r="F86" s="171">
        <f t="shared" si="41"/>
        <v>0.23303963993392771</v>
      </c>
      <c r="G86" s="171">
        <f t="shared" si="41"/>
        <v>0.25145540977453773</v>
      </c>
      <c r="H86" s="171">
        <f t="shared" si="41"/>
        <v>0.26627924562647082</v>
      </c>
      <c r="I86" s="171">
        <f t="shared" si="41"/>
        <v>0.26792187776625936</v>
      </c>
      <c r="J86" s="171">
        <f t="shared" si="41"/>
        <v>0.27928064423395338</v>
      </c>
      <c r="K86" s="171">
        <f t="shared" si="41"/>
        <v>0.28194366866972781</v>
      </c>
      <c r="L86" s="171">
        <f t="shared" si="41"/>
        <v>0.27061493865775899</v>
      </c>
      <c r="M86" s="171">
        <f t="shared" si="41"/>
        <v>0.26963050675725636</v>
      </c>
      <c r="N86" s="171">
        <f t="shared" si="41"/>
        <v>0.26643315966518533</v>
      </c>
      <c r="O86" s="171">
        <f t="shared" si="41"/>
        <v>0.24763827790764262</v>
      </c>
      <c r="P86" s="171">
        <f t="shared" si="41"/>
        <v>0.24534447342739713</v>
      </c>
      <c r="Q86" s="171">
        <f t="shared" si="41"/>
        <v>0.25586949982934132</v>
      </c>
    </row>
    <row r="87" spans="1:17" ht="11.45" customHeight="1" x14ac:dyDescent="0.25">
      <c r="A87" s="62" t="s">
        <v>16</v>
      </c>
      <c r="B87" s="171">
        <f t="shared" ref="B87:Q87" si="42">IF(B65=0,0,B65/B76)</f>
        <v>0.26782693535732716</v>
      </c>
      <c r="C87" s="171">
        <f t="shared" si="42"/>
        <v>0.27529303024842972</v>
      </c>
      <c r="D87" s="171">
        <f t="shared" si="42"/>
        <v>0.26852194043001487</v>
      </c>
      <c r="E87" s="171">
        <f t="shared" si="42"/>
        <v>0.25986139071988168</v>
      </c>
      <c r="F87" s="171">
        <f t="shared" si="42"/>
        <v>0.24960493758729835</v>
      </c>
      <c r="G87" s="171">
        <f t="shared" si="42"/>
        <v>0.27727364059833126</v>
      </c>
      <c r="H87" s="171">
        <f t="shared" si="42"/>
        <v>0.29373369976299651</v>
      </c>
      <c r="I87" s="171">
        <f t="shared" si="42"/>
        <v>0.29562921108563428</v>
      </c>
      <c r="J87" s="171">
        <f t="shared" si="42"/>
        <v>0.37969909135684021</v>
      </c>
      <c r="K87" s="171">
        <f t="shared" si="42"/>
        <v>0.31409886844060525</v>
      </c>
      <c r="L87" s="171">
        <f t="shared" si="42"/>
        <v>0.32830259617969598</v>
      </c>
      <c r="M87" s="171">
        <f t="shared" si="42"/>
        <v>0.28250535520849102</v>
      </c>
      <c r="N87" s="171">
        <f t="shared" si="42"/>
        <v>0.26457579324941621</v>
      </c>
      <c r="O87" s="171">
        <f t="shared" si="42"/>
        <v>0.24611622286377077</v>
      </c>
      <c r="P87" s="171">
        <f t="shared" si="42"/>
        <v>0.25752664195050667</v>
      </c>
      <c r="Q87" s="171">
        <f t="shared" si="42"/>
        <v>0.26864463579446241</v>
      </c>
    </row>
    <row r="88" spans="1:17" ht="11.45" customHeight="1" x14ac:dyDescent="0.25">
      <c r="A88" s="118" t="s">
        <v>19</v>
      </c>
      <c r="B88" s="172">
        <f t="shared" ref="B88:Q88" si="43">IF(B66=0,0,B66/B77)</f>
        <v>0.43410680563447906</v>
      </c>
      <c r="C88" s="172">
        <f t="shared" si="43"/>
        <v>0.4319815947799171</v>
      </c>
      <c r="D88" s="172">
        <f t="shared" si="43"/>
        <v>0.43066601903833196</v>
      </c>
      <c r="E88" s="172">
        <f t="shared" si="43"/>
        <v>0.4277112013261018</v>
      </c>
      <c r="F88" s="172">
        <f t="shared" si="43"/>
        <v>0.42781757311556484</v>
      </c>
      <c r="G88" s="172">
        <f t="shared" si="43"/>
        <v>0.43373066240192915</v>
      </c>
      <c r="H88" s="172">
        <f t="shared" si="43"/>
        <v>0.43926374935817752</v>
      </c>
      <c r="I88" s="172">
        <f t="shared" si="43"/>
        <v>0.44084904613211817</v>
      </c>
      <c r="J88" s="172">
        <f t="shared" si="43"/>
        <v>0.44480373454067956</v>
      </c>
      <c r="K88" s="172">
        <f t="shared" si="43"/>
        <v>0.44583684383917949</v>
      </c>
      <c r="L88" s="172">
        <f t="shared" si="43"/>
        <v>0.44124996189605858</v>
      </c>
      <c r="M88" s="172">
        <f t="shared" si="43"/>
        <v>0.43968669669838967</v>
      </c>
      <c r="N88" s="172">
        <f t="shared" si="43"/>
        <v>0.43867628585212004</v>
      </c>
      <c r="O88" s="172">
        <f t="shared" si="43"/>
        <v>0.43215256189856976</v>
      </c>
      <c r="P88" s="172">
        <f t="shared" si="43"/>
        <v>0.4319782617626553</v>
      </c>
      <c r="Q88" s="172">
        <f t="shared" si="43"/>
        <v>0.43596189689447346</v>
      </c>
    </row>
    <row r="89" spans="1:17" ht="11.45" customHeight="1" x14ac:dyDescent="0.25">
      <c r="A89" s="25" t="s">
        <v>18</v>
      </c>
      <c r="B89" s="168">
        <f t="shared" ref="B89:Q89" si="44">IF(B67=0,0,B67/B78)</f>
        <v>0.22631249319579352</v>
      </c>
      <c r="C89" s="168">
        <f t="shared" si="44"/>
        <v>0.2302595613478822</v>
      </c>
      <c r="D89" s="168">
        <f t="shared" si="44"/>
        <v>0.23524610956094008</v>
      </c>
      <c r="E89" s="168">
        <f t="shared" si="44"/>
        <v>0.24359638602962044</v>
      </c>
      <c r="F89" s="168">
        <f t="shared" si="44"/>
        <v>0.21334460841812378</v>
      </c>
      <c r="G89" s="168">
        <f t="shared" si="44"/>
        <v>0.2352998648450603</v>
      </c>
      <c r="H89" s="168">
        <f t="shared" si="44"/>
        <v>0.23330777224652621</v>
      </c>
      <c r="I89" s="168">
        <f t="shared" si="44"/>
        <v>0.21917351943966992</v>
      </c>
      <c r="J89" s="168">
        <f t="shared" si="44"/>
        <v>0.22898056501983252</v>
      </c>
      <c r="K89" s="168">
        <f t="shared" si="44"/>
        <v>0.24021593396624322</v>
      </c>
      <c r="L89" s="168">
        <f t="shared" si="44"/>
        <v>0.26304431417786878</v>
      </c>
      <c r="M89" s="168">
        <f t="shared" si="44"/>
        <v>0.25107506336175278</v>
      </c>
      <c r="N89" s="168">
        <f t="shared" si="44"/>
        <v>0.26427318579688985</v>
      </c>
      <c r="O89" s="168">
        <f t="shared" si="44"/>
        <v>0.26175559741315069</v>
      </c>
      <c r="P89" s="168">
        <f t="shared" si="44"/>
        <v>0.27335577068716321</v>
      </c>
      <c r="Q89" s="168">
        <f t="shared" si="44"/>
        <v>0.27642361586746494</v>
      </c>
    </row>
    <row r="90" spans="1:17" ht="11.45" customHeight="1" x14ac:dyDescent="0.25">
      <c r="A90" s="116" t="s">
        <v>17</v>
      </c>
      <c r="B90" s="171">
        <f t="shared" ref="B90:Q90" si="45">IF(B68=0,0,B68/B79)</f>
        <v>0.25984005084604939</v>
      </c>
      <c r="C90" s="171">
        <f t="shared" si="45"/>
        <v>0.25128220888841485</v>
      </c>
      <c r="D90" s="171">
        <f t="shared" si="45"/>
        <v>0.25681121243685895</v>
      </c>
      <c r="E90" s="171">
        <f t="shared" si="45"/>
        <v>0.26583629219538579</v>
      </c>
      <c r="F90" s="171">
        <f t="shared" si="45"/>
        <v>0.25865850832999321</v>
      </c>
      <c r="G90" s="171">
        <f t="shared" si="45"/>
        <v>0.2566445839838925</v>
      </c>
      <c r="H90" s="171">
        <f t="shared" si="45"/>
        <v>0.25460478064304853</v>
      </c>
      <c r="I90" s="171">
        <f t="shared" si="45"/>
        <v>0.26581191117984632</v>
      </c>
      <c r="J90" s="171">
        <f t="shared" si="45"/>
        <v>0.24979996804243679</v>
      </c>
      <c r="K90" s="171">
        <f t="shared" si="45"/>
        <v>0.26216192206176991</v>
      </c>
      <c r="L90" s="171">
        <f t="shared" si="45"/>
        <v>0.28713001062066157</v>
      </c>
      <c r="M90" s="171">
        <f t="shared" si="45"/>
        <v>0.27399327716849459</v>
      </c>
      <c r="N90" s="171">
        <f t="shared" si="45"/>
        <v>0.28866915842677437</v>
      </c>
      <c r="O90" s="171">
        <f t="shared" si="45"/>
        <v>0.2858429131664324</v>
      </c>
      <c r="P90" s="171">
        <f t="shared" si="45"/>
        <v>0.29886658345813932</v>
      </c>
      <c r="Q90" s="171">
        <f t="shared" si="45"/>
        <v>0.3021630778186733</v>
      </c>
    </row>
    <row r="91" spans="1:17" ht="11.45" customHeight="1" x14ac:dyDescent="0.25">
      <c r="A91" s="93" t="s">
        <v>16</v>
      </c>
      <c r="B91" s="173">
        <f t="shared" ref="B91:Q91" si="46">IF(B69=0,0,B69/B80)</f>
        <v>0.22502067735563308</v>
      </c>
      <c r="C91" s="173">
        <f t="shared" si="46"/>
        <v>0.22942307210943985</v>
      </c>
      <c r="D91" s="173">
        <f t="shared" si="46"/>
        <v>0.23421147315273463</v>
      </c>
      <c r="E91" s="173">
        <f t="shared" si="46"/>
        <v>0.24257629452404633</v>
      </c>
      <c r="F91" s="173">
        <f t="shared" si="46"/>
        <v>0.2114510303452701</v>
      </c>
      <c r="G91" s="173">
        <f t="shared" si="46"/>
        <v>0.23509435034061127</v>
      </c>
      <c r="H91" s="173">
        <f t="shared" si="46"/>
        <v>0.23315355617729078</v>
      </c>
      <c r="I91" s="173">
        <f t="shared" si="46"/>
        <v>0.2187785521961356</v>
      </c>
      <c r="J91" s="173">
        <f t="shared" si="46"/>
        <v>0.22878823625088829</v>
      </c>
      <c r="K91" s="173">
        <f t="shared" si="46"/>
        <v>0.24004961845592165</v>
      </c>
      <c r="L91" s="173">
        <f t="shared" si="46"/>
        <v>0.2629846091022835</v>
      </c>
      <c r="M91" s="173">
        <f t="shared" si="46"/>
        <v>0.25101447276126976</v>
      </c>
      <c r="N91" s="173">
        <f t="shared" si="46"/>
        <v>0.26414374801756429</v>
      </c>
      <c r="O91" s="173">
        <f t="shared" si="46"/>
        <v>0.26168500253840132</v>
      </c>
      <c r="P91" s="173">
        <f t="shared" si="46"/>
        <v>0.27321481283500471</v>
      </c>
      <c r="Q91" s="173">
        <f t="shared" si="46"/>
        <v>0.27626049196251601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208582.63504168033</v>
      </c>
      <c r="C94" s="40">
        <f t="shared" si="47"/>
        <v>210205.63063874783</v>
      </c>
      <c r="D94" s="40">
        <f t="shared" si="47"/>
        <v>212165.82656482435</v>
      </c>
      <c r="E94" s="40">
        <f t="shared" si="47"/>
        <v>212295.9187707059</v>
      </c>
      <c r="F94" s="40">
        <f t="shared" si="47"/>
        <v>211784.40888500828</v>
      </c>
      <c r="G94" s="40">
        <f t="shared" si="47"/>
        <v>204529.40147134656</v>
      </c>
      <c r="H94" s="40">
        <f t="shared" si="47"/>
        <v>209185.97933087641</v>
      </c>
      <c r="I94" s="40">
        <f t="shared" si="47"/>
        <v>211322.6455974392</v>
      </c>
      <c r="J94" s="40">
        <f t="shared" si="47"/>
        <v>184703.24286799855</v>
      </c>
      <c r="K94" s="40">
        <f t="shared" si="47"/>
        <v>210103.00457609727</v>
      </c>
      <c r="L94" s="40">
        <f t="shared" si="47"/>
        <v>201823.00171809667</v>
      </c>
      <c r="M94" s="40">
        <f t="shared" si="47"/>
        <v>213338.58069082146</v>
      </c>
      <c r="N94" s="40">
        <f t="shared" si="47"/>
        <v>216927.98686057294</v>
      </c>
      <c r="O94" s="40">
        <f t="shared" si="47"/>
        <v>217469.22170025817</v>
      </c>
      <c r="P94" s="40">
        <f t="shared" si="47"/>
        <v>214665.69618739764</v>
      </c>
      <c r="Q94" s="40">
        <f t="shared" si="47"/>
        <v>216910.8872757566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113742.04492981719</v>
      </c>
      <c r="C95" s="121">
        <f t="shared" si="48"/>
        <v>113553.31177408164</v>
      </c>
      <c r="D95" s="121">
        <f t="shared" si="48"/>
        <v>113763.46998405299</v>
      </c>
      <c r="E95" s="121">
        <f t="shared" si="48"/>
        <v>113605.94070080228</v>
      </c>
      <c r="F95" s="121">
        <f t="shared" si="48"/>
        <v>113703.42360096316</v>
      </c>
      <c r="G95" s="121">
        <f t="shared" si="48"/>
        <v>110972.26505086695</v>
      </c>
      <c r="H95" s="121">
        <f t="shared" si="48"/>
        <v>113697.13312972446</v>
      </c>
      <c r="I95" s="121">
        <f t="shared" si="48"/>
        <v>113640.25064996319</v>
      </c>
      <c r="J95" s="121">
        <f t="shared" si="48"/>
        <v>113723.62905763007</v>
      </c>
      <c r="K95" s="121">
        <f t="shared" si="48"/>
        <v>112775.2346949659</v>
      </c>
      <c r="L95" s="121">
        <f t="shared" si="48"/>
        <v>113745.49292943966</v>
      </c>
      <c r="M95" s="121">
        <f t="shared" si="48"/>
        <v>113569.7927397852</v>
      </c>
      <c r="N95" s="121">
        <f t="shared" si="48"/>
        <v>113697.53514825765</v>
      </c>
      <c r="O95" s="121">
        <f t="shared" si="48"/>
        <v>113754.58016890273</v>
      </c>
      <c r="P95" s="121">
        <f t="shared" si="48"/>
        <v>112710.80140180732</v>
      </c>
      <c r="Q95" s="121">
        <f t="shared" si="48"/>
        <v>113668.55148002093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266955.86055085994</v>
      </c>
      <c r="C96" s="38">
        <f t="shared" si="49"/>
        <v>268144.71226791799</v>
      </c>
      <c r="D96" s="38">
        <f t="shared" si="49"/>
        <v>268924.24810990068</v>
      </c>
      <c r="E96" s="38">
        <f t="shared" si="49"/>
        <v>268485.81952247862</v>
      </c>
      <c r="F96" s="38">
        <f t="shared" si="49"/>
        <v>267710.74199245335</v>
      </c>
      <c r="G96" s="38">
        <f t="shared" si="49"/>
        <v>259983.00336885266</v>
      </c>
      <c r="H96" s="38">
        <f t="shared" si="49"/>
        <v>266690.83529993123</v>
      </c>
      <c r="I96" s="38">
        <f t="shared" si="49"/>
        <v>268479.71146037319</v>
      </c>
      <c r="J96" s="38">
        <f t="shared" si="49"/>
        <v>214342.29644826171</v>
      </c>
      <c r="K96" s="38">
        <f t="shared" si="49"/>
        <v>262274.72979180544</v>
      </c>
      <c r="L96" s="38">
        <f t="shared" si="49"/>
        <v>248407.07761253812</v>
      </c>
      <c r="M96" s="38">
        <f t="shared" si="49"/>
        <v>267260.21515559324</v>
      </c>
      <c r="N96" s="38">
        <f t="shared" si="49"/>
        <v>268180.32184556924</v>
      </c>
      <c r="O96" s="38">
        <f t="shared" si="49"/>
        <v>267552.13576211076</v>
      </c>
      <c r="P96" s="38">
        <f t="shared" si="49"/>
        <v>263909.59867584665</v>
      </c>
      <c r="Q96" s="38">
        <f t="shared" si="49"/>
        <v>266732.33610094519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238081.08108108112</v>
      </c>
      <c r="C97" s="42">
        <f t="shared" si="50"/>
        <v>251234.59459459459</v>
      </c>
      <c r="D97" s="42">
        <f t="shared" si="50"/>
        <v>268140</v>
      </c>
      <c r="E97" s="42">
        <f t="shared" si="50"/>
        <v>257457.9296199363</v>
      </c>
      <c r="F97" s="42">
        <f t="shared" si="50"/>
        <v>241800.00000000003</v>
      </c>
      <c r="G97" s="42">
        <f t="shared" si="50"/>
        <v>156451.55555555556</v>
      </c>
      <c r="H97" s="42">
        <f t="shared" si="50"/>
        <v>153411.42857142855</v>
      </c>
      <c r="I97" s="42">
        <f t="shared" si="50"/>
        <v>211716.62662477669</v>
      </c>
      <c r="J97" s="42">
        <f t="shared" si="50"/>
        <v>210037.14285714287</v>
      </c>
      <c r="K97" s="42">
        <f t="shared" si="50"/>
        <v>182210.00000000003</v>
      </c>
      <c r="L97" s="42">
        <f t="shared" si="50"/>
        <v>62079.999999999993</v>
      </c>
      <c r="M97" s="42">
        <f t="shared" si="50"/>
        <v>63567.42857142858</v>
      </c>
      <c r="N97" s="42">
        <f t="shared" si="50"/>
        <v>139778.57142857145</v>
      </c>
      <c r="O97" s="42">
        <f t="shared" si="50"/>
        <v>70377.142857142855</v>
      </c>
      <c r="P97" s="42">
        <f t="shared" si="50"/>
        <v>153617.14285714281</v>
      </c>
      <c r="Q97" s="42">
        <f t="shared" si="50"/>
        <v>165285.71428571432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269067.25746861059</v>
      </c>
      <c r="C98" s="42">
        <f t="shared" si="51"/>
        <v>269354.91411301069</v>
      </c>
      <c r="D98" s="42">
        <f t="shared" si="51"/>
        <v>268984.00034684548</v>
      </c>
      <c r="E98" s="42">
        <f t="shared" si="51"/>
        <v>269302.70025600027</v>
      </c>
      <c r="F98" s="42">
        <f t="shared" si="51"/>
        <v>269265.38651200052</v>
      </c>
      <c r="G98" s="42">
        <f t="shared" si="51"/>
        <v>261640.9802911297</v>
      </c>
      <c r="H98" s="42">
        <f t="shared" si="51"/>
        <v>268101.78876452113</v>
      </c>
      <c r="I98" s="42">
        <f t="shared" si="51"/>
        <v>269161.25793352793</v>
      </c>
      <c r="J98" s="42">
        <f t="shared" si="51"/>
        <v>214390.82474961091</v>
      </c>
      <c r="K98" s="42">
        <f t="shared" si="51"/>
        <v>263177.23077174526</v>
      </c>
      <c r="L98" s="42">
        <f t="shared" si="51"/>
        <v>250500.64028234192</v>
      </c>
      <c r="M98" s="42">
        <f t="shared" si="51"/>
        <v>269294.23727554921</v>
      </c>
      <c r="N98" s="42">
        <f t="shared" si="51"/>
        <v>269344.58642188914</v>
      </c>
      <c r="O98" s="42">
        <f t="shared" si="51"/>
        <v>269221.08975284203</v>
      </c>
      <c r="P98" s="42">
        <f t="shared" si="51"/>
        <v>264861.56808488601</v>
      </c>
      <c r="Q98" s="42">
        <f t="shared" si="51"/>
        <v>267607.95429170551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580717.908097893</v>
      </c>
      <c r="C99" s="120">
        <f t="shared" si="52"/>
        <v>575369.6688616703</v>
      </c>
      <c r="D99" s="120">
        <f t="shared" si="52"/>
        <v>582935.28876194463</v>
      </c>
      <c r="E99" s="120">
        <f t="shared" si="52"/>
        <v>572577.84791321098</v>
      </c>
      <c r="F99" s="120">
        <f t="shared" si="52"/>
        <v>577682.80845279188</v>
      </c>
      <c r="G99" s="120">
        <f t="shared" si="52"/>
        <v>548163.00218243198</v>
      </c>
      <c r="H99" s="120">
        <f t="shared" si="52"/>
        <v>578426.13469540363</v>
      </c>
      <c r="I99" s="120">
        <f t="shared" si="52"/>
        <v>576435.1343174316</v>
      </c>
      <c r="J99" s="120">
        <f t="shared" si="52"/>
        <v>585937.47637816367</v>
      </c>
      <c r="K99" s="120">
        <f t="shared" si="52"/>
        <v>581723.43780127726</v>
      </c>
      <c r="L99" s="120">
        <f t="shared" si="52"/>
        <v>566283.2193931205</v>
      </c>
      <c r="M99" s="120">
        <f t="shared" si="52"/>
        <v>546732.84015114349</v>
      </c>
      <c r="N99" s="120">
        <f t="shared" si="52"/>
        <v>571447.0560493191</v>
      </c>
      <c r="O99" s="120">
        <f t="shared" si="52"/>
        <v>587148.06737115618</v>
      </c>
      <c r="P99" s="120">
        <f t="shared" si="52"/>
        <v>580170.67106520932</v>
      </c>
      <c r="Q99" s="120">
        <f t="shared" si="52"/>
        <v>586517.0556586273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163911.57894736843</v>
      </c>
      <c r="C100" s="40">
        <f t="shared" si="53"/>
        <v>148196.59735349717</v>
      </c>
      <c r="D100" s="40">
        <f t="shared" si="53"/>
        <v>145267.28971962619</v>
      </c>
      <c r="E100" s="40">
        <f t="shared" si="53"/>
        <v>147398.13084112148</v>
      </c>
      <c r="F100" s="40">
        <f t="shared" si="53"/>
        <v>163912.36306729264</v>
      </c>
      <c r="G100" s="40">
        <f t="shared" si="53"/>
        <v>159219.60072595283</v>
      </c>
      <c r="H100" s="40">
        <f t="shared" si="53"/>
        <v>164994.55535390202</v>
      </c>
      <c r="I100" s="40">
        <f t="shared" si="53"/>
        <v>167266.37233259753</v>
      </c>
      <c r="J100" s="40">
        <f t="shared" si="53"/>
        <v>152798.07692307694</v>
      </c>
      <c r="K100" s="40">
        <f t="shared" si="53"/>
        <v>145388.48920863308</v>
      </c>
      <c r="L100" s="40">
        <f t="shared" si="53"/>
        <v>152794.96402877697</v>
      </c>
      <c r="M100" s="40">
        <f t="shared" si="53"/>
        <v>155985.61151079135</v>
      </c>
      <c r="N100" s="40">
        <f t="shared" si="53"/>
        <v>151022.81368821295</v>
      </c>
      <c r="O100" s="40">
        <f t="shared" si="53"/>
        <v>146726.92307692309</v>
      </c>
      <c r="P100" s="40">
        <f t="shared" si="53"/>
        <v>144350.19455252917</v>
      </c>
      <c r="Q100" s="40">
        <f t="shared" si="53"/>
        <v>142975.80645161291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95018.750000000015</v>
      </c>
      <c r="C101" s="42">
        <f t="shared" si="54"/>
        <v>93749.999999999985</v>
      </c>
      <c r="D101" s="42">
        <f t="shared" si="54"/>
        <v>96162.162162162189</v>
      </c>
      <c r="E101" s="42">
        <f t="shared" si="54"/>
        <v>93470.270270270281</v>
      </c>
      <c r="F101" s="42">
        <f t="shared" si="54"/>
        <v>95756.41025641025</v>
      </c>
      <c r="G101" s="42">
        <f t="shared" si="54"/>
        <v>76058.181818181823</v>
      </c>
      <c r="H101" s="42">
        <f t="shared" si="54"/>
        <v>59416.36363636364</v>
      </c>
      <c r="I101" s="42">
        <f t="shared" si="54"/>
        <v>77127.272727272721</v>
      </c>
      <c r="J101" s="42">
        <f t="shared" si="54"/>
        <v>79340.000000000015</v>
      </c>
      <c r="K101" s="42">
        <f t="shared" si="54"/>
        <v>55272.727272727272</v>
      </c>
      <c r="L101" s="42">
        <f t="shared" si="54"/>
        <v>19097.123985633425</v>
      </c>
      <c r="M101" s="42">
        <f t="shared" si="54"/>
        <v>20789.520581113804</v>
      </c>
      <c r="N101" s="42">
        <f t="shared" si="54"/>
        <v>38113.636363636353</v>
      </c>
      <c r="O101" s="42">
        <f t="shared" si="54"/>
        <v>20269.090909090912</v>
      </c>
      <c r="P101" s="42">
        <f t="shared" si="54"/>
        <v>37064.635464274252</v>
      </c>
      <c r="Q101" s="42">
        <f t="shared" si="54"/>
        <v>40600.000000000015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168622.19973009449</v>
      </c>
      <c r="C102" s="36">
        <f t="shared" si="55"/>
        <v>151702.21327967805</v>
      </c>
      <c r="D102" s="36">
        <f t="shared" si="55"/>
        <v>148915.6626506024</v>
      </c>
      <c r="E102" s="36">
        <f t="shared" si="55"/>
        <v>151404.81927710844</v>
      </c>
      <c r="F102" s="36">
        <f t="shared" si="55"/>
        <v>168937.09304767905</v>
      </c>
      <c r="G102" s="36">
        <f t="shared" si="55"/>
        <v>160913.62962962964</v>
      </c>
      <c r="H102" s="36">
        <f t="shared" si="55"/>
        <v>167145.22222222222</v>
      </c>
      <c r="I102" s="36">
        <f t="shared" si="55"/>
        <v>168938.42982949226</v>
      </c>
      <c r="J102" s="36">
        <f t="shared" si="55"/>
        <v>154116.2479608483</v>
      </c>
      <c r="K102" s="36">
        <f t="shared" si="55"/>
        <v>147207.33944954129</v>
      </c>
      <c r="L102" s="36">
        <f t="shared" si="55"/>
        <v>155493.45254340925</v>
      </c>
      <c r="M102" s="36">
        <f t="shared" si="55"/>
        <v>158714.33995157387</v>
      </c>
      <c r="N102" s="36">
        <f t="shared" si="55"/>
        <v>153434.46601941745</v>
      </c>
      <c r="O102" s="36">
        <f t="shared" si="55"/>
        <v>149459.80353634577</v>
      </c>
      <c r="P102" s="36">
        <f t="shared" si="55"/>
        <v>146696.39962205364</v>
      </c>
      <c r="Q102" s="36">
        <f t="shared" si="55"/>
        <v>145297.73195876286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20049019.607843138</v>
      </c>
      <c r="C105" s="40">
        <f t="shared" si="56"/>
        <v>20641000.962463904</v>
      </c>
      <c r="D105" s="40">
        <f t="shared" si="56"/>
        <v>20640075.973409306</v>
      </c>
      <c r="E105" s="40">
        <f t="shared" si="56"/>
        <v>20182665.424044736</v>
      </c>
      <c r="F105" s="40">
        <f t="shared" si="56"/>
        <v>19707678.075855691</v>
      </c>
      <c r="G105" s="40">
        <f t="shared" si="56"/>
        <v>20361602.982292637</v>
      </c>
      <c r="H105" s="40">
        <f t="shared" si="56"/>
        <v>21730129.390018482</v>
      </c>
      <c r="I105" s="40">
        <f t="shared" si="56"/>
        <v>22258928.571428575</v>
      </c>
      <c r="J105" s="40">
        <f t="shared" si="56"/>
        <v>23018056.74978504</v>
      </c>
      <c r="K105" s="40">
        <f t="shared" si="56"/>
        <v>23239074.550128534</v>
      </c>
      <c r="L105" s="40">
        <f t="shared" si="56"/>
        <v>22790500.42408821</v>
      </c>
      <c r="M105" s="40">
        <f t="shared" si="56"/>
        <v>21553809.897879027</v>
      </c>
      <c r="N105" s="40">
        <f t="shared" si="56"/>
        <v>20954142.01183432</v>
      </c>
      <c r="O105" s="40">
        <f t="shared" si="56"/>
        <v>19945568.736915562</v>
      </c>
      <c r="P105" s="40">
        <f t="shared" si="56"/>
        <v>20455056.179775279</v>
      </c>
      <c r="Q105" s="40">
        <f t="shared" si="56"/>
        <v>21345658.263305321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8848214.2857142873</v>
      </c>
      <c r="C106" s="121">
        <f t="shared" si="57"/>
        <v>8790286.9757174384</v>
      </c>
      <c r="D106" s="121">
        <f t="shared" si="57"/>
        <v>8779735.6828193832</v>
      </c>
      <c r="E106" s="121">
        <f t="shared" si="57"/>
        <v>8707423.5807860252</v>
      </c>
      <c r="F106" s="121">
        <f t="shared" si="57"/>
        <v>8717062.6349892002</v>
      </c>
      <c r="G106" s="121">
        <f t="shared" si="57"/>
        <v>8625267.6659528911</v>
      </c>
      <c r="H106" s="121">
        <f t="shared" si="57"/>
        <v>8949790.7949790824</v>
      </c>
      <c r="I106" s="121">
        <f t="shared" si="57"/>
        <v>8977596.741344193</v>
      </c>
      <c r="J106" s="121">
        <f t="shared" si="57"/>
        <v>9064777.3279352225</v>
      </c>
      <c r="K106" s="121">
        <f t="shared" si="57"/>
        <v>9010060.3621730376</v>
      </c>
      <c r="L106" s="121">
        <f t="shared" si="57"/>
        <v>8994082.840236688</v>
      </c>
      <c r="M106" s="121">
        <f t="shared" si="57"/>
        <v>8948374.7609942649</v>
      </c>
      <c r="N106" s="121">
        <f t="shared" si="57"/>
        <v>8937853.107344633</v>
      </c>
      <c r="O106" s="121">
        <f t="shared" si="57"/>
        <v>8809352.5179856122</v>
      </c>
      <c r="P106" s="121">
        <f t="shared" si="57"/>
        <v>8725000</v>
      </c>
      <c r="Q106" s="121">
        <f t="shared" si="57"/>
        <v>8880284.1918294858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22821362.799263351</v>
      </c>
      <c r="C107" s="38">
        <f t="shared" si="58"/>
        <v>23483754.51263538</v>
      </c>
      <c r="D107" s="38">
        <f t="shared" si="58"/>
        <v>22952212.38938053</v>
      </c>
      <c r="E107" s="38">
        <f t="shared" si="58"/>
        <v>22186206.896551725</v>
      </c>
      <c r="F107" s="38">
        <f t="shared" si="58"/>
        <v>21310463.121783875</v>
      </c>
      <c r="G107" s="38">
        <f t="shared" si="58"/>
        <v>23047285.464098074</v>
      </c>
      <c r="H107" s="38">
        <f t="shared" si="58"/>
        <v>25050966.608084358</v>
      </c>
      <c r="I107" s="38">
        <f t="shared" si="58"/>
        <v>25376271.18644068</v>
      </c>
      <c r="J107" s="38">
        <f t="shared" si="58"/>
        <v>25968152.86624204</v>
      </c>
      <c r="K107" s="38">
        <f t="shared" si="58"/>
        <v>26340764.331210192</v>
      </c>
      <c r="L107" s="38">
        <f t="shared" si="58"/>
        <v>26084126.984126985</v>
      </c>
      <c r="M107" s="38">
        <f t="shared" si="58"/>
        <v>24158192.09039548</v>
      </c>
      <c r="N107" s="38">
        <f t="shared" si="58"/>
        <v>22706033.376123235</v>
      </c>
      <c r="O107" s="38">
        <f t="shared" si="58"/>
        <v>21071942.446043167</v>
      </c>
      <c r="P107" s="38">
        <f t="shared" si="58"/>
        <v>21743276.283618581</v>
      </c>
      <c r="Q107" s="38">
        <f t="shared" si="58"/>
        <v>22924205.378973108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19553641.165436983</v>
      </c>
      <c r="C108" s="42">
        <f t="shared" si="59"/>
        <v>20064075.433061857</v>
      </c>
      <c r="D108" s="42">
        <f t="shared" si="59"/>
        <v>20841955.985396434</v>
      </c>
      <c r="E108" s="42">
        <f t="shared" si="59"/>
        <v>19380463.399219364</v>
      </c>
      <c r="F108" s="42">
        <f t="shared" si="59"/>
        <v>18031675.179527588</v>
      </c>
      <c r="G108" s="42">
        <f t="shared" si="59"/>
        <v>12588988.803867543</v>
      </c>
      <c r="H108" s="42">
        <f t="shared" si="59"/>
        <v>13072089.430553347</v>
      </c>
      <c r="I108" s="42">
        <f t="shared" si="59"/>
        <v>18151525.171087421</v>
      </c>
      <c r="J108" s="42">
        <f t="shared" si="59"/>
        <v>18770978.742464565</v>
      </c>
      <c r="K108" s="42">
        <f t="shared" si="59"/>
        <v>16439345.877859559</v>
      </c>
      <c r="L108" s="42">
        <f t="shared" si="59"/>
        <v>5375928.1253995765</v>
      </c>
      <c r="M108" s="42">
        <f t="shared" si="59"/>
        <v>5484709.7532703951</v>
      </c>
      <c r="N108" s="42">
        <f t="shared" si="59"/>
        <v>11917326.860544026</v>
      </c>
      <c r="O108" s="42">
        <f t="shared" si="59"/>
        <v>5576983.8275849624</v>
      </c>
      <c r="P108" s="42">
        <f t="shared" si="59"/>
        <v>12060517.44758622</v>
      </c>
      <c r="Q108" s="42">
        <f t="shared" si="59"/>
        <v>13533303.373830765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23060306.871302038</v>
      </c>
      <c r="C109" s="42">
        <f t="shared" si="60"/>
        <v>23728489.765912402</v>
      </c>
      <c r="D109" s="42">
        <f t="shared" si="60"/>
        <v>23112993.829684079</v>
      </c>
      <c r="E109" s="42">
        <f t="shared" si="60"/>
        <v>22394039.748205975</v>
      </c>
      <c r="F109" s="42">
        <f t="shared" si="60"/>
        <v>21507190.398319252</v>
      </c>
      <c r="G109" s="42">
        <f t="shared" si="60"/>
        <v>23214767.083212085</v>
      </c>
      <c r="H109" s="42">
        <f t="shared" si="60"/>
        <v>25200169.704601649</v>
      </c>
      <c r="I109" s="42">
        <f t="shared" si="60"/>
        <v>25463017.708065845</v>
      </c>
      <c r="J109" s="42">
        <f t="shared" si="60"/>
        <v>26049280.432854664</v>
      </c>
      <c r="K109" s="42">
        <f t="shared" si="60"/>
        <v>26452374.523115914</v>
      </c>
      <c r="L109" s="42">
        <f t="shared" si="60"/>
        <v>26316803.375798076</v>
      </c>
      <c r="M109" s="42">
        <f t="shared" si="60"/>
        <v>24344660.530281182</v>
      </c>
      <c r="N109" s="42">
        <f t="shared" si="60"/>
        <v>22803858.435202323</v>
      </c>
      <c r="O109" s="42">
        <f t="shared" si="60"/>
        <v>21203096.872076064</v>
      </c>
      <c r="P109" s="42">
        <f t="shared" si="60"/>
        <v>21826851.267406777</v>
      </c>
      <c r="Q109" s="42">
        <f t="shared" si="60"/>
        <v>23005261.25324684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141172413.79310346</v>
      </c>
      <c r="C110" s="120">
        <f t="shared" si="61"/>
        <v>139187500</v>
      </c>
      <c r="D110" s="120">
        <f t="shared" si="61"/>
        <v>140588235.29411766</v>
      </c>
      <c r="E110" s="120">
        <f t="shared" si="61"/>
        <v>137142857.14285713</v>
      </c>
      <c r="F110" s="120">
        <f t="shared" si="61"/>
        <v>138400000</v>
      </c>
      <c r="G110" s="120">
        <f t="shared" si="61"/>
        <v>133142857.14285713</v>
      </c>
      <c r="H110" s="120">
        <f t="shared" si="61"/>
        <v>142285714.28571427</v>
      </c>
      <c r="I110" s="120">
        <f t="shared" si="61"/>
        <v>142307692.30769232</v>
      </c>
      <c r="J110" s="120">
        <f t="shared" si="61"/>
        <v>145951219.51219511</v>
      </c>
      <c r="K110" s="120">
        <f t="shared" si="61"/>
        <v>145238095.23809525</v>
      </c>
      <c r="L110" s="120">
        <f t="shared" si="61"/>
        <v>139928571.4285714</v>
      </c>
      <c r="M110" s="120">
        <f t="shared" si="61"/>
        <v>134619047.61904761</v>
      </c>
      <c r="N110" s="120">
        <f t="shared" si="61"/>
        <v>140380952.38095239</v>
      </c>
      <c r="O110" s="120">
        <f t="shared" si="61"/>
        <v>142093023.25581396</v>
      </c>
      <c r="P110" s="120">
        <f t="shared" si="61"/>
        <v>140347826.08695653</v>
      </c>
      <c r="Q110" s="120">
        <f t="shared" si="61"/>
        <v>143191489.36170214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77900000</v>
      </c>
      <c r="C111" s="40">
        <f t="shared" si="62"/>
        <v>71659735.34971644</v>
      </c>
      <c r="D111" s="40">
        <f t="shared" si="62"/>
        <v>71764485.981308416</v>
      </c>
      <c r="E111" s="40">
        <f t="shared" si="62"/>
        <v>75401869.158878505</v>
      </c>
      <c r="F111" s="40">
        <f t="shared" si="62"/>
        <v>73436619.71830985</v>
      </c>
      <c r="G111" s="40">
        <f t="shared" si="62"/>
        <v>78675136.11615245</v>
      </c>
      <c r="H111" s="40">
        <f t="shared" si="62"/>
        <v>80838475.499092549</v>
      </c>
      <c r="I111" s="40">
        <f t="shared" si="62"/>
        <v>76986754.966887414</v>
      </c>
      <c r="J111" s="40">
        <f t="shared" si="62"/>
        <v>73474358.974358976</v>
      </c>
      <c r="K111" s="40">
        <f t="shared" si="62"/>
        <v>73341726.618705034</v>
      </c>
      <c r="L111" s="40">
        <f t="shared" si="62"/>
        <v>84402877.697841734</v>
      </c>
      <c r="M111" s="40">
        <f t="shared" si="62"/>
        <v>82244604.316546753</v>
      </c>
      <c r="N111" s="40">
        <f t="shared" si="62"/>
        <v>83813688.212927759</v>
      </c>
      <c r="O111" s="40">
        <f t="shared" si="62"/>
        <v>80653846.15384616</v>
      </c>
      <c r="P111" s="40">
        <f t="shared" si="62"/>
        <v>82863813.229571983</v>
      </c>
      <c r="Q111" s="40">
        <f t="shared" si="62"/>
        <v>82995967.741935492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51848321.345788926</v>
      </c>
      <c r="C112" s="42">
        <f t="shared" si="63"/>
        <v>49471184.874906667</v>
      </c>
      <c r="D112" s="42">
        <f t="shared" si="63"/>
        <v>51860595.056370899</v>
      </c>
      <c r="E112" s="42">
        <f t="shared" si="63"/>
        <v>52180359.166213438</v>
      </c>
      <c r="F112" s="42">
        <f t="shared" si="63"/>
        <v>52013241.503911681</v>
      </c>
      <c r="G112" s="42">
        <f t="shared" si="63"/>
        <v>40991832.90572691</v>
      </c>
      <c r="H112" s="42">
        <f t="shared" si="63"/>
        <v>31768149.483512335</v>
      </c>
      <c r="I112" s="42">
        <f t="shared" si="63"/>
        <v>43052830.312223762</v>
      </c>
      <c r="J112" s="42">
        <f t="shared" si="63"/>
        <v>41620171.875422567</v>
      </c>
      <c r="K112" s="42">
        <f t="shared" si="63"/>
        <v>30429849.280769803</v>
      </c>
      <c r="L112" s="42">
        <f t="shared" si="63"/>
        <v>11515050.566919932</v>
      </c>
      <c r="M112" s="42">
        <f t="shared" si="63"/>
        <v>11961996.637040596</v>
      </c>
      <c r="N112" s="42">
        <f t="shared" si="63"/>
        <v>23104685.800717525</v>
      </c>
      <c r="O112" s="42">
        <f t="shared" si="63"/>
        <v>12166929.584648574</v>
      </c>
      <c r="P112" s="42">
        <f t="shared" si="63"/>
        <v>23262500.033490967</v>
      </c>
      <c r="Q112" s="42">
        <f t="shared" si="63"/>
        <v>25762424.014820091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79681311.360971704</v>
      </c>
      <c r="C113" s="36">
        <f t="shared" si="64"/>
        <v>73088374.414492935</v>
      </c>
      <c r="D113" s="36">
        <f t="shared" si="64"/>
        <v>73243289.122317836</v>
      </c>
      <c r="E113" s="36">
        <f t="shared" si="64"/>
        <v>77127162.06998013</v>
      </c>
      <c r="F113" s="36">
        <f t="shared" si="64"/>
        <v>75016037.015779659</v>
      </c>
      <c r="G113" s="36">
        <f t="shared" si="64"/>
        <v>79442758.959327787</v>
      </c>
      <c r="H113" s="36">
        <f t="shared" si="64"/>
        <v>81838056.214224756</v>
      </c>
      <c r="I113" s="36">
        <f t="shared" si="64"/>
        <v>77616220.685607985</v>
      </c>
      <c r="J113" s="36">
        <f t="shared" si="64"/>
        <v>74045967.551990792</v>
      </c>
      <c r="K113" s="36">
        <f t="shared" si="64"/>
        <v>74207837.904424816</v>
      </c>
      <c r="L113" s="36">
        <f t="shared" si="64"/>
        <v>85874008.153695196</v>
      </c>
      <c r="M113" s="36">
        <f t="shared" si="64"/>
        <v>83663152.361454219</v>
      </c>
      <c r="N113" s="36">
        <f t="shared" si="64"/>
        <v>85110385.351829335</v>
      </c>
      <c r="O113" s="36">
        <f t="shared" si="64"/>
        <v>82133917.042374969</v>
      </c>
      <c r="P113" s="36">
        <f t="shared" si="64"/>
        <v>84167221.669247717</v>
      </c>
      <c r="Q113" s="36">
        <f t="shared" si="64"/>
        <v>84294048.115127787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0.19383863080684599</v>
      </c>
      <c r="C117" s="119">
        <f t="shared" si="66"/>
        <v>0.18567565047095028</v>
      </c>
      <c r="D117" s="119">
        <f t="shared" si="66"/>
        <v>0.18339928223060642</v>
      </c>
      <c r="E117" s="119">
        <f t="shared" si="66"/>
        <v>0.18415219800517177</v>
      </c>
      <c r="F117" s="119">
        <f t="shared" si="66"/>
        <v>0.18944799098760798</v>
      </c>
      <c r="G117" s="119">
        <f t="shared" si="66"/>
        <v>0.18436470157451482</v>
      </c>
      <c r="H117" s="119">
        <f t="shared" si="66"/>
        <v>0.18194964273562439</v>
      </c>
      <c r="I117" s="119">
        <f t="shared" si="66"/>
        <v>0.17681508223024464</v>
      </c>
      <c r="J117" s="119">
        <f t="shared" si="66"/>
        <v>0.16727680239073589</v>
      </c>
      <c r="K117" s="119">
        <f t="shared" si="66"/>
        <v>0.16511799410029498</v>
      </c>
      <c r="L117" s="119">
        <f t="shared" si="66"/>
        <v>0.16970599181243026</v>
      </c>
      <c r="M117" s="119">
        <f t="shared" si="66"/>
        <v>0.17056636781106493</v>
      </c>
      <c r="N117" s="119">
        <f t="shared" si="66"/>
        <v>0.16752559124602895</v>
      </c>
      <c r="O117" s="119">
        <f t="shared" si="66"/>
        <v>0.17136659436008678</v>
      </c>
      <c r="P117" s="119">
        <f t="shared" si="66"/>
        <v>0.16774237846745399</v>
      </c>
      <c r="Q117" s="119">
        <f t="shared" si="66"/>
        <v>0.16402026140360088</v>
      </c>
    </row>
    <row r="118" spans="1:17" ht="11.45" customHeight="1" x14ac:dyDescent="0.25">
      <c r="A118" s="19" t="s">
        <v>20</v>
      </c>
      <c r="B118" s="30">
        <f t="shared" ref="B118:Q118" si="67">IF(B6=0,0,B6/B$4)</f>
        <v>0.60596577017114917</v>
      </c>
      <c r="C118" s="30">
        <f t="shared" si="67"/>
        <v>0.6066399328546116</v>
      </c>
      <c r="D118" s="30">
        <f t="shared" si="67"/>
        <v>0.5966688138400662</v>
      </c>
      <c r="E118" s="30">
        <f t="shared" si="67"/>
        <v>0.59420022164758035</v>
      </c>
      <c r="F118" s="30">
        <f t="shared" si="67"/>
        <v>0.58317686819376646</v>
      </c>
      <c r="G118" s="30">
        <f t="shared" si="67"/>
        <v>0.60234346393262539</v>
      </c>
      <c r="H118" s="30">
        <f t="shared" si="67"/>
        <v>0.60624362027900647</v>
      </c>
      <c r="I118" s="30">
        <f t="shared" si="67"/>
        <v>0.60056157240272767</v>
      </c>
      <c r="J118" s="30">
        <f t="shared" si="67"/>
        <v>0.60918939110945092</v>
      </c>
      <c r="K118" s="30">
        <f t="shared" si="67"/>
        <v>0.6099557522123894</v>
      </c>
      <c r="L118" s="30">
        <f t="shared" si="67"/>
        <v>0.61157424637141788</v>
      </c>
      <c r="M118" s="30">
        <f t="shared" si="67"/>
        <v>0.62336905022231937</v>
      </c>
      <c r="N118" s="30">
        <f t="shared" si="67"/>
        <v>0.62435580656547829</v>
      </c>
      <c r="O118" s="30">
        <f t="shared" si="67"/>
        <v>0.61486250087467642</v>
      </c>
      <c r="P118" s="30">
        <f t="shared" si="67"/>
        <v>0.6106152156001099</v>
      </c>
      <c r="Q118" s="30">
        <f t="shared" si="67"/>
        <v>0.61519080363235523</v>
      </c>
    </row>
    <row r="119" spans="1:17" ht="11.45" customHeight="1" x14ac:dyDescent="0.25">
      <c r="A119" s="62" t="s">
        <v>17</v>
      </c>
      <c r="B119" s="115">
        <f t="shared" ref="B119:Q119" si="68">IF(B7=0,0,B7/B$4)</f>
        <v>3.5378226069494784E-2</v>
      </c>
      <c r="C119" s="115">
        <f t="shared" si="68"/>
        <v>3.4615816050698904E-2</v>
      </c>
      <c r="D119" s="115">
        <f t="shared" si="68"/>
        <v>3.8358251560497721E-2</v>
      </c>
      <c r="E119" s="115">
        <f t="shared" si="68"/>
        <v>3.5796940153711418E-2</v>
      </c>
      <c r="F119" s="115">
        <f t="shared" si="68"/>
        <v>2.7931152878539731E-2</v>
      </c>
      <c r="G119" s="115">
        <f t="shared" si="68"/>
        <v>5.1858705252109073E-3</v>
      </c>
      <c r="H119" s="115">
        <f t="shared" si="68"/>
        <v>3.8918265572419801E-3</v>
      </c>
      <c r="I119" s="115">
        <f t="shared" si="68"/>
        <v>5.096697801749376E-3</v>
      </c>
      <c r="J119" s="115">
        <f t="shared" si="68"/>
        <v>4.9083620170807599E-3</v>
      </c>
      <c r="K119" s="115">
        <f t="shared" si="68"/>
        <v>4.2431939950227475E-3</v>
      </c>
      <c r="L119" s="115">
        <f t="shared" si="68"/>
        <v>1.4005023028580957E-3</v>
      </c>
      <c r="M119" s="115">
        <f t="shared" si="68"/>
        <v>1.3992626384172595E-3</v>
      </c>
      <c r="N119" s="115">
        <f t="shared" si="68"/>
        <v>2.9446271805085842E-3</v>
      </c>
      <c r="O119" s="115">
        <f t="shared" si="68"/>
        <v>1.3658556711599868E-3</v>
      </c>
      <c r="P119" s="115">
        <f t="shared" si="68"/>
        <v>2.8983665934188248E-3</v>
      </c>
      <c r="Q119" s="115">
        <f t="shared" si="68"/>
        <v>3.1078789701595509E-3</v>
      </c>
    </row>
    <row r="120" spans="1:17" ht="11.45" customHeight="1" x14ac:dyDescent="0.25">
      <c r="A120" s="62" t="s">
        <v>16</v>
      </c>
      <c r="B120" s="115">
        <f t="shared" ref="B120:Q120" si="69">IF(B8=0,0,B8/B$4)</f>
        <v>0.57058754410165435</v>
      </c>
      <c r="C120" s="115">
        <f t="shared" si="69"/>
        <v>0.57202411680391274</v>
      </c>
      <c r="D120" s="115">
        <f t="shared" si="69"/>
        <v>0.55831056227956855</v>
      </c>
      <c r="E120" s="115">
        <f t="shared" si="69"/>
        <v>0.55840328149386897</v>
      </c>
      <c r="F120" s="115">
        <f t="shared" si="69"/>
        <v>0.55524571531522671</v>
      </c>
      <c r="G120" s="115">
        <f t="shared" si="69"/>
        <v>0.59715759340741448</v>
      </c>
      <c r="H120" s="115">
        <f t="shared" si="69"/>
        <v>0.60235179372176451</v>
      </c>
      <c r="I120" s="115">
        <f t="shared" si="69"/>
        <v>0.5954648746009783</v>
      </c>
      <c r="J120" s="115">
        <f t="shared" si="69"/>
        <v>0.60428102909237014</v>
      </c>
      <c r="K120" s="115">
        <f t="shared" si="69"/>
        <v>0.60571255821736658</v>
      </c>
      <c r="L120" s="115">
        <f t="shared" si="69"/>
        <v>0.61017374406855973</v>
      </c>
      <c r="M120" s="115">
        <f t="shared" si="69"/>
        <v>0.6219697875839022</v>
      </c>
      <c r="N120" s="115">
        <f t="shared" si="69"/>
        <v>0.6214111793849697</v>
      </c>
      <c r="O120" s="115">
        <f t="shared" si="69"/>
        <v>0.61349664520351632</v>
      </c>
      <c r="P120" s="115">
        <f t="shared" si="69"/>
        <v>0.60771684900669098</v>
      </c>
      <c r="Q120" s="115">
        <f t="shared" si="69"/>
        <v>0.61208292466219583</v>
      </c>
    </row>
    <row r="121" spans="1:17" ht="11.45" customHeight="1" x14ac:dyDescent="0.25">
      <c r="A121" s="118" t="s">
        <v>19</v>
      </c>
      <c r="B121" s="117">
        <f t="shared" ref="B121:Q121" si="70">IF(B9=0,0,B9/B$4)</f>
        <v>0.2001955990220049</v>
      </c>
      <c r="C121" s="117">
        <f t="shared" si="70"/>
        <v>0.20768441667443813</v>
      </c>
      <c r="D121" s="117">
        <f t="shared" si="70"/>
        <v>0.21993190392932732</v>
      </c>
      <c r="E121" s="117">
        <f t="shared" si="70"/>
        <v>0.22164758034724788</v>
      </c>
      <c r="F121" s="117">
        <f t="shared" si="70"/>
        <v>0.22737514081862562</v>
      </c>
      <c r="G121" s="117">
        <f t="shared" si="70"/>
        <v>0.21329183449285977</v>
      </c>
      <c r="H121" s="117">
        <f t="shared" si="70"/>
        <v>0.21180673698536917</v>
      </c>
      <c r="I121" s="117">
        <f t="shared" si="70"/>
        <v>0.22262334536702769</v>
      </c>
      <c r="J121" s="117">
        <f t="shared" si="70"/>
        <v>0.22353380649981322</v>
      </c>
      <c r="K121" s="117">
        <f t="shared" si="70"/>
        <v>0.22492625368731564</v>
      </c>
      <c r="L121" s="117">
        <f t="shared" si="70"/>
        <v>0.21871976181615185</v>
      </c>
      <c r="M121" s="117">
        <f t="shared" si="70"/>
        <v>0.20606458196661565</v>
      </c>
      <c r="N121" s="117">
        <f t="shared" si="70"/>
        <v>0.20811860218849276</v>
      </c>
      <c r="O121" s="117">
        <f t="shared" si="70"/>
        <v>0.21377090476523686</v>
      </c>
      <c r="P121" s="117">
        <f t="shared" si="70"/>
        <v>0.22164240593243614</v>
      </c>
      <c r="Q121" s="117">
        <f t="shared" si="70"/>
        <v>0.22078893496404389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4.2596823698722606E-2</v>
      </c>
      <c r="C123" s="115">
        <f t="shared" si="72"/>
        <v>4.1761050859898001E-2</v>
      </c>
      <c r="D123" s="115">
        <f t="shared" si="72"/>
        <v>4.9977653203253716E-2</v>
      </c>
      <c r="E123" s="115">
        <f t="shared" si="72"/>
        <v>4.7860022041395563E-2</v>
      </c>
      <c r="F123" s="115">
        <f t="shared" si="72"/>
        <v>4.8631482994163686E-2</v>
      </c>
      <c r="G123" s="115">
        <f t="shared" si="72"/>
        <v>1.0401618499723092E-2</v>
      </c>
      <c r="H123" s="115">
        <f t="shared" si="72"/>
        <v>7.845396352176277E-3</v>
      </c>
      <c r="I123" s="115">
        <f t="shared" si="72"/>
        <v>1.0184540503966912E-2</v>
      </c>
      <c r="J123" s="115">
        <f t="shared" si="72"/>
        <v>9.9856458434315187E-3</v>
      </c>
      <c r="K123" s="115">
        <f t="shared" si="72"/>
        <v>8.2085522116942412E-3</v>
      </c>
      <c r="L123" s="115">
        <f t="shared" si="72"/>
        <v>2.6991466978375225E-3</v>
      </c>
      <c r="M123" s="115">
        <f t="shared" si="72"/>
        <v>2.8774921931299549E-3</v>
      </c>
      <c r="N123" s="115">
        <f t="shared" si="72"/>
        <v>5.7649036838881458E-3</v>
      </c>
      <c r="O123" s="115">
        <f t="shared" si="72"/>
        <v>3.1911355610666266E-3</v>
      </c>
      <c r="P123" s="115">
        <f t="shared" si="72"/>
        <v>6.0078770747652287E-3</v>
      </c>
      <c r="Q123" s="115">
        <f t="shared" si="72"/>
        <v>6.883998060608779E-3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0.95740317630127736</v>
      </c>
      <c r="C124" s="28">
        <f t="shared" si="73"/>
        <v>0.95823894914010199</v>
      </c>
      <c r="D124" s="28">
        <f t="shared" si="73"/>
        <v>0.95002234679674635</v>
      </c>
      <c r="E124" s="28">
        <f t="shared" si="73"/>
        <v>0.95213997795860439</v>
      </c>
      <c r="F124" s="28">
        <f t="shared" si="73"/>
        <v>0.95136851700583625</v>
      </c>
      <c r="G124" s="28">
        <f t="shared" si="73"/>
        <v>0.9895983815002769</v>
      </c>
      <c r="H124" s="28">
        <f t="shared" si="73"/>
        <v>0.99215460364782371</v>
      </c>
      <c r="I124" s="28">
        <f t="shared" si="73"/>
        <v>0.98981545949603311</v>
      </c>
      <c r="J124" s="28">
        <f t="shared" si="73"/>
        <v>0.99001435415656858</v>
      </c>
      <c r="K124" s="28">
        <f t="shared" si="73"/>
        <v>0.99179144778830564</v>
      </c>
      <c r="L124" s="28">
        <f t="shared" si="73"/>
        <v>0.99730085330216245</v>
      </c>
      <c r="M124" s="28">
        <f t="shared" si="73"/>
        <v>0.99712250780687006</v>
      </c>
      <c r="N124" s="28">
        <f t="shared" si="73"/>
        <v>0.99423509631611184</v>
      </c>
      <c r="O124" s="28">
        <f t="shared" si="73"/>
        <v>0.99680886443893335</v>
      </c>
      <c r="P124" s="28">
        <f t="shared" si="73"/>
        <v>0.99399212292523476</v>
      </c>
      <c r="Q124" s="28">
        <f t="shared" si="73"/>
        <v>0.9931160019393912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0.23950838626682891</v>
      </c>
      <c r="C128" s="119">
        <f t="shared" si="75"/>
        <v>0.23552559757415367</v>
      </c>
      <c r="D128" s="119">
        <f t="shared" si="75"/>
        <v>0.23118245875015597</v>
      </c>
      <c r="E128" s="119">
        <f t="shared" si="75"/>
        <v>0.22841527998196626</v>
      </c>
      <c r="F128" s="119">
        <f t="shared" si="75"/>
        <v>0.2299507621834101</v>
      </c>
      <c r="G128" s="119">
        <f t="shared" si="75"/>
        <v>0.23614342703051103</v>
      </c>
      <c r="H128" s="119">
        <f t="shared" si="75"/>
        <v>0.24011405236029046</v>
      </c>
      <c r="I128" s="119">
        <f t="shared" si="75"/>
        <v>0.23574886651651633</v>
      </c>
      <c r="J128" s="119">
        <f t="shared" si="75"/>
        <v>0.26153115019256468</v>
      </c>
      <c r="K128" s="119">
        <f t="shared" si="75"/>
        <v>0.22859514855828239</v>
      </c>
      <c r="L128" s="119">
        <f t="shared" si="75"/>
        <v>0.2423581843031575</v>
      </c>
      <c r="M128" s="119">
        <f t="shared" si="75"/>
        <v>0.218709031267774</v>
      </c>
      <c r="N128" s="119">
        <f t="shared" si="75"/>
        <v>0.20585114796552026</v>
      </c>
      <c r="O128" s="119">
        <f t="shared" si="75"/>
        <v>0.20295497097001702</v>
      </c>
      <c r="P128" s="119">
        <f t="shared" si="75"/>
        <v>0.2064813952513902</v>
      </c>
      <c r="Q128" s="119">
        <f t="shared" si="75"/>
        <v>0.206604207755194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0.68133542133144376</v>
      </c>
      <c r="C129" s="30">
        <f t="shared" si="76"/>
        <v>0.68017256322180564</v>
      </c>
      <c r="D129" s="30">
        <f t="shared" si="76"/>
        <v>0.68010286766624184</v>
      </c>
      <c r="E129" s="30">
        <f t="shared" si="76"/>
        <v>0.68360932632387617</v>
      </c>
      <c r="F129" s="30">
        <f t="shared" si="76"/>
        <v>0.68173355955958792</v>
      </c>
      <c r="G129" s="30">
        <f t="shared" si="76"/>
        <v>0.67643425956633652</v>
      </c>
      <c r="H129" s="30">
        <f t="shared" si="76"/>
        <v>0.6704409373916127</v>
      </c>
      <c r="I129" s="30">
        <f t="shared" si="76"/>
        <v>0.66926701666557697</v>
      </c>
      <c r="J129" s="30">
        <f t="shared" si="76"/>
        <v>0.62663303719449692</v>
      </c>
      <c r="K129" s="30">
        <f t="shared" si="76"/>
        <v>0.67175819445516849</v>
      </c>
      <c r="L129" s="30">
        <f t="shared" si="76"/>
        <v>0.65768819821265612</v>
      </c>
      <c r="M129" s="30">
        <f t="shared" si="76"/>
        <v>0.69673843110569644</v>
      </c>
      <c r="N129" s="30">
        <f t="shared" si="76"/>
        <v>0.71231499660053421</v>
      </c>
      <c r="O129" s="30">
        <f t="shared" si="76"/>
        <v>0.71602878582039187</v>
      </c>
      <c r="P129" s="30">
        <f t="shared" si="76"/>
        <v>0.70621323346785825</v>
      </c>
      <c r="Q129" s="30">
        <f t="shared" si="76"/>
        <v>0.70440010822576737</v>
      </c>
    </row>
    <row r="130" spans="1:17" ht="11.45" customHeight="1" x14ac:dyDescent="0.25">
      <c r="A130" s="62" t="s">
        <v>17</v>
      </c>
      <c r="B130" s="115">
        <f t="shared" ref="B130:Q130" si="77">IF(B18=0,0,B18/B$15)</f>
        <v>4.1404570941766874E-2</v>
      </c>
      <c r="C130" s="115">
        <f t="shared" si="77"/>
        <v>4.2561926002862231E-2</v>
      </c>
      <c r="D130" s="115">
        <f t="shared" si="77"/>
        <v>4.8008461827583095E-2</v>
      </c>
      <c r="E130" s="115">
        <f t="shared" si="77"/>
        <v>4.5208999565826781E-2</v>
      </c>
      <c r="F130" s="115">
        <f t="shared" si="77"/>
        <v>3.4853833911843018E-2</v>
      </c>
      <c r="G130" s="115">
        <f t="shared" si="77"/>
        <v>6.4160379725220753E-3</v>
      </c>
      <c r="H130" s="115">
        <f t="shared" si="77"/>
        <v>4.7445597554033403E-3</v>
      </c>
      <c r="I130" s="115">
        <f t="shared" si="77"/>
        <v>6.2616522363890424E-3</v>
      </c>
      <c r="J130" s="115">
        <f t="shared" si="77"/>
        <v>6.844471299377413E-3</v>
      </c>
      <c r="K130" s="115">
        <f t="shared" si="77"/>
        <v>5.2019614446987507E-3</v>
      </c>
      <c r="L130" s="115">
        <f t="shared" si="77"/>
        <v>1.8262712487661361E-3</v>
      </c>
      <c r="M130" s="115">
        <f t="shared" si="77"/>
        <v>1.6384563603378903E-3</v>
      </c>
      <c r="N130" s="115">
        <f t="shared" si="77"/>
        <v>3.3361560754580077E-3</v>
      </c>
      <c r="O130" s="115">
        <f t="shared" si="77"/>
        <v>1.58083186328548E-3</v>
      </c>
      <c r="P130" s="115">
        <f t="shared" si="77"/>
        <v>3.5177509161919552E-3</v>
      </c>
      <c r="Q130" s="115">
        <f t="shared" si="77"/>
        <v>3.7352854889474724E-3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0.6399308503896769</v>
      </c>
      <c r="C131" s="115">
        <f t="shared" si="78"/>
        <v>0.6376106372189434</v>
      </c>
      <c r="D131" s="115">
        <f t="shared" si="78"/>
        <v>0.63209440583865872</v>
      </c>
      <c r="E131" s="115">
        <f t="shared" si="78"/>
        <v>0.63840032675804936</v>
      </c>
      <c r="F131" s="115">
        <f t="shared" si="78"/>
        <v>0.64687972564774487</v>
      </c>
      <c r="G131" s="115">
        <f t="shared" si="78"/>
        <v>0.67001822159381441</v>
      </c>
      <c r="H131" s="115">
        <f t="shared" si="78"/>
        <v>0.66569637763620926</v>
      </c>
      <c r="I131" s="115">
        <f t="shared" si="78"/>
        <v>0.663005364429188</v>
      </c>
      <c r="J131" s="115">
        <f t="shared" si="78"/>
        <v>0.61978856589511955</v>
      </c>
      <c r="K131" s="115">
        <f t="shared" si="78"/>
        <v>0.66655623301046973</v>
      </c>
      <c r="L131" s="115">
        <f t="shared" si="78"/>
        <v>0.65586192696389001</v>
      </c>
      <c r="M131" s="115">
        <f t="shared" si="78"/>
        <v>0.69509997474535845</v>
      </c>
      <c r="N131" s="115">
        <f t="shared" si="78"/>
        <v>0.70897884052507609</v>
      </c>
      <c r="O131" s="115">
        <f t="shared" si="78"/>
        <v>0.71444795395710647</v>
      </c>
      <c r="P131" s="115">
        <f t="shared" si="78"/>
        <v>0.70269548255166636</v>
      </c>
      <c r="Q131" s="115">
        <f t="shared" si="78"/>
        <v>0.70066482273681996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7.9156192401727346E-2</v>
      </c>
      <c r="C132" s="117">
        <f t="shared" si="79"/>
        <v>8.4301839204040621E-2</v>
      </c>
      <c r="D132" s="117">
        <f t="shared" si="79"/>
        <v>8.8714673583602258E-2</v>
      </c>
      <c r="E132" s="117">
        <f t="shared" si="79"/>
        <v>8.7975393694157508E-2</v>
      </c>
      <c r="F132" s="117">
        <f t="shared" si="79"/>
        <v>8.8315678257002053E-2</v>
      </c>
      <c r="G132" s="117">
        <f t="shared" si="79"/>
        <v>8.7422313403152457E-2</v>
      </c>
      <c r="H132" s="117">
        <f t="shared" si="79"/>
        <v>8.9445010248096951E-2</v>
      </c>
      <c r="I132" s="117">
        <f t="shared" si="79"/>
        <v>9.4984116817906777E-2</v>
      </c>
      <c r="J132" s="117">
        <f t="shared" si="79"/>
        <v>0.11183581261293842</v>
      </c>
      <c r="K132" s="117">
        <f t="shared" si="79"/>
        <v>9.964665698654919E-2</v>
      </c>
      <c r="L132" s="117">
        <f t="shared" si="79"/>
        <v>9.9953617484186422E-2</v>
      </c>
      <c r="M132" s="117">
        <f t="shared" si="79"/>
        <v>8.455253762652952E-2</v>
      </c>
      <c r="N132" s="117">
        <f t="shared" si="79"/>
        <v>8.1833855433945724E-2</v>
      </c>
      <c r="O132" s="117">
        <f t="shared" si="79"/>
        <v>8.1016243209591124E-2</v>
      </c>
      <c r="P132" s="117">
        <f t="shared" si="79"/>
        <v>8.730537128075154E-2</v>
      </c>
      <c r="Q132" s="117">
        <f t="shared" si="79"/>
        <v>8.8995684019038679E-2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3.7100490636800328E-2</v>
      </c>
      <c r="C134" s="115">
        <f t="shared" si="81"/>
        <v>3.826725853359865E-2</v>
      </c>
      <c r="D134" s="115">
        <f t="shared" si="81"/>
        <v>4.5780900177565052E-2</v>
      </c>
      <c r="E134" s="115">
        <f t="shared" si="81"/>
        <v>4.3856045042988671E-2</v>
      </c>
      <c r="F134" s="115">
        <f t="shared" si="81"/>
        <v>4.0111824517853736E-2</v>
      </c>
      <c r="G134" s="115">
        <f t="shared" si="81"/>
        <v>9.53653254302975E-3</v>
      </c>
      <c r="H134" s="115">
        <f t="shared" si="81"/>
        <v>7.1891499472016892E-3</v>
      </c>
      <c r="I134" s="115">
        <f t="shared" si="81"/>
        <v>8.3975980467633007E-3</v>
      </c>
      <c r="J134" s="115">
        <f t="shared" si="81"/>
        <v>9.153399198707864E-3</v>
      </c>
      <c r="K134" s="115">
        <f t="shared" si="81"/>
        <v>7.52140135583156E-3</v>
      </c>
      <c r="L134" s="115">
        <f t="shared" si="81"/>
        <v>2.4727306994605041E-3</v>
      </c>
      <c r="M134" s="115">
        <f t="shared" si="81"/>
        <v>2.6368038740920102E-3</v>
      </c>
      <c r="N134" s="115">
        <f t="shared" si="81"/>
        <v>5.2777008484604327E-3</v>
      </c>
      <c r="O134" s="115">
        <f t="shared" si="81"/>
        <v>2.9222260085454404E-3</v>
      </c>
      <c r="P134" s="115">
        <f t="shared" si="81"/>
        <v>5.49505350836995E-3</v>
      </c>
      <c r="Q134" s="115">
        <f t="shared" si="81"/>
        <v>6.2975915167240134E-3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0.96289950936319968</v>
      </c>
      <c r="C135" s="28">
        <f t="shared" si="82"/>
        <v>0.96173274146640131</v>
      </c>
      <c r="D135" s="28">
        <f t="shared" si="82"/>
        <v>0.95421909982243491</v>
      </c>
      <c r="E135" s="28">
        <f t="shared" si="82"/>
        <v>0.95614395495701132</v>
      </c>
      <c r="F135" s="28">
        <f t="shared" si="82"/>
        <v>0.95988817548214633</v>
      </c>
      <c r="G135" s="28">
        <f t="shared" si="82"/>
        <v>0.99046346745697023</v>
      </c>
      <c r="H135" s="28">
        <f t="shared" si="82"/>
        <v>0.99281085005279823</v>
      </c>
      <c r="I135" s="28">
        <f t="shared" si="82"/>
        <v>0.99160240195323668</v>
      </c>
      <c r="J135" s="28">
        <f t="shared" si="82"/>
        <v>0.99084660080129217</v>
      </c>
      <c r="K135" s="28">
        <f t="shared" si="82"/>
        <v>0.99247859864416843</v>
      </c>
      <c r="L135" s="28">
        <f t="shared" si="82"/>
        <v>0.99752726930053948</v>
      </c>
      <c r="M135" s="28">
        <f t="shared" si="82"/>
        <v>0.99736319612590807</v>
      </c>
      <c r="N135" s="28">
        <f t="shared" si="82"/>
        <v>0.99472229915153954</v>
      </c>
      <c r="O135" s="28">
        <f t="shared" si="82"/>
        <v>0.99707777399145459</v>
      </c>
      <c r="P135" s="28">
        <f t="shared" si="82"/>
        <v>0.99450494649163002</v>
      </c>
      <c r="Q135" s="28">
        <f t="shared" si="82"/>
        <v>0.99370240848327596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299.22631268598019</v>
      </c>
      <c r="C4" s="166">
        <v>270.69835</v>
      </c>
      <c r="D4" s="166">
        <v>274.20215999999999</v>
      </c>
      <c r="E4" s="166">
        <v>269.60335000000003</v>
      </c>
      <c r="F4" s="166">
        <v>278.50036999999998</v>
      </c>
      <c r="G4" s="166">
        <v>246.41621689170029</v>
      </c>
      <c r="H4" s="166">
        <v>251.19676000000001</v>
      </c>
      <c r="I4" s="166">
        <v>255.90307999999999</v>
      </c>
      <c r="J4" s="166">
        <v>208.09721999999999</v>
      </c>
      <c r="K4" s="166">
        <v>212.70242999999999</v>
      </c>
      <c r="L4" s="166">
        <v>207.72498609832004</v>
      </c>
      <c r="M4" s="166">
        <v>228.02617833282605</v>
      </c>
      <c r="N4" s="166">
        <v>232.92175093463115</v>
      </c>
      <c r="O4" s="166">
        <v>237.48473106290058</v>
      </c>
      <c r="P4" s="166">
        <v>226.90317748027539</v>
      </c>
      <c r="Q4" s="166">
        <v>225.18343323922275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24.601097337144509</v>
      </c>
      <c r="C6" s="75">
        <v>24.600069999999999</v>
      </c>
      <c r="D6" s="75">
        <v>27.699110000000001</v>
      </c>
      <c r="E6" s="75">
        <v>25.600370000000002</v>
      </c>
      <c r="F6" s="75">
        <v>21.500050000000002</v>
      </c>
      <c r="G6" s="75">
        <v>4.1077614834430562</v>
      </c>
      <c r="H6" s="75">
        <v>3.0987</v>
      </c>
      <c r="I6" s="75">
        <v>4.1000800000000002</v>
      </c>
      <c r="J6" s="75">
        <v>4.1001300000000001</v>
      </c>
      <c r="K6" s="75">
        <v>3.1000100000000002</v>
      </c>
      <c r="L6" s="75">
        <v>1.0270281207085943</v>
      </c>
      <c r="M6" s="75">
        <v>1.0270382050265556</v>
      </c>
      <c r="N6" s="75">
        <v>2.0540785676813269</v>
      </c>
      <c r="O6" s="75">
        <v>1.0270370443423225</v>
      </c>
      <c r="P6" s="75">
        <v>2.0540684851323165</v>
      </c>
      <c r="Q6" s="75">
        <v>2.0540930131791364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274.6252153488357</v>
      </c>
      <c r="C14" s="74">
        <v>246.09827999999999</v>
      </c>
      <c r="D14" s="74">
        <v>246.50305</v>
      </c>
      <c r="E14" s="74">
        <v>244.00298000000001</v>
      </c>
      <c r="F14" s="74">
        <v>257.00031999999999</v>
      </c>
      <c r="G14" s="74">
        <v>242.30845540825723</v>
      </c>
      <c r="H14" s="74">
        <v>248.09806</v>
      </c>
      <c r="I14" s="74">
        <v>251.803</v>
      </c>
      <c r="J14" s="74">
        <v>203.99708999999999</v>
      </c>
      <c r="K14" s="74">
        <v>209.60242</v>
      </c>
      <c r="L14" s="74">
        <v>206.69795797761145</v>
      </c>
      <c r="M14" s="74">
        <v>226.99914012779951</v>
      </c>
      <c r="N14" s="74">
        <v>230.86767236694982</v>
      </c>
      <c r="O14" s="74">
        <v>236.45769401855824</v>
      </c>
      <c r="P14" s="74">
        <v>224.84910899514307</v>
      </c>
      <c r="Q14" s="74">
        <v>223.12934022604361</v>
      </c>
    </row>
    <row r="16" spans="1:17" ht="11.45" customHeight="1" x14ac:dyDescent="0.25">
      <c r="A16" s="27" t="s">
        <v>81</v>
      </c>
      <c r="B16" s="68">
        <f t="shared" ref="B16" si="0">SUM(B17,B23)</f>
        <v>299.22631268598019</v>
      </c>
      <c r="C16" s="68">
        <f t="shared" ref="C16:Q16" si="1">SUM(C17,C23)</f>
        <v>270.69835</v>
      </c>
      <c r="D16" s="68">
        <f t="shared" si="1"/>
        <v>274.20215999999999</v>
      </c>
      <c r="E16" s="68">
        <f t="shared" si="1"/>
        <v>269.60335000000003</v>
      </c>
      <c r="F16" s="68">
        <f t="shared" si="1"/>
        <v>278.50036999999998</v>
      </c>
      <c r="G16" s="68">
        <f t="shared" si="1"/>
        <v>246.41621689170032</v>
      </c>
      <c r="H16" s="68">
        <f t="shared" si="1"/>
        <v>251.19675999999998</v>
      </c>
      <c r="I16" s="68">
        <f t="shared" si="1"/>
        <v>255.90307999999999</v>
      </c>
      <c r="J16" s="68">
        <f t="shared" si="1"/>
        <v>208.09721999999999</v>
      </c>
      <c r="K16" s="68">
        <f t="shared" si="1"/>
        <v>212.70242999999999</v>
      </c>
      <c r="L16" s="68">
        <f t="shared" si="1"/>
        <v>207.72498609832007</v>
      </c>
      <c r="M16" s="68">
        <f t="shared" si="1"/>
        <v>228.02617833282605</v>
      </c>
      <c r="N16" s="68">
        <f t="shared" si="1"/>
        <v>232.92175093463115</v>
      </c>
      <c r="O16" s="68">
        <f t="shared" si="1"/>
        <v>237.48473106290052</v>
      </c>
      <c r="P16" s="68">
        <f t="shared" si="1"/>
        <v>226.90317748027539</v>
      </c>
      <c r="Q16" s="68">
        <f t="shared" si="1"/>
        <v>225.18343323922275</v>
      </c>
    </row>
    <row r="17" spans="1:17" ht="11.45" customHeight="1" x14ac:dyDescent="0.25">
      <c r="A17" s="25" t="s">
        <v>39</v>
      </c>
      <c r="B17" s="79">
        <f t="shared" ref="B17" si="2">SUM(B18,B19,B22)</f>
        <v>185.39811186526006</v>
      </c>
      <c r="C17" s="79">
        <f t="shared" ref="C17:Q17" si="3">SUM(C18,C19,C22)</f>
        <v>173.5883863031608</v>
      </c>
      <c r="D17" s="79">
        <f t="shared" si="3"/>
        <v>177.58906978747947</v>
      </c>
      <c r="E17" s="79">
        <f t="shared" si="3"/>
        <v>174.85205487631319</v>
      </c>
      <c r="F17" s="79">
        <f t="shared" si="3"/>
        <v>169.3724567030003</v>
      </c>
      <c r="G17" s="79">
        <f t="shared" si="3"/>
        <v>151.10817488159097</v>
      </c>
      <c r="H17" s="79">
        <f t="shared" si="3"/>
        <v>153.57116257481022</v>
      </c>
      <c r="I17" s="79">
        <f t="shared" si="3"/>
        <v>153.71208991895179</v>
      </c>
      <c r="J17" s="79">
        <f t="shared" si="3"/>
        <v>124.26880277952635</v>
      </c>
      <c r="K17" s="79">
        <f t="shared" si="3"/>
        <v>142.33612949853969</v>
      </c>
      <c r="L17" s="79">
        <f t="shared" si="3"/>
        <v>134.9912315904522</v>
      </c>
      <c r="M17" s="79">
        <f t="shared" si="3"/>
        <v>154.1601474936588</v>
      </c>
      <c r="N17" s="79">
        <f t="shared" si="3"/>
        <v>165.87455509317525</v>
      </c>
      <c r="O17" s="79">
        <f t="shared" si="3"/>
        <v>174.0975663726756</v>
      </c>
      <c r="P17" s="79">
        <f t="shared" si="3"/>
        <v>166.86502965027884</v>
      </c>
      <c r="Q17" s="79">
        <f t="shared" si="3"/>
        <v>168.04872944144796</v>
      </c>
    </row>
    <row r="18" spans="1:17" ht="11.45" customHeight="1" x14ac:dyDescent="0.25">
      <c r="A18" s="91" t="s">
        <v>21</v>
      </c>
      <c r="B18" s="123">
        <v>12.438511678714656</v>
      </c>
      <c r="C18" s="123">
        <v>12.216999056570588</v>
      </c>
      <c r="D18" s="123">
        <v>11.994683972667756</v>
      </c>
      <c r="E18" s="123">
        <v>11.772307611288085</v>
      </c>
      <c r="F18" s="123">
        <v>11.698066362089897</v>
      </c>
      <c r="G18" s="123">
        <v>11.324097878634902</v>
      </c>
      <c r="H18" s="123">
        <v>11.649807464469559</v>
      </c>
      <c r="I18" s="123">
        <v>11.803993922279457</v>
      </c>
      <c r="J18" s="123">
        <v>11.772882006180854</v>
      </c>
      <c r="K18" s="123">
        <v>11.583666593954886</v>
      </c>
      <c r="L18" s="123">
        <v>11.816408504200819</v>
      </c>
      <c r="M18" s="123">
        <v>12.130333434232305</v>
      </c>
      <c r="N18" s="123">
        <v>12.188077820967328</v>
      </c>
      <c r="O18" s="123">
        <v>12.61600720516047</v>
      </c>
      <c r="P18" s="123">
        <v>12.408627025149942</v>
      </c>
      <c r="Q18" s="123">
        <v>12.491839597472106</v>
      </c>
    </row>
    <row r="19" spans="1:17" ht="11.45" customHeight="1" x14ac:dyDescent="0.25">
      <c r="A19" s="19" t="s">
        <v>20</v>
      </c>
      <c r="B19" s="76">
        <f t="shared" ref="B19" si="4">SUM(B20:B21)</f>
        <v>152.50667341414714</v>
      </c>
      <c r="C19" s="76">
        <f t="shared" ref="C19:Q19" si="5">SUM(C20:C21)</f>
        <v>139.61502155595298</v>
      </c>
      <c r="D19" s="76">
        <f t="shared" si="5"/>
        <v>142.69350086703272</v>
      </c>
      <c r="E19" s="76">
        <f t="shared" si="5"/>
        <v>140.25839663882005</v>
      </c>
      <c r="F19" s="76">
        <f t="shared" si="5"/>
        <v>135.0485795856053</v>
      </c>
      <c r="G19" s="76">
        <f t="shared" si="5"/>
        <v>118.68352954298388</v>
      </c>
      <c r="H19" s="76">
        <f t="shared" si="5"/>
        <v>119.95119100119558</v>
      </c>
      <c r="I19" s="76">
        <f t="shared" si="5"/>
        <v>117.97085851026107</v>
      </c>
      <c r="J19" s="76">
        <f t="shared" si="5"/>
        <v>87.158194008263322</v>
      </c>
      <c r="K19" s="76">
        <f t="shared" si="5"/>
        <v>105.3786331757279</v>
      </c>
      <c r="L19" s="76">
        <f t="shared" si="5"/>
        <v>98.774852187523507</v>
      </c>
      <c r="M19" s="76">
        <f t="shared" si="5"/>
        <v>118.69762200882681</v>
      </c>
      <c r="N19" s="76">
        <f t="shared" si="5"/>
        <v>129.57977455732842</v>
      </c>
      <c r="O19" s="76">
        <f t="shared" si="5"/>
        <v>136.42524357590204</v>
      </c>
      <c r="P19" s="76">
        <f t="shared" si="5"/>
        <v>128.27411583519833</v>
      </c>
      <c r="Q19" s="76">
        <f t="shared" si="5"/>
        <v>128.78499832777189</v>
      </c>
    </row>
    <row r="20" spans="1:17" ht="11.45" customHeight="1" x14ac:dyDescent="0.25">
      <c r="A20" s="62" t="s">
        <v>118</v>
      </c>
      <c r="B20" s="77">
        <v>17.101196473123945</v>
      </c>
      <c r="C20" s="77">
        <v>17.246569370491542</v>
      </c>
      <c r="D20" s="77">
        <v>19.051632608430594</v>
      </c>
      <c r="E20" s="77">
        <v>17.251676200430438</v>
      </c>
      <c r="F20" s="77">
        <v>12.532255670066466</v>
      </c>
      <c r="G20" s="77">
        <v>2.1193514888898619</v>
      </c>
      <c r="H20" s="77">
        <v>1.5563755983953949</v>
      </c>
      <c r="I20" s="77">
        <v>2.1137763845675592</v>
      </c>
      <c r="J20" s="77">
        <v>2.0699622428034972</v>
      </c>
      <c r="K20" s="77">
        <v>1.6906404527322201</v>
      </c>
      <c r="L20" s="77">
        <v>0.55174738081004016</v>
      </c>
      <c r="M20" s="77">
        <v>0.52134276427411086</v>
      </c>
      <c r="N20" s="77">
        <v>1.1348282043295925</v>
      </c>
      <c r="O20" s="77">
        <v>0.54116594930630835</v>
      </c>
      <c r="P20" s="77">
        <v>1.168694881004821</v>
      </c>
      <c r="Q20" s="77">
        <v>1.090794614366065</v>
      </c>
    </row>
    <row r="21" spans="1:17" ht="11.45" customHeight="1" x14ac:dyDescent="0.25">
      <c r="A21" s="62" t="s">
        <v>16</v>
      </c>
      <c r="B21" s="77">
        <v>135.40547694102321</v>
      </c>
      <c r="C21" s="77">
        <v>122.36845218546145</v>
      </c>
      <c r="D21" s="77">
        <v>123.64186825860213</v>
      </c>
      <c r="E21" s="77">
        <v>123.00672043838961</v>
      </c>
      <c r="F21" s="77">
        <v>122.51632391553883</v>
      </c>
      <c r="G21" s="77">
        <v>116.56417805409401</v>
      </c>
      <c r="H21" s="77">
        <v>118.39481540280019</v>
      </c>
      <c r="I21" s="77">
        <v>115.85708212569351</v>
      </c>
      <c r="J21" s="77">
        <v>85.088231765459824</v>
      </c>
      <c r="K21" s="77">
        <v>103.68799272299567</v>
      </c>
      <c r="L21" s="77">
        <v>98.223104806713465</v>
      </c>
      <c r="M21" s="77">
        <v>118.1762792445527</v>
      </c>
      <c r="N21" s="77">
        <v>128.44494635299884</v>
      </c>
      <c r="O21" s="77">
        <v>135.88407762659574</v>
      </c>
      <c r="P21" s="77">
        <v>127.10542095419351</v>
      </c>
      <c r="Q21" s="77">
        <v>127.69420371340581</v>
      </c>
    </row>
    <row r="22" spans="1:17" ht="11.45" customHeight="1" x14ac:dyDescent="0.25">
      <c r="A22" s="118" t="s">
        <v>19</v>
      </c>
      <c r="B22" s="122">
        <v>20.452926772398261</v>
      </c>
      <c r="C22" s="122">
        <v>21.756365690637228</v>
      </c>
      <c r="D22" s="122">
        <v>22.900884947778998</v>
      </c>
      <c r="E22" s="122">
        <v>22.821350626205053</v>
      </c>
      <c r="F22" s="122">
        <v>22.625810755305125</v>
      </c>
      <c r="G22" s="122">
        <v>21.100547459972191</v>
      </c>
      <c r="H22" s="122">
        <v>21.970164109145077</v>
      </c>
      <c r="I22" s="122">
        <v>23.937237486411281</v>
      </c>
      <c r="J22" s="122">
        <v>25.337726765082177</v>
      </c>
      <c r="K22" s="122">
        <v>25.373829728856904</v>
      </c>
      <c r="L22" s="122">
        <v>24.399970898727872</v>
      </c>
      <c r="M22" s="122">
        <v>23.332192050599666</v>
      </c>
      <c r="N22" s="122">
        <v>24.106702714879503</v>
      </c>
      <c r="O22" s="122">
        <v>25.056315591613114</v>
      </c>
      <c r="P22" s="122">
        <v>26.182286789930572</v>
      </c>
      <c r="Q22" s="122">
        <v>26.771891516203965</v>
      </c>
    </row>
    <row r="23" spans="1:17" ht="11.45" customHeight="1" x14ac:dyDescent="0.25">
      <c r="A23" s="25" t="s">
        <v>18</v>
      </c>
      <c r="B23" s="79">
        <f t="shared" ref="B23" si="6">SUM(B24:B25)</f>
        <v>113.82820082072014</v>
      </c>
      <c r="C23" s="79">
        <f t="shared" ref="C23:Q23" si="7">SUM(C24:C25)</f>
        <v>97.109963696839188</v>
      </c>
      <c r="D23" s="79">
        <f t="shared" si="7"/>
        <v>96.613090212520518</v>
      </c>
      <c r="E23" s="79">
        <f t="shared" si="7"/>
        <v>94.751295123686845</v>
      </c>
      <c r="F23" s="79">
        <f t="shared" si="7"/>
        <v>109.12791329699968</v>
      </c>
      <c r="G23" s="79">
        <f t="shared" si="7"/>
        <v>95.308042010109347</v>
      </c>
      <c r="H23" s="79">
        <f t="shared" si="7"/>
        <v>97.625597425189781</v>
      </c>
      <c r="I23" s="79">
        <f t="shared" si="7"/>
        <v>102.19099008104818</v>
      </c>
      <c r="J23" s="79">
        <f t="shared" si="7"/>
        <v>83.828417220473639</v>
      </c>
      <c r="K23" s="79">
        <f t="shared" si="7"/>
        <v>70.366300501460316</v>
      </c>
      <c r="L23" s="79">
        <f t="shared" si="7"/>
        <v>72.733754507867857</v>
      </c>
      <c r="M23" s="79">
        <f t="shared" si="7"/>
        <v>73.866030839167252</v>
      </c>
      <c r="N23" s="79">
        <f t="shared" si="7"/>
        <v>67.047195841455903</v>
      </c>
      <c r="O23" s="79">
        <f t="shared" si="7"/>
        <v>63.387164690224928</v>
      </c>
      <c r="P23" s="79">
        <f t="shared" si="7"/>
        <v>60.038147829996554</v>
      </c>
      <c r="Q23" s="79">
        <f t="shared" si="7"/>
        <v>57.134703797774797</v>
      </c>
    </row>
    <row r="24" spans="1:17" ht="11.45" customHeight="1" x14ac:dyDescent="0.25">
      <c r="A24" s="116" t="s">
        <v>118</v>
      </c>
      <c r="B24" s="77">
        <v>7.4999008640205496</v>
      </c>
      <c r="C24" s="77">
        <v>7.3535006295084742</v>
      </c>
      <c r="D24" s="77">
        <v>8.6474773915693959</v>
      </c>
      <c r="E24" s="77">
        <v>8.3486937995695882</v>
      </c>
      <c r="F24" s="77">
        <v>8.9677943299335219</v>
      </c>
      <c r="G24" s="77">
        <v>1.9884099945531946</v>
      </c>
      <c r="H24" s="77">
        <v>1.5423244016046131</v>
      </c>
      <c r="I24" s="77">
        <v>1.9863036154324321</v>
      </c>
      <c r="J24" s="77">
        <v>2.03016775719651</v>
      </c>
      <c r="K24" s="77">
        <v>1.4093695472677776</v>
      </c>
      <c r="L24" s="77">
        <v>0.4752807398985528</v>
      </c>
      <c r="M24" s="77">
        <v>0.50569544075243167</v>
      </c>
      <c r="N24" s="77">
        <v>0.91925036335173749</v>
      </c>
      <c r="O24" s="77">
        <v>0.48587109503602766</v>
      </c>
      <c r="P24" s="77">
        <v>0.88537360412749833</v>
      </c>
      <c r="Q24" s="77">
        <v>0.96329839881307644</v>
      </c>
    </row>
    <row r="25" spans="1:17" ht="11.45" customHeight="1" x14ac:dyDescent="0.25">
      <c r="A25" s="93" t="s">
        <v>16</v>
      </c>
      <c r="B25" s="74">
        <v>106.3282999566996</v>
      </c>
      <c r="C25" s="74">
        <v>89.756463067330714</v>
      </c>
      <c r="D25" s="74">
        <v>87.965612820951122</v>
      </c>
      <c r="E25" s="74">
        <v>86.402601324117256</v>
      </c>
      <c r="F25" s="74">
        <v>100.16011896706615</v>
      </c>
      <c r="G25" s="74">
        <v>93.319632015556152</v>
      </c>
      <c r="H25" s="74">
        <v>96.083273023585164</v>
      </c>
      <c r="I25" s="74">
        <v>100.20468646561575</v>
      </c>
      <c r="J25" s="74">
        <v>81.798249463277131</v>
      </c>
      <c r="K25" s="74">
        <v>68.956930954192543</v>
      </c>
      <c r="L25" s="74">
        <v>72.258473767969306</v>
      </c>
      <c r="M25" s="74">
        <v>73.360335398414819</v>
      </c>
      <c r="N25" s="74">
        <v>66.127945478104166</v>
      </c>
      <c r="O25" s="74">
        <v>62.901293595188903</v>
      </c>
      <c r="P25" s="74">
        <v>59.152774225869052</v>
      </c>
      <c r="Q25" s="74">
        <v>56.171405398961724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174.28378420240185</v>
      </c>
      <c r="C30" s="79">
        <f>IF(C17=0,"",C17/TrRail_act!C15*100)</f>
        <v>158.96106692122351</v>
      </c>
      <c r="D30" s="79">
        <f>IF(D17=0,"",D17/TrRail_act!D15*100)</f>
        <v>158.97997460073466</v>
      </c>
      <c r="E30" s="79">
        <f>IF(E17=0,"",E17/TrRail_act!E15*100)</f>
        <v>153.51802301557558</v>
      </c>
      <c r="F30" s="79">
        <f>IF(F17=0,"",F17/TrRail_act!F15*100)</f>
        <v>147.96299158250483</v>
      </c>
      <c r="G30" s="79">
        <f>IF(G17=0,"",G17/TrRail_act!G15*100)</f>
        <v>137.70905129295176</v>
      </c>
      <c r="H30" s="79">
        <f>IF(H17=0,"",H17/TrRail_act!H15*100)</f>
        <v>135.69999581758637</v>
      </c>
      <c r="I30" s="79">
        <f>IF(I17=0,"",I17/TrRail_act!I15*100)</f>
        <v>129.8894749681277</v>
      </c>
      <c r="J30" s="79">
        <f>IF(J17=0,"",J17/TrRail_act!J15*100)</f>
        <v>115.70120305693688</v>
      </c>
      <c r="K30" s="79">
        <f>IF(K17=0,"",K17/TrRail_act!K15*100)</f>
        <v>116.1026222238158</v>
      </c>
      <c r="L30" s="79">
        <f>IF(L17=0,"",L17/TrRail_act!L15*100)</f>
        <v>113.46217097255793</v>
      </c>
      <c r="M30" s="79">
        <f>IF(M17=0,"",M17/TrRail_act!M15*100)</f>
        <v>113.52834523143594</v>
      </c>
      <c r="N30" s="79">
        <f>IF(N17=0,"",N17/TrRail_act!N15*100)</f>
        <v>113.11429398293025</v>
      </c>
      <c r="O30" s="79">
        <f>IF(O17=0,"",O17/TrRail_act!O15*100)</f>
        <v>111.73229142675555</v>
      </c>
      <c r="P30" s="79">
        <f>IF(P17=0,"",P17/TrRail_act!P15*100)</f>
        <v>109.17487090962067</v>
      </c>
      <c r="Q30" s="79">
        <f>IF(Q17=0,"",Q17/TrRail_act!Q15*100)</f>
        <v>108.50647891420921</v>
      </c>
    </row>
    <row r="31" spans="1:17" ht="11.45" customHeight="1" x14ac:dyDescent="0.25">
      <c r="A31" s="91" t="s">
        <v>21</v>
      </c>
      <c r="B31" s="123">
        <f>IF(B18=0,"",B18/TrRail_act!B16*100)</f>
        <v>48.82017905386283</v>
      </c>
      <c r="C31" s="123">
        <f>IF(C18=0,"",C18/TrRail_act!C16*100)</f>
        <v>47.500319310400471</v>
      </c>
      <c r="D31" s="123">
        <f>IF(D18=0,"",D18/TrRail_act!D16*100)</f>
        <v>46.447262471992076</v>
      </c>
      <c r="E31" s="123">
        <f>IF(E18=0,"",E18/TrRail_act!E16*100)</f>
        <v>45.25067659378913</v>
      </c>
      <c r="F31" s="123">
        <f>IF(F18=0,"",F18/TrRail_act!F16*100)</f>
        <v>44.44158544709628</v>
      </c>
      <c r="G31" s="123">
        <f>IF(G18=0,"",G18/TrRail_act!G16*100)</f>
        <v>43.702097246356686</v>
      </c>
      <c r="H31" s="123">
        <f>IF(H18=0,"",H18/TrRail_act!H16*100)</f>
        <v>42.871761973864672</v>
      </c>
      <c r="I31" s="123">
        <f>IF(I18=0,"",I18/TrRail_act!I16*100)</f>
        <v>42.310221390407008</v>
      </c>
      <c r="J31" s="123">
        <f>IF(J18=0,"",J18/TrRail_act!J16*100)</f>
        <v>41.911685635192377</v>
      </c>
      <c r="K31" s="123">
        <f>IF(K18=0,"",K18/TrRail_act!K16*100)</f>
        <v>41.333855448713088</v>
      </c>
      <c r="L31" s="123">
        <f>IF(L18=0,"",L18/TrRail_act!L16*100)</f>
        <v>40.980130375397181</v>
      </c>
      <c r="M31" s="123">
        <f>IF(M18=0,"",M18/TrRail_act!M16*100)</f>
        <v>40.844935289253684</v>
      </c>
      <c r="N31" s="123">
        <f>IF(N18=0,"",N18/TrRail_act!N16*100)</f>
        <v>40.375660820227374</v>
      </c>
      <c r="O31" s="123">
        <f>IF(O18=0,"",O18/TrRail_act!O16*100)</f>
        <v>39.894060366176056</v>
      </c>
      <c r="P31" s="123">
        <f>IF(P18=0,"",P18/TrRail_act!P16*100)</f>
        <v>39.318791578666392</v>
      </c>
      <c r="Q31" s="123">
        <f>IF(Q18=0,"",Q18/TrRail_act!Q16*100)</f>
        <v>39.03980809350692</v>
      </c>
    </row>
    <row r="32" spans="1:17" ht="11.45" customHeight="1" x14ac:dyDescent="0.25">
      <c r="A32" s="19" t="s">
        <v>20</v>
      </c>
      <c r="B32" s="76">
        <f>IF(B19=0,"",B19/TrRail_act!B17*100)</f>
        <v>210.41638479531403</v>
      </c>
      <c r="C32" s="76">
        <f>IF(C19=0,"",C19/TrRail_act!C17*100)</f>
        <v>187.9676628021098</v>
      </c>
      <c r="D32" s="76">
        <f>IF(D19=0,"",D19/TrRail_act!D17*100)</f>
        <v>187.82602949808924</v>
      </c>
      <c r="E32" s="76">
        <f>IF(E19=0,"",E19/TrRail_act!E17*100)</f>
        <v>180.13973491871707</v>
      </c>
      <c r="F32" s="76">
        <f>IF(F19=0,"",F19/TrRail_act!F17*100)</f>
        <v>173.05560256507283</v>
      </c>
      <c r="G32" s="76">
        <f>IF(G19=0,"",G19/TrRail_act!G17*100)</f>
        <v>159.89665713234521</v>
      </c>
      <c r="H32" s="76">
        <f>IF(H19=0,"",H19/TrRail_act!H17*100)</f>
        <v>158.09356835472636</v>
      </c>
      <c r="I32" s="76">
        <f>IF(I19=0,"",I19/TrRail_act!I17*100)</f>
        <v>148.95025516594566</v>
      </c>
      <c r="J32" s="76">
        <f>IF(J19=0,"",J19/TrRail_act!J17*100)</f>
        <v>129.5002763653583</v>
      </c>
      <c r="K32" s="76">
        <f>IF(K19=0,"",K19/TrRail_act!K17*100)</f>
        <v>127.9577116957705</v>
      </c>
      <c r="L32" s="76">
        <f>IF(L19=0,"",L19/TrRail_act!L17*100)</f>
        <v>126.2326993011749</v>
      </c>
      <c r="M32" s="76">
        <f>IF(M19=0,"",M19/TrRail_act!M17*100)</f>
        <v>125.45975718042439</v>
      </c>
      <c r="N32" s="76">
        <f>IF(N19=0,"",N19/TrRail_act!N17*100)</f>
        <v>124.05173718176779</v>
      </c>
      <c r="O32" s="76">
        <f>IF(O19=0,"",O19/TrRail_act!O17*100)</f>
        <v>122.27854454021458</v>
      </c>
      <c r="P32" s="76">
        <f>IF(P19=0,"",P19/TrRail_act!P17*100)</f>
        <v>118.83942329019135</v>
      </c>
      <c r="Q32" s="76">
        <f>IF(Q19=0,"",Q19/TrRail_act!Q17*100)</f>
        <v>118.05008388765575</v>
      </c>
    </row>
    <row r="33" spans="1:17" ht="11.45" customHeight="1" x14ac:dyDescent="0.25">
      <c r="A33" s="62" t="s">
        <v>17</v>
      </c>
      <c r="B33" s="77">
        <f>IF(B20=0,"",B20/TrRail_act!B18*100)</f>
        <v>388.26646550400596</v>
      </c>
      <c r="C33" s="77">
        <f>IF(C20=0,"",C20/TrRail_act!C18*100)</f>
        <v>371.06633125261504</v>
      </c>
      <c r="D33" s="77">
        <f>IF(D20=0,"",D20/TrRail_act!D18*100)</f>
        <v>355.2553257333966</v>
      </c>
      <c r="E33" s="77">
        <f>IF(E20=0,"",E20/TrRail_act!E18*100)</f>
        <v>335.0387425607293</v>
      </c>
      <c r="F33" s="77">
        <f>IF(F20=0,"",F20/TrRail_act!F18*100)</f>
        <v>314.11523849077543</v>
      </c>
      <c r="G33" s="77">
        <f>IF(G20=0,"",G20/TrRail_act!G18*100)</f>
        <v>301.0305623735656</v>
      </c>
      <c r="H33" s="77">
        <f>IF(H20=0,"",H20/TrRail_act!H18*100)</f>
        <v>289.86024479371906</v>
      </c>
      <c r="I33" s="77">
        <f>IF(I20=0,"",I20/TrRail_act!I18*100)</f>
        <v>285.25681686152859</v>
      </c>
      <c r="J33" s="77">
        <f>IF(J20=0,"",J20/TrRail_act!J18*100)</f>
        <v>281.57771316685444</v>
      </c>
      <c r="K33" s="77">
        <f>IF(K20=0,"",K20/TrRail_act!K18*100)</f>
        <v>265.100778964965</v>
      </c>
      <c r="L33" s="77">
        <f>IF(L20=0,"",L20/TrRail_act!L18*100)</f>
        <v>253.9338092829714</v>
      </c>
      <c r="M33" s="77">
        <f>IF(M20=0,"",M20/TrRail_act!M18*100)</f>
        <v>234.32609884402203</v>
      </c>
      <c r="N33" s="77">
        <f>IF(N20=0,"",N20/TrRail_act!N18*100)</f>
        <v>231.96447530882361</v>
      </c>
      <c r="O33" s="77">
        <f>IF(O20=0,"",O20/TrRail_act!O18*100)</f>
        <v>219.70036915650709</v>
      </c>
      <c r="P33" s="77">
        <f>IF(P20=0,"",P20/TrRail_act!P18*100)</f>
        <v>217.36690120239953</v>
      </c>
      <c r="Q33" s="77">
        <f>IF(Q20=0,"",Q20/TrRail_act!Q18*100)</f>
        <v>188.55568096215467</v>
      </c>
    </row>
    <row r="34" spans="1:17" ht="11.45" customHeight="1" x14ac:dyDescent="0.25">
      <c r="A34" s="62" t="s">
        <v>16</v>
      </c>
      <c r="B34" s="77">
        <f>IF(B21=0,"",B21/TrRail_act!B19*100)</f>
        <v>198.90919416804874</v>
      </c>
      <c r="C34" s="77">
        <f>IF(C21=0,"",C21/TrRail_act!C19*100)</f>
        <v>175.74542006819973</v>
      </c>
      <c r="D34" s="77">
        <f>IF(D21=0,"",D21/TrRail_act!D19*100)</f>
        <v>175.10953825424244</v>
      </c>
      <c r="E34" s="77">
        <f>IF(E21=0,"",E21/TrRail_act!E19*100)</f>
        <v>169.17039659648154</v>
      </c>
      <c r="F34" s="77">
        <f>IF(F21=0,"",F21/TrRail_act!F19*100)</f>
        <v>165.45531934813255</v>
      </c>
      <c r="G34" s="77">
        <f>IF(G21=0,"",G21/TrRail_act!G19*100)</f>
        <v>158.54517076070002</v>
      </c>
      <c r="H34" s="77">
        <f>IF(H21=0,"",H21/TrRail_act!H19*100)</f>
        <v>157.15443920946109</v>
      </c>
      <c r="I34" s="77">
        <f>IF(I21=0,"",I21/TrRail_act!I19*100)</f>
        <v>147.66292879927218</v>
      </c>
      <c r="J34" s="77">
        <f>IF(J21=0,"",J21/TrRail_act!J19*100)</f>
        <v>127.8208493659792</v>
      </c>
      <c r="K34" s="77">
        <f>IF(K21=0,"",K21/TrRail_act!K19*100)</f>
        <v>126.88741497808778</v>
      </c>
      <c r="L34" s="77">
        <f>IF(L21=0,"",L21/TrRail_act!L19*100)</f>
        <v>125.87711094330989</v>
      </c>
      <c r="M34" s="77">
        <f>IF(M21=0,"",M21/TrRail_act!M19*100)</f>
        <v>125.20314265531125</v>
      </c>
      <c r="N34" s="77">
        <f>IF(N21=0,"",N21/TrRail_act!N19*100)</f>
        <v>123.54394524730716</v>
      </c>
      <c r="O34" s="77">
        <f>IF(O21=0,"",O21/TrRail_act!O19*100)</f>
        <v>122.06298296756279</v>
      </c>
      <c r="P34" s="77">
        <f>IF(P21=0,"",P21/TrRail_act!P19*100)</f>
        <v>118.34618669724047</v>
      </c>
      <c r="Q34" s="77">
        <f>IF(Q21=0,"",Q21/TrRail_act!Q19*100)</f>
        <v>117.67421439186276</v>
      </c>
    </row>
    <row r="35" spans="1:17" ht="11.45" customHeight="1" x14ac:dyDescent="0.25">
      <c r="A35" s="118" t="s">
        <v>19</v>
      </c>
      <c r="B35" s="122">
        <f>IF(B22=0,"",B22/TrRail_act!B20*100)</f>
        <v>242.89705109640281</v>
      </c>
      <c r="C35" s="122">
        <f>IF(C22=0,"",C22/TrRail_act!C20*100)</f>
        <v>236.33029845925745</v>
      </c>
      <c r="D35" s="122">
        <f>IF(D22=0,"",D22/TrRail_act!D20*100)</f>
        <v>231.09098132352764</v>
      </c>
      <c r="E35" s="122">
        <f>IF(E22=0,"",E22/TrRail_act!E20*100)</f>
        <v>227.75543681842811</v>
      </c>
      <c r="F35" s="122">
        <f>IF(F22=0,"",F22/TrRail_act!F20*100)</f>
        <v>223.8085421296343</v>
      </c>
      <c r="G35" s="122">
        <f>IF(G22=0,"",G22/TrRail_act!G20*100)</f>
        <v>219.96113643948348</v>
      </c>
      <c r="H35" s="122">
        <f>IF(H22=0,"",H22/TrRail_act!H20*100)</f>
        <v>217.04378031865934</v>
      </c>
      <c r="I35" s="122">
        <f>IF(I22=0,"",I22/TrRail_act!I20*100)</f>
        <v>212.95555514365913</v>
      </c>
      <c r="J35" s="122">
        <f>IF(J22=0,"",J22/TrRail_act!J20*100)</f>
        <v>210.94173376780532</v>
      </c>
      <c r="K35" s="122">
        <f>IF(K22=0,"",K22/TrRail_act!K20*100)</f>
        <v>207.70653675274525</v>
      </c>
      <c r="L35" s="122">
        <f>IF(L22=0,"",L22/TrRail_act!L20*100)</f>
        <v>205.18061216348556</v>
      </c>
      <c r="M35" s="122">
        <f>IF(M22=0,"",M22/TrRail_act!M20*100)</f>
        <v>203.21749174736232</v>
      </c>
      <c r="N35" s="122">
        <f>IF(N22=0,"",N22/TrRail_act!N20*100)</f>
        <v>200.88269112003232</v>
      </c>
      <c r="O35" s="122">
        <f>IF(O22=0,"",O22/TrRail_act!O20*100)</f>
        <v>198.48656451085515</v>
      </c>
      <c r="P35" s="122">
        <f>IF(P22=0,"",P22/TrRail_act!P20*100)</f>
        <v>196.21127919553601</v>
      </c>
      <c r="Q35" s="122">
        <f>IF(Q22=0,"",Q22/TrRail_act!Q20*100)</f>
        <v>194.2363679334357</v>
      </c>
    </row>
    <row r="36" spans="1:17" ht="11.45" customHeight="1" x14ac:dyDescent="0.25">
      <c r="A36" s="25" t="s">
        <v>18</v>
      </c>
      <c r="B36" s="79">
        <f>IF(B23=0,"",B23/TrRail_act!B21*100)</f>
        <v>277.77952369617537</v>
      </c>
      <c r="C36" s="79">
        <f>IF(C23=0,"",C23/TrRail_act!C21*100)</f>
        <v>247.7421391316883</v>
      </c>
      <c r="D36" s="79">
        <f>IF(D23=0,"",D23/TrRail_act!D21*100)</f>
        <v>248.62474642301788</v>
      </c>
      <c r="E36" s="79">
        <f>IF(E23=0,"",E23/TrRail_act!E21*100)</f>
        <v>240.30864369800616</v>
      </c>
      <c r="F36" s="79">
        <f>IF(F23=0,"",F23/TrRail_act!F21*100)</f>
        <v>234.42601195173697</v>
      </c>
      <c r="G36" s="79">
        <f>IF(G23=0,"",G23/TrRail_act!G21*100)</f>
        <v>217.27582813201721</v>
      </c>
      <c r="H36" s="79">
        <f>IF(H23=0,"",H23/TrRail_act!H21*100)</f>
        <v>214.7694417132827</v>
      </c>
      <c r="I36" s="79">
        <f>IF(I23=0,"",I23/TrRail_act!I21*100)</f>
        <v>202.30053246143757</v>
      </c>
      <c r="J36" s="79">
        <f>IF(J23=0,"",J23/TrRail_act!J21*100)</f>
        <v>175.84044893435203</v>
      </c>
      <c r="K36" s="79">
        <f>IF(K23=0,"",K23/TrRail_act!K21*100)</f>
        <v>174.0964434199127</v>
      </c>
      <c r="L36" s="79">
        <f>IF(L23=0,"",L23/TrRail_act!L21*100)</f>
        <v>171.23091204149975</v>
      </c>
      <c r="M36" s="79">
        <f>IF(M23=0,"",M23/TrRail_act!M21*100)</f>
        <v>170.33952319704653</v>
      </c>
      <c r="N36" s="79">
        <f>IF(N23=0,"",N23/TrRail_act!N21*100)</f>
        <v>168.80383655544173</v>
      </c>
      <c r="O36" s="79">
        <f>IF(O23=0,"",O23/TrRail_act!O21*100)</f>
        <v>166.15681850172987</v>
      </c>
      <c r="P36" s="79">
        <f>IF(P23=0,"",P23/TrRail_act!P21*100)</f>
        <v>161.83661607093794</v>
      </c>
      <c r="Q36" s="79">
        <f>IF(Q23=0,"",Q23/TrRail_act!Q21*100)</f>
        <v>161.13346437411812</v>
      </c>
    </row>
    <row r="37" spans="1:17" ht="11.45" customHeight="1" x14ac:dyDescent="0.25">
      <c r="A37" s="116" t="s">
        <v>17</v>
      </c>
      <c r="B37" s="77">
        <f>IF(B24=0,"",B24/TrRail_act!B22*100)</f>
        <v>493.31716529767471</v>
      </c>
      <c r="C37" s="77">
        <f>IF(C24=0,"",C24/TrRail_act!C22*100)</f>
        <v>490.23337530056506</v>
      </c>
      <c r="D37" s="77">
        <f>IF(D24=0,"",D24/TrRail_act!D22*100)</f>
        <v>486.08641886281026</v>
      </c>
      <c r="E37" s="77">
        <f>IF(E24=0,"",E24/TrRail_act!E22*100)</f>
        <v>482.80671984556943</v>
      </c>
      <c r="F37" s="77">
        <f>IF(F24=0,"",F24/TrRail_act!F22*100)</f>
        <v>480.26746980498177</v>
      </c>
      <c r="G37" s="77">
        <f>IF(G24=0,"",G24/TrRail_act!G22*100)</f>
        <v>475.33228020491362</v>
      </c>
      <c r="H37" s="77">
        <f>IF(H24=0,"",H24/TrRail_act!H22*100)</f>
        <v>471.96193323070258</v>
      </c>
      <c r="I37" s="77">
        <f>IF(I24=0,"",I24/TrRail_act!I22*100)</f>
        <v>468.246962619621</v>
      </c>
      <c r="J37" s="77">
        <f>IF(J24=0,"",J24/TrRail_act!J22*100)</f>
        <v>465.23999294096978</v>
      </c>
      <c r="K37" s="77">
        <f>IF(K24=0,"",K24/TrRail_act!K22*100)</f>
        <v>463.60840370650578</v>
      </c>
      <c r="L37" s="77">
        <f>IF(L24=0,"",L24/TrRail_act!L22*100)</f>
        <v>452.50101557995828</v>
      </c>
      <c r="M37" s="77">
        <f>IF(M24=0,"",M24/TrRail_act!M22*100)</f>
        <v>442.26428999463366</v>
      </c>
      <c r="N37" s="77">
        <f>IF(N24=0,"",N24/TrRail_act!N22*100)</f>
        <v>438.5213420878892</v>
      </c>
      <c r="O37" s="77">
        <f>IF(O24=0,"",O24/TrRail_act!O22*100)</f>
        <v>435.83700667027949</v>
      </c>
      <c r="P37" s="77">
        <f>IF(P24=0,"",P24/TrRail_act!P22*100)</f>
        <v>434.31431852994871</v>
      </c>
      <c r="Q37" s="77">
        <f>IF(Q24=0,"",Q24/TrRail_act!Q22*100)</f>
        <v>431.39202812945643</v>
      </c>
    </row>
    <row r="38" spans="1:17" ht="11.45" customHeight="1" x14ac:dyDescent="0.25">
      <c r="A38" s="93" t="s">
        <v>16</v>
      </c>
      <c r="B38" s="74">
        <f>IF(B25=0,"",B25/TrRail_act!B23*100)</f>
        <v>269.47486451174723</v>
      </c>
      <c r="C38" s="74">
        <f>IF(C25=0,"",C25/TrRail_act!C23*100)</f>
        <v>238.0934348435745</v>
      </c>
      <c r="D38" s="74">
        <f>IF(D25=0,"",D25/TrRail_act!D23*100)</f>
        <v>237.23196553654566</v>
      </c>
      <c r="E38" s="74">
        <f>IF(E25=0,"",E25/TrRail_act!E23*100)</f>
        <v>229.18583473683483</v>
      </c>
      <c r="F38" s="74">
        <f>IF(F25=0,"",F25/TrRail_act!F23*100)</f>
        <v>224.15278464411904</v>
      </c>
      <c r="G38" s="74">
        <f>IF(G25=0,"",G25/TrRail_act!G23*100)</f>
        <v>214.79116934954789</v>
      </c>
      <c r="H38" s="74">
        <f>IF(H25=0,"",H25/TrRail_act!H23*100)</f>
        <v>212.90705736613859</v>
      </c>
      <c r="I38" s="74">
        <f>IF(I25=0,"",I25/TrRail_act!I23*100)</f>
        <v>200.04830796294812</v>
      </c>
      <c r="J38" s="74">
        <f>IF(J25=0,"",J25/TrRail_act!J23*100)</f>
        <v>173.16698812611554</v>
      </c>
      <c r="K38" s="74">
        <f>IF(K25=0,"",K25/TrRail_act!K23*100)</f>
        <v>171.90240552972168</v>
      </c>
      <c r="L38" s="74">
        <f>IF(L25=0,"",L25/TrRail_act!L23*100)</f>
        <v>170.53368276139432</v>
      </c>
      <c r="M38" s="74">
        <f>IF(M25=0,"",M25/TrRail_act!M23*100)</f>
        <v>169.62061529936335</v>
      </c>
      <c r="N38" s="74">
        <f>IF(N25=0,"",N25/TrRail_act!N23*100)</f>
        <v>167.37279564180443</v>
      </c>
      <c r="O38" s="74">
        <f>IF(O25=0,"",O25/TrRail_act!O23*100)</f>
        <v>165.36644238422721</v>
      </c>
      <c r="P38" s="74">
        <f>IF(P25=0,"",P25/TrRail_act!P23*100)</f>
        <v>160.33106342373188</v>
      </c>
      <c r="Q38" s="74">
        <f>IF(Q25=0,"",Q25/TrRail_act!Q23*100)</f>
        <v>159.42070004558497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18.131844681199031</v>
      </c>
      <c r="C41" s="79">
        <f>IF(C17=0,"",C17/TrRail_act!C4*1000)</f>
        <v>16.188416143165234</v>
      </c>
      <c r="D41" s="79">
        <f>IF(D17=0,"",D17/TrRail_act!D4*1000)</f>
        <v>16.342051144518216</v>
      </c>
      <c r="E41" s="79">
        <f>IF(E17=0,"",E17/TrRail_act!E4*1000)</f>
        <v>16.148139534199593</v>
      </c>
      <c r="F41" s="79">
        <f>IF(F17=0,"",F17/TrRail_act!F4*1000)</f>
        <v>15.900531046094658</v>
      </c>
      <c r="G41" s="79">
        <f>IF(G17=0,"",G17/TrRail_act!G4*1000)</f>
        <v>13.832678037494597</v>
      </c>
      <c r="H41" s="79">
        <f>IF(H17=0,"",H17/TrRail_act!H4*1000)</f>
        <v>13.063215598401685</v>
      </c>
      <c r="I41" s="79">
        <f>IF(I17=0,"",I17/TrRail_act!I4*1000)</f>
        <v>12.331495380581773</v>
      </c>
      <c r="J41" s="79">
        <f>IF(J17=0,"",J17/TrRail_act!J4*1000)</f>
        <v>9.2841839954819836</v>
      </c>
      <c r="K41" s="79">
        <f>IF(K17=0,"",K17/TrRail_act!K4*1000)</f>
        <v>10.496764712281689</v>
      </c>
      <c r="L41" s="79">
        <f>IF(L17=0,"",L17/TrRail_act!L4*1000)</f>
        <v>10.047728439929452</v>
      </c>
      <c r="M41" s="79">
        <f>IF(M17=0,"",M17/TrRail_act!M4*1000)</f>
        <v>11.23698137573138</v>
      </c>
      <c r="N41" s="79">
        <f>IF(N17=0,"",N17/TrRail_act!N4*1000)</f>
        <v>11.7101697912584</v>
      </c>
      <c r="O41" s="79">
        <f>IF(O17=0,"",O17/TrRail_act!O4*1000)</f>
        <v>12.182322186878148</v>
      </c>
      <c r="P41" s="79">
        <f>IF(P17=0,"",P17/TrRail_act!P4*1000)</f>
        <v>11.457362651076547</v>
      </c>
      <c r="Q41" s="79">
        <f>IF(Q17=0,"",Q17/TrRail_act!Q4*1000)</f>
        <v>11.026240711868667</v>
      </c>
    </row>
    <row r="42" spans="1:17" ht="11.45" customHeight="1" x14ac:dyDescent="0.25">
      <c r="A42" s="91" t="s">
        <v>21</v>
      </c>
      <c r="B42" s="123">
        <f>IF(B18=0,"",B18/TrRail_act!B5*1000)</f>
        <v>6.2757374766471514</v>
      </c>
      <c r="C42" s="123">
        <f>IF(C18=0,"",C18/TrRail_act!C5*1000)</f>
        <v>6.1361120324312344</v>
      </c>
      <c r="D42" s="123">
        <f>IF(D18=0,"",D18/TrRail_act!D5*1000)</f>
        <v>6.0184064087645535</v>
      </c>
      <c r="E42" s="123">
        <f>IF(E18=0,"",E18/TrRail_act!E5*1000)</f>
        <v>5.9038654018495915</v>
      </c>
      <c r="F42" s="123">
        <f>IF(F18=0,"",F18/TrRail_act!F5*1000)</f>
        <v>5.7968614281912272</v>
      </c>
      <c r="G42" s="123">
        <f>IF(G18=0,"",G18/TrRail_act!G5*1000)</f>
        <v>5.6226901085575491</v>
      </c>
      <c r="H42" s="123">
        <f>IF(H18=0,"",H18/TrRail_act!H5*1000)</f>
        <v>5.4463803012947904</v>
      </c>
      <c r="I42" s="123">
        <f>IF(I18=0,"",I18/TrRail_act!I5*1000)</f>
        <v>5.3557141208164518</v>
      </c>
      <c r="J42" s="123">
        <f>IF(J18=0,"",J18/TrRail_act!J5*1000)</f>
        <v>5.2580982609115026</v>
      </c>
      <c r="K42" s="123">
        <f>IF(K18=0,"",K18/TrRail_act!K5*1000)</f>
        <v>5.1735893675546611</v>
      </c>
      <c r="L42" s="123">
        <f>IF(L18=0,"",L18/TrRail_act!L5*1000)</f>
        <v>5.1826353088600072</v>
      </c>
      <c r="M42" s="123">
        <f>IF(M18=0,"",M18/TrRail_act!M5*1000)</f>
        <v>5.1839031770223523</v>
      </c>
      <c r="N42" s="123">
        <f>IF(N18=0,"",N18/TrRail_act!N5*1000)</f>
        <v>5.1361474171796582</v>
      </c>
      <c r="O42" s="123">
        <f>IF(O18=0,"",O18/TrRail_act!O5*1000)</f>
        <v>5.1514933463293051</v>
      </c>
      <c r="P42" s="123">
        <f>IF(P18=0,"",P18/TrRail_act!P5*1000)</f>
        <v>5.0792578899508563</v>
      </c>
      <c r="Q42" s="123">
        <f>IF(Q18=0,"",Q18/TrRail_act!Q5*1000)</f>
        <v>4.9971356098376294</v>
      </c>
    </row>
    <row r="43" spans="1:17" ht="11.45" customHeight="1" x14ac:dyDescent="0.25">
      <c r="A43" s="19" t="s">
        <v>20</v>
      </c>
      <c r="B43" s="76">
        <f>IF(B19=0,"",B19/TrRail_act!B6*1000)</f>
        <v>24.61373037671839</v>
      </c>
      <c r="C43" s="76">
        <f>IF(C19=0,"",C19/TrRail_act!C6*1000)</f>
        <v>21.462724297609988</v>
      </c>
      <c r="D43" s="76">
        <f>IF(D19=0,"",D19/TrRail_act!D6*1000)</f>
        <v>22.007017407006899</v>
      </c>
      <c r="E43" s="76">
        <f>IF(E19=0,"",E19/TrRail_act!E6*1000)</f>
        <v>21.799564289527517</v>
      </c>
      <c r="F43" s="76">
        <f>IF(F19=0,"",F19/TrRail_act!F6*1000)</f>
        <v>21.739951639666014</v>
      </c>
      <c r="G43" s="76">
        <f>IF(G19=0,"",G19/TrRail_act!G6*1000)</f>
        <v>18.037010568842536</v>
      </c>
      <c r="H43" s="76">
        <f>IF(H19=0,"",H19/TrRail_act!H6*1000)</f>
        <v>16.830530517917158</v>
      </c>
      <c r="I43" s="76">
        <f>IF(I19=0,"",I19/TrRail_act!I6*1000)</f>
        <v>15.758864348151359</v>
      </c>
      <c r="J43" s="76">
        <f>IF(J19=0,"",J19/TrRail_act!J6*1000)</f>
        <v>10.689010793262611</v>
      </c>
      <c r="K43" s="76">
        <f>IF(K19=0,"",K19/TrRail_act!K6*1000)</f>
        <v>12.740736691540068</v>
      </c>
      <c r="L43" s="76">
        <f>IF(L19=0,"",L19/TrRail_act!L6*1000)</f>
        <v>12.021524029394937</v>
      </c>
      <c r="M43" s="76">
        <f>IF(M19=0,"",M19/TrRail_act!M6*1000)</f>
        <v>13.879516137608373</v>
      </c>
      <c r="N43" s="76">
        <f>IF(N19=0,"",N19/TrRail_act!N6*1000)</f>
        <v>14.651715802502084</v>
      </c>
      <c r="O43" s="76">
        <f>IF(O19=0,"",O19/TrRail_act!O6*1000)</f>
        <v>15.525804435632416</v>
      </c>
      <c r="P43" s="76">
        <f>IF(P19=0,"",P19/TrRail_act!P6*1000)</f>
        <v>14.424166854289703</v>
      </c>
      <c r="Q43" s="76">
        <f>IF(Q19=0,"",Q19/TrRail_act!Q6*1000)</f>
        <v>13.735601357484203</v>
      </c>
    </row>
    <row r="44" spans="1:17" ht="11.45" customHeight="1" x14ac:dyDescent="0.25">
      <c r="A44" s="62" t="s">
        <v>17</v>
      </c>
      <c r="B44" s="77">
        <f>IF(B20=0,"",B20/TrRail_act!B7*1000)</f>
        <v>47.274519907892675</v>
      </c>
      <c r="C44" s="77">
        <f>IF(C20=0,"",C20/TrRail_act!C7*1000)</f>
        <v>46.463491233858377</v>
      </c>
      <c r="D44" s="77">
        <f>IF(D20=0,"",D20/TrRail_act!D7*1000)</f>
        <v>45.705001540593678</v>
      </c>
      <c r="E44" s="77">
        <f>IF(E20=0,"",E20/TrRail_act!E7*1000)</f>
        <v>44.50790428758615</v>
      </c>
      <c r="F44" s="77">
        <f>IF(F20=0,"",F20/TrRail_act!F7*1000)</f>
        <v>42.122023556249189</v>
      </c>
      <c r="G44" s="77">
        <f>IF(G20=0,"",G20/TrRail_act!G7*1000)</f>
        <v>37.411026800372689</v>
      </c>
      <c r="H44" s="77">
        <f>IF(H20=0,"",H20/TrRail_act!H7*1000)</f>
        <v>34.017418926108185</v>
      </c>
      <c r="I44" s="77">
        <f>IF(I20=0,"",I20/TrRail_act!I7*1000)</f>
        <v>33.271920909347202</v>
      </c>
      <c r="J44" s="77">
        <f>IF(J20=0,"",J20/TrRail_act!J7*1000)</f>
        <v>31.507029642530561</v>
      </c>
      <c r="K44" s="77">
        <f>IF(K20=0,"",K20/TrRail_act!K7*1000)</f>
        <v>29.383172112864862</v>
      </c>
      <c r="L44" s="77">
        <f>IF(L20=0,"",L20/TrRail_act!L7*1000)</f>
        <v>29.323700973243866</v>
      </c>
      <c r="M44" s="77">
        <f>IF(M20=0,"",M20/TrRail_act!M7*1000)</f>
        <v>27.158242132698206</v>
      </c>
      <c r="N44" s="77">
        <f>IF(N20=0,"",N20/TrRail_act!N7*1000)</f>
        <v>27.207160934885493</v>
      </c>
      <c r="O44" s="77">
        <f>IF(O20=0,"",O20/TrRail_act!O7*1000)</f>
        <v>27.724455985360251</v>
      </c>
      <c r="P44" s="77">
        <f>IF(P20=0,"",P20/TrRail_act!P7*1000)</f>
        <v>27.686442525819121</v>
      </c>
      <c r="Q44" s="77">
        <f>IF(Q20=0,"",Q20/TrRail_act!Q7*1000)</f>
        <v>23.02879019968146</v>
      </c>
    </row>
    <row r="45" spans="1:17" ht="11.45" customHeight="1" x14ac:dyDescent="0.25">
      <c r="A45" s="62" t="s">
        <v>16</v>
      </c>
      <c r="B45" s="77">
        <f>IF(B21=0,"",B21/TrRail_act!B8*1000)</f>
        <v>23.208690005202154</v>
      </c>
      <c r="C45" s="77">
        <f>IF(C21=0,"",C21/TrRail_act!C8*1000)</f>
        <v>19.949812649361718</v>
      </c>
      <c r="D45" s="77">
        <f>IF(D21=0,"",D21/TrRail_act!D8*1000)</f>
        <v>20.378867595258171</v>
      </c>
      <c r="E45" s="77">
        <f>IF(E21=0,"",E21/TrRail_act!E8*1000)</f>
        <v>20.343825910401318</v>
      </c>
      <c r="F45" s="77">
        <f>IF(F21=0,"",F21/TrRail_act!F8*1000)</f>
        <v>20.714649235737923</v>
      </c>
      <c r="G45" s="77">
        <f>IF(G21=0,"",G21/TrRail_act!G8*1000)</f>
        <v>17.868761616071531</v>
      </c>
      <c r="H45" s="77">
        <f>IF(H21=0,"",H21/TrRail_act!H8*1000)</f>
        <v>16.719485129756084</v>
      </c>
      <c r="I45" s="77">
        <f>IF(I21=0,"",I21/TrRail_act!I8*1000)</f>
        <v>15.608966745984359</v>
      </c>
      <c r="J45" s="77">
        <f>IF(J21=0,"",J21/TrRail_act!J8*1000)</f>
        <v>10.519913356687288</v>
      </c>
      <c r="K45" s="77">
        <f>IF(K21=0,"",K21/TrRail_act!K8*1000)</f>
        <v>12.624151553780752</v>
      </c>
      <c r="L45" s="77">
        <f>IF(L21=0,"",L21/TrRail_act!L8*1000)</f>
        <v>11.981811178932471</v>
      </c>
      <c r="M45" s="77">
        <f>IF(M21=0,"",M21/TrRail_act!M8*1000)</f>
        <v>13.849642620370684</v>
      </c>
      <c r="N45" s="77">
        <f>IF(N21=0,"",N21/TrRail_act!N8*1000)</f>
        <v>14.592220405208472</v>
      </c>
      <c r="O45" s="77">
        <f>IF(O21=0,"",O21/TrRail_act!O8*1000)</f>
        <v>15.498646019152124</v>
      </c>
      <c r="P45" s="77">
        <f>IF(P21=0,"",P21/TrRail_act!P8*1000)</f>
        <v>14.360915462096283</v>
      </c>
      <c r="Q45" s="77">
        <f>IF(Q21=0,"",Q21/TrRail_act!Q8*1000)</f>
        <v>13.68841476722876</v>
      </c>
    </row>
    <row r="46" spans="1:17" ht="11.45" customHeight="1" x14ac:dyDescent="0.25">
      <c r="A46" s="118" t="s">
        <v>19</v>
      </c>
      <c r="B46" s="122">
        <f>IF(B22=0,"",B22/TrRail_act!B9*1000)</f>
        <v>9.991659390521864</v>
      </c>
      <c r="C46" s="122">
        <f>IF(C22=0,"",C22/TrRail_act!C9*1000)</f>
        <v>9.7693604358496753</v>
      </c>
      <c r="D46" s="122">
        <f>IF(D22=0,"",D22/TrRail_act!D9*1000)</f>
        <v>9.581960229196234</v>
      </c>
      <c r="E46" s="122">
        <f>IF(E22=0,"",E22/TrRail_act!E9*1000)</f>
        <v>9.5088960942521048</v>
      </c>
      <c r="F46" s="122">
        <f>IF(F22=0,"",F22/TrRail_act!F9*1000)</f>
        <v>9.3417880905471211</v>
      </c>
      <c r="G46" s="122">
        <f>IF(G22=0,"",G22/TrRail_act!G9*1000)</f>
        <v>9.0560289527777638</v>
      </c>
      <c r="H46" s="122">
        <f>IF(H22=0,"",H22/TrRail_act!H9*1000)</f>
        <v>8.8233590799779424</v>
      </c>
      <c r="I46" s="122">
        <f>IF(I22=0,"",I22/TrRail_act!I9*1000)</f>
        <v>8.6260315266346961</v>
      </c>
      <c r="J46" s="122">
        <f>IF(J22=0,"",J22/TrRail_act!J9*1000)</f>
        <v>8.4684915658697122</v>
      </c>
      <c r="K46" s="122">
        <f>IF(K22=0,"",K22/TrRail_act!K9*1000)</f>
        <v>8.3192884356907886</v>
      </c>
      <c r="L46" s="122">
        <f>IF(L22=0,"",L22/TrRail_act!L9*1000)</f>
        <v>8.3035463327302619</v>
      </c>
      <c r="M46" s="122">
        <f>IF(M22=0,"",M22/TrRail_act!M9*1000)</f>
        <v>8.253339954226977</v>
      </c>
      <c r="N46" s="122">
        <f>IF(N22=0,"",N22/TrRail_act!N9*1000)</f>
        <v>8.1773075694977955</v>
      </c>
      <c r="O46" s="122">
        <f>IF(O22=0,"",O22/TrRail_act!O9*1000)</f>
        <v>8.2017399645214777</v>
      </c>
      <c r="P46" s="122">
        <f>IF(P22=0,"",P22/TrRail_act!P9*1000)</f>
        <v>8.1109934293465216</v>
      </c>
      <c r="Q46" s="122">
        <f>IF(Q22=0,"",Q22/TrRail_act!Q9*1000)</f>
        <v>7.9559855917396627</v>
      </c>
    </row>
    <row r="47" spans="1:17" ht="11.45" customHeight="1" x14ac:dyDescent="0.25">
      <c r="A47" s="25" t="s">
        <v>36</v>
      </c>
      <c r="B47" s="79">
        <f>IF(B23=0,"",B23/TrRail_act!B10*1000)</f>
        <v>5.8448370126172087</v>
      </c>
      <c r="C47" s="79">
        <f>IF(C23=0,"",C23/TrRail_act!C10*1000)</f>
        <v>5.1234548747936683</v>
      </c>
      <c r="D47" s="79">
        <f>IF(D23=0,"",D23/TrRail_act!D10*1000)</f>
        <v>5.0327181441121276</v>
      </c>
      <c r="E47" s="79">
        <f>IF(E23=0,"",E23/TrRail_act!E10*1000)</f>
        <v>4.697634859875401</v>
      </c>
      <c r="F47" s="79">
        <f>IF(F23=0,"",F23/TrRail_act!F10*1000)</f>
        <v>5.2324469359896275</v>
      </c>
      <c r="G47" s="79">
        <f>IF(G23=0,"",G23/TrRail_act!G10*1000)</f>
        <v>4.3971414998897043</v>
      </c>
      <c r="H47" s="79">
        <f>IF(H23=0,"",H23/TrRail_act!H10*1000)</f>
        <v>4.3835300357051672</v>
      </c>
      <c r="I47" s="79">
        <f>IF(I23=0,"",I23/TrRail_act!I10*1000)</f>
        <v>4.3953114013354053</v>
      </c>
      <c r="J47" s="79">
        <f>IF(J23=0,"",J23/TrRail_act!J10*1000)</f>
        <v>3.6567971218144146</v>
      </c>
      <c r="K47" s="79">
        <f>IF(K23=0,"",K23/TrRail_act!K10*1000)</f>
        <v>3.4511893914100895</v>
      </c>
      <c r="L47" s="79">
        <f>IF(L23=0,"",L23/TrRail_act!L10*1000)</f>
        <v>3.0998020161893907</v>
      </c>
      <c r="M47" s="79">
        <f>IF(M23=0,"",M23/TrRail_act!M10*1000)</f>
        <v>3.2306696483190716</v>
      </c>
      <c r="N47" s="79">
        <f>IF(N23=0,"",N23/TrRail_act!N10*1000)</f>
        <v>3.04165475849276</v>
      </c>
      <c r="O47" s="79">
        <f>IF(O23=0,"",O23/TrRail_act!O10*1000)</f>
        <v>3.0227546347269874</v>
      </c>
      <c r="P47" s="79">
        <f>IF(P23=0,"",P23/TrRail_act!P10*1000)</f>
        <v>2.8192218177120845</v>
      </c>
      <c r="Q47" s="79">
        <f>IF(Q23=0,"",Q23/TrRail_act!Q10*1000)</f>
        <v>2.7758200358438905</v>
      </c>
    </row>
    <row r="48" spans="1:17" ht="11.45" customHeight="1" x14ac:dyDescent="0.25">
      <c r="A48" s="116" t="s">
        <v>17</v>
      </c>
      <c r="B48" s="77">
        <f>IF(B24=0,"",B24/TrRail_act!B11*1000)</f>
        <v>9.0406746416170201</v>
      </c>
      <c r="C48" s="77">
        <f>IF(C24=0,"",C24/TrRail_act!C11*1000)</f>
        <v>9.2901310228653919</v>
      </c>
      <c r="D48" s="77">
        <f>IF(D24=0,"",D24/TrRail_act!D11*1000)</f>
        <v>9.0132249706548659</v>
      </c>
      <c r="E48" s="77">
        <f>IF(E24=0,"",E24/TrRail_act!E11*1000)</f>
        <v>8.6484791046605682</v>
      </c>
      <c r="F48" s="77">
        <f>IF(F24=0,"",F24/TrRail_act!F11*1000)</f>
        <v>8.8417271336560237</v>
      </c>
      <c r="G48" s="77">
        <f>IF(G24=0,"",G24/TrRail_act!G11*1000)</f>
        <v>8.8195395104729233</v>
      </c>
      <c r="H48" s="77">
        <f>IF(H24=0,"",H24/TrRail_act!H11*1000)</f>
        <v>8.8271625207223767</v>
      </c>
      <c r="I48" s="77">
        <f>IF(I24=0,"",I24/TrRail_act!I11*1000)</f>
        <v>8.3884406501903666</v>
      </c>
      <c r="J48" s="77">
        <f>IF(J24=0,"",J24/TrRail_act!J11*1000)</f>
        <v>8.8688103332254151</v>
      </c>
      <c r="K48" s="77">
        <f>IF(K24=0,"",K24/TrRail_act!K11*1000)</f>
        <v>8.4209752808758882</v>
      </c>
      <c r="L48" s="77">
        <f>IF(L24=0,"",L24/TrRail_act!L11*1000)</f>
        <v>7.5044985238540223</v>
      </c>
      <c r="M48" s="77">
        <f>IF(M24=0,"",M24/TrRail_act!M11*1000)</f>
        <v>7.6863945360628643</v>
      </c>
      <c r="N48" s="77">
        <f>IF(N24=0,"",N24/TrRail_act!N11*1000)</f>
        <v>7.2338758960801544</v>
      </c>
      <c r="O48" s="77">
        <f>IF(O24=0,"",O24/TrRail_act!O11*1000)</f>
        <v>7.2606813808572852</v>
      </c>
      <c r="P48" s="77">
        <f>IF(P24=0,"",P24/TrRail_act!P11*1000)</f>
        <v>6.920022297711518</v>
      </c>
      <c r="Q48" s="77">
        <f>IF(Q24=0,"",Q24/TrRail_act!Q11*1000)</f>
        <v>6.7984737507544066</v>
      </c>
    </row>
    <row r="49" spans="1:17" ht="11.45" customHeight="1" x14ac:dyDescent="0.25">
      <c r="A49" s="93" t="s">
        <v>16</v>
      </c>
      <c r="B49" s="74">
        <f>IF(B25=0,"",B25/TrRail_act!B12*1000)</f>
        <v>5.7026476660368406</v>
      </c>
      <c r="C49" s="74">
        <f>IF(C25=0,"",C25/TrRail_act!C12*1000)</f>
        <v>4.9418667910568352</v>
      </c>
      <c r="D49" s="74">
        <f>IF(D25=0,"",D25/TrRail_act!D12*1000)</f>
        <v>4.8233163438061615</v>
      </c>
      <c r="E49" s="74">
        <f>IF(E25=0,"",E25/TrRail_act!E12*1000)</f>
        <v>4.499042744204611</v>
      </c>
      <c r="F49" s="74">
        <f>IF(F25=0,"",F25/TrRail_act!F12*1000)</f>
        <v>5.0479499241414754</v>
      </c>
      <c r="G49" s="74">
        <f>IF(G25=0,"",G25/TrRail_act!G12*1000)</f>
        <v>4.3506578982388175</v>
      </c>
      <c r="H49" s="74">
        <f>IF(H25=0,"",H25/TrRail_act!H12*1000)</f>
        <v>4.3483923082177478</v>
      </c>
      <c r="I49" s="74">
        <f>IF(I25=0,"",I25/TrRail_act!I12*1000)</f>
        <v>4.3542247662638092</v>
      </c>
      <c r="J49" s="74">
        <f>IF(J25=0,"",J25/TrRail_act!J12*1000)</f>
        <v>3.6042268556946104</v>
      </c>
      <c r="K49" s="74">
        <f>IF(K25=0,"",K25/TrRail_act!K12*1000)</f>
        <v>3.4100570071315266</v>
      </c>
      <c r="L49" s="74">
        <f>IF(L25=0,"",L25/TrRail_act!L12*1000)</f>
        <v>3.0878809173612143</v>
      </c>
      <c r="M49" s="74">
        <f>IF(M25=0,"",M25/TrRail_act!M12*1000)</f>
        <v>3.2178113350437876</v>
      </c>
      <c r="N49" s="74">
        <f>IF(N25=0,"",N25/TrRail_act!N12*1000)</f>
        <v>3.0173468748047885</v>
      </c>
      <c r="O49" s="74">
        <f>IF(O25=0,"",O25/TrRail_act!O12*1000)</f>
        <v>3.0091875415487146</v>
      </c>
      <c r="P49" s="74">
        <f>IF(P25=0,"",P25/TrRail_act!P12*1000)</f>
        <v>2.7944358011796093</v>
      </c>
      <c r="Q49" s="74">
        <f>IF(Q25=0,"",Q25/TrRail_act!Q12*1000)</f>
        <v>2.7479361428063536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363525.70953972562</v>
      </c>
      <c r="C52" s="40">
        <f>IF(C17=0,"",1000000*C17/TrRail_act!C37)</f>
        <v>334145.11319183989</v>
      </c>
      <c r="D52" s="40">
        <f>IF(D17=0,"",1000000*D17/TrRail_act!D37)</f>
        <v>337301.17718419648</v>
      </c>
      <c r="E52" s="40">
        <f>IF(E17=0,"",1000000*E17/TrRail_act!E37)</f>
        <v>325912.49743953993</v>
      </c>
      <c r="F52" s="40">
        <f>IF(F17=0,"",1000000*F17/TrRail_act!F37)</f>
        <v>313362.54709158244</v>
      </c>
      <c r="G52" s="40">
        <f>IF(G17=0,"",1000000*G17/TrRail_act!G37)</f>
        <v>281655.49838134384</v>
      </c>
      <c r="H52" s="40">
        <f>IF(H17=0,"",1000000*H17/TrRail_act!H37)</f>
        <v>283865.36520297633</v>
      </c>
      <c r="I52" s="40">
        <f>IF(I17=0,"",1000000*I17/TrRail_act!I37)</f>
        <v>274485.87485527102</v>
      </c>
      <c r="J52" s="40">
        <f>IF(J17=0,"",1000000*J17/TrRail_act!J37)</f>
        <v>213703.8740834503</v>
      </c>
      <c r="K52" s="40">
        <f>IF(K17=0,"",1000000*K17/TrRail_act!K37)</f>
        <v>243935.09768387265</v>
      </c>
      <c r="L52" s="40">
        <f>IF(L17=0,"",1000000*L17/TrRail_act!L37)</f>
        <v>228992.75927133535</v>
      </c>
      <c r="M52" s="40">
        <f>IF(M17=0,"",1000000*M17/TrRail_act!M37)</f>
        <v>242199.76039852129</v>
      </c>
      <c r="N52" s="40">
        <f>IF(N17=0,"",1000000*N17/TrRail_act!N37)</f>
        <v>245376.56078872076</v>
      </c>
      <c r="O52" s="40">
        <f>IF(O17=0,"",1000000*O17/TrRail_act!O37)</f>
        <v>242983.34455362958</v>
      </c>
      <c r="P52" s="40">
        <f>IF(P17=0,"",1000000*P17/TrRail_act!P37)</f>
        <v>234360.99669982982</v>
      </c>
      <c r="Q52" s="40">
        <f>IF(Q17=0,"",1000000*Q17/TrRail_act!Q37)</f>
        <v>235362.36616449297</v>
      </c>
    </row>
    <row r="53" spans="1:17" ht="11.45" customHeight="1" x14ac:dyDescent="0.25">
      <c r="A53" s="91" t="s">
        <v>21</v>
      </c>
      <c r="B53" s="121">
        <f>IF(B18=0,"",1000000*B18/TrRail_act!B38)</f>
        <v>55529.069994261852</v>
      </c>
      <c r="C53" s="121">
        <f>IF(C18=0,"",1000000*C18/TrRail_act!C38)</f>
        <v>53938.185680223345</v>
      </c>
      <c r="D53" s="121">
        <f>IF(D18=0,"",1000000*D18/TrRail_act!D38)</f>
        <v>52840.017500739013</v>
      </c>
      <c r="E53" s="121">
        <f>IF(E18=0,"",1000000*E18/TrRail_act!E38)</f>
        <v>51407.456817851904</v>
      </c>
      <c r="F53" s="121">
        <f>IF(F18=0,"",1000000*F18/TrRail_act!F38)</f>
        <v>50531.604155895882</v>
      </c>
      <c r="G53" s="121">
        <f>IF(G18=0,"",1000000*G18/TrRail_act!G38)</f>
        <v>48497.207189014567</v>
      </c>
      <c r="H53" s="121">
        <f>IF(H18=0,"",1000000*H18/TrRail_act!H38)</f>
        <v>48743.964286483511</v>
      </c>
      <c r="I53" s="121">
        <f>IF(I18=0,"",1000000*I18/TrRail_act!I38)</f>
        <v>48081.441638612858</v>
      </c>
      <c r="J53" s="121">
        <f>IF(J18=0,"",1000000*J18/TrRail_act!J38)</f>
        <v>47663.489903566209</v>
      </c>
      <c r="K53" s="121">
        <f>IF(K18=0,"",1000000*K18/TrRail_act!K38)</f>
        <v>46614.352490764126</v>
      </c>
      <c r="L53" s="121">
        <f>IF(L18=0,"",1000000*L18/TrRail_act!L38)</f>
        <v>46613.051298622559</v>
      </c>
      <c r="M53" s="121">
        <f>IF(M18=0,"",1000000*M18/TrRail_act!M38)</f>
        <v>46387.508352704805</v>
      </c>
      <c r="N53" s="121">
        <f>IF(N18=0,"",1000000*N18/TrRail_act!N38)</f>
        <v>45906.131152419315</v>
      </c>
      <c r="O53" s="121">
        <f>IF(O18=0,"",1000000*O18/TrRail_act!O38)</f>
        <v>45381.320881872191</v>
      </c>
      <c r="P53" s="121">
        <f>IF(P18=0,"",1000000*P18/TrRail_act!P38)</f>
        <v>44316.525089821218</v>
      </c>
      <c r="Q53" s="121">
        <f>IF(Q18=0,"",1000000*Q18/TrRail_act!Q38)</f>
        <v>44375.984360469294</v>
      </c>
    </row>
    <row r="54" spans="1:17" ht="11.45" customHeight="1" x14ac:dyDescent="0.25">
      <c r="A54" s="19" t="s">
        <v>20</v>
      </c>
      <c r="B54" s="38">
        <f>IF(B19=0,"",1000000*B19/TrRail_act!B39)</f>
        <v>561718.87077033939</v>
      </c>
      <c r="C54" s="38">
        <f>IF(C19=0,"",1000000*C19/TrRail_act!C39)</f>
        <v>504025.34857744753</v>
      </c>
      <c r="D54" s="38">
        <f>IF(D19=0,"",1000000*D19/TrRail_act!D39)</f>
        <v>505109.73758241674</v>
      </c>
      <c r="E54" s="38">
        <f>IF(E19=0,"",1000000*E19/TrRail_act!E39)</f>
        <v>483649.64358213812</v>
      </c>
      <c r="F54" s="38">
        <f>IF(F19=0,"",1000000*F19/TrRail_act!F39)</f>
        <v>463288.43768646754</v>
      </c>
      <c r="G54" s="38">
        <f>IF(G19=0,"",1000000*G19/TrRail_act!G39)</f>
        <v>415704.13149906788</v>
      </c>
      <c r="H54" s="38">
        <f>IF(H19=0,"",1000000*H19/TrRail_act!H39)</f>
        <v>421621.05800068745</v>
      </c>
      <c r="I54" s="38">
        <f>IF(I19=0,"",1000000*I19/TrRail_act!I39)</f>
        <v>399901.21528902056</v>
      </c>
      <c r="J54" s="38">
        <f>IF(J19=0,"",1000000*J19/TrRail_act!J39)</f>
        <v>277573.86626835453</v>
      </c>
      <c r="K54" s="38">
        <f>IF(K19=0,"",1000000*K19/TrRail_act!K39)</f>
        <v>335600.74259785959</v>
      </c>
      <c r="L54" s="38">
        <f>IF(L19=0,"",1000000*L19/TrRail_act!L39)</f>
        <v>313570.95932547149</v>
      </c>
      <c r="M54" s="38">
        <f>IF(M19=0,"",1000000*M19/TrRail_act!M39)</f>
        <v>335304.01697408705</v>
      </c>
      <c r="N54" s="38">
        <f>IF(N19=0,"",1000000*N19/TrRail_act!N39)</f>
        <v>332682.3480290845</v>
      </c>
      <c r="O54" s="38">
        <f>IF(O19=0,"",1000000*O19/TrRail_act!O39)</f>
        <v>327158.857496168</v>
      </c>
      <c r="P54" s="38">
        <f>IF(P19=0,"",1000000*P19/TrRail_act!P39)</f>
        <v>313628.64507383452</v>
      </c>
      <c r="Q54" s="38">
        <f>IF(Q19=0,"",1000000*Q19/TrRail_act!Q39)</f>
        <v>314877.74652266962</v>
      </c>
    </row>
    <row r="55" spans="1:17" ht="11.45" customHeight="1" x14ac:dyDescent="0.25">
      <c r="A55" s="62" t="s">
        <v>17</v>
      </c>
      <c r="B55" s="42">
        <f>IF(B20=0,"",1000000*B20/TrRail_act!B40)</f>
        <v>924388.99854724028</v>
      </c>
      <c r="C55" s="42">
        <f>IF(C20=0,"",1000000*C20/TrRail_act!C40)</f>
        <v>932246.99299954285</v>
      </c>
      <c r="D55" s="42">
        <f>IF(D20=0,"",1000000*D20/TrRail_act!D40)</f>
        <v>952581.63042152976</v>
      </c>
      <c r="E55" s="42">
        <f>IF(E20=0,"",1000000*E20/TrRail_act!E40)</f>
        <v>862583.81002152187</v>
      </c>
      <c r="F55" s="42">
        <f>IF(F20=0,"",1000000*F20/TrRail_act!F40)</f>
        <v>759530.64667069481</v>
      </c>
      <c r="G55" s="42">
        <f>IF(G20=0,"",1000000*G20/TrRail_act!G40)</f>
        <v>470966.99753108039</v>
      </c>
      <c r="H55" s="42">
        <f>IF(H20=0,"",1000000*H20/TrRail_act!H40)</f>
        <v>444678.74239868426</v>
      </c>
      <c r="I55" s="42">
        <f>IF(I20=0,"",1000000*I20/TrRail_act!I40)</f>
        <v>603936.10987644549</v>
      </c>
      <c r="J55" s="42">
        <f>IF(J20=0,"",1000000*J20/TrRail_act!J40)</f>
        <v>591417.78365814209</v>
      </c>
      <c r="K55" s="42">
        <f>IF(K20=0,"",1000000*K20/TrRail_act!K40)</f>
        <v>483040.12935206288</v>
      </c>
      <c r="L55" s="42">
        <f>IF(L20=0,"",1000000*L20/TrRail_act!L40)</f>
        <v>157642.10880286861</v>
      </c>
      <c r="M55" s="42">
        <f>IF(M20=0,"",1000000*M20/TrRail_act!M40)</f>
        <v>148955.07550688882</v>
      </c>
      <c r="N55" s="42">
        <f>IF(N20=0,"",1000000*N20/TrRail_act!N40)</f>
        <v>324236.62980845507</v>
      </c>
      <c r="O55" s="42">
        <f>IF(O20=0,"",1000000*O20/TrRail_act!O40)</f>
        <v>154618.84265894521</v>
      </c>
      <c r="P55" s="42">
        <f>IF(P20=0,"",1000000*P20/TrRail_act!P40)</f>
        <v>333912.8231442346</v>
      </c>
      <c r="Q55" s="42">
        <f>IF(Q20=0,"",1000000*Q20/TrRail_act!Q40)</f>
        <v>311655.60410459002</v>
      </c>
    </row>
    <row r="56" spans="1:17" ht="11.45" customHeight="1" x14ac:dyDescent="0.25">
      <c r="A56" s="62" t="s">
        <v>16</v>
      </c>
      <c r="B56" s="42">
        <f>IF(B21=0,"",1000000*B21/TrRail_act!B41)</f>
        <v>535199.51360088226</v>
      </c>
      <c r="C56" s="42">
        <f>IF(C21=0,"",1000000*C21/TrRail_act!C41)</f>
        <v>473378.92528224929</v>
      </c>
      <c r="D56" s="42">
        <f>IF(D21=0,"",1000000*D21/TrRail_act!D41)</f>
        <v>471016.64098515094</v>
      </c>
      <c r="E56" s="42">
        <f>IF(E21=0,"",1000000*E21/TrRail_act!E41)</f>
        <v>455580.44606810965</v>
      </c>
      <c r="F56" s="42">
        <f>IF(F21=0,"",1000000*F21/TrRail_act!F41)</f>
        <v>445513.90514741396</v>
      </c>
      <c r="G56" s="42">
        <f>IF(G21=0,"",1000000*G21/TrRail_act!G41)</f>
        <v>414819.13898254099</v>
      </c>
      <c r="H56" s="42">
        <f>IF(H21=0,"",1000000*H21/TrRail_act!H41)</f>
        <v>421333.86264341703</v>
      </c>
      <c r="I56" s="42">
        <f>IF(I21=0,"",1000000*I21/TrRail_act!I41)</f>
        <v>397451.39665761066</v>
      </c>
      <c r="J56" s="42">
        <f>IF(J21=0,"",1000000*J21/TrRail_act!J41)</f>
        <v>274036.17315768061</v>
      </c>
      <c r="K56" s="42">
        <f>IF(K21=0,"",1000000*K21/TrRail_act!K41)</f>
        <v>333938.78493718413</v>
      </c>
      <c r="L56" s="42">
        <f>IF(L21=0,"",1000000*L21/TrRail_act!L41)</f>
        <v>315322.9688819052</v>
      </c>
      <c r="M56" s="42">
        <f>IF(M21=0,"",1000000*M21/TrRail_act!M41)</f>
        <v>337164.84805863822</v>
      </c>
      <c r="N56" s="42">
        <f>IF(N21=0,"",1000000*N21/TrRail_act!N41)</f>
        <v>332758.92837564467</v>
      </c>
      <c r="O56" s="42">
        <f>IF(O21=0,"",1000000*O21/TrRail_act!O41)</f>
        <v>328619.29293009854</v>
      </c>
      <c r="P56" s="42">
        <f>IF(P21=0,"",1000000*P21/TrRail_act!P41)</f>
        <v>313453.56585497782</v>
      </c>
      <c r="Q56" s="42">
        <f>IF(Q21=0,"",1000000*Q21/TrRail_act!Q41)</f>
        <v>314905.55786289967</v>
      </c>
    </row>
    <row r="57" spans="1:17" ht="11.45" customHeight="1" x14ac:dyDescent="0.25">
      <c r="A57" s="118" t="s">
        <v>19</v>
      </c>
      <c r="B57" s="120">
        <f>IF(B22=0,"",1000000*B22/TrRail_act!B42)</f>
        <v>1410546.6739585006</v>
      </c>
      <c r="C57" s="120">
        <f>IF(C22=0,"",1000000*C22/TrRail_act!C42)</f>
        <v>1359772.8556648267</v>
      </c>
      <c r="D57" s="120">
        <f>IF(D22=0,"",1000000*D22/TrRail_act!D42)</f>
        <v>1347110.8792811176</v>
      </c>
      <c r="E57" s="120">
        <f>IF(E22=0,"",1000000*E22/TrRail_act!E42)</f>
        <v>1304077.1786402888</v>
      </c>
      <c r="F57" s="120">
        <f>IF(F22=0,"",1000000*F22/TrRail_act!F42)</f>
        <v>1292903.4717317214</v>
      </c>
      <c r="G57" s="120">
        <f>IF(G22=0,"",1000000*G22/TrRail_act!G42)</f>
        <v>1205745.569141268</v>
      </c>
      <c r="H57" s="120">
        <f>IF(H22=0,"",1000000*H22/TrRail_act!H42)</f>
        <v>1255437.9490940045</v>
      </c>
      <c r="I57" s="120">
        <f>IF(I22=0,"",1000000*I22/TrRail_act!I42)</f>
        <v>1227550.6403287835</v>
      </c>
      <c r="J57" s="120">
        <f>IF(J22=0,"",1000000*J22/TrRail_act!J42)</f>
        <v>1235986.6714674232</v>
      </c>
      <c r="K57" s="120">
        <f>IF(K22=0,"",1000000*K22/TrRail_act!K42)</f>
        <v>1208277.6061360431</v>
      </c>
      <c r="L57" s="120">
        <f>IF(L22=0,"",1000000*L22/TrRail_act!L42)</f>
        <v>1161903.3761298987</v>
      </c>
      <c r="M57" s="120">
        <f>IF(M22=0,"",1000000*M22/TrRail_act!M42)</f>
        <v>1111056.7643142696</v>
      </c>
      <c r="N57" s="120">
        <f>IF(N22=0,"",1000000*N22/TrRail_act!N42)</f>
        <v>1147938.2245180714</v>
      </c>
      <c r="O57" s="120">
        <f>IF(O22=0,"",1000000*O22/TrRail_act!O42)</f>
        <v>1165410.0275168889</v>
      </c>
      <c r="P57" s="120">
        <f>IF(P22=0,"",1000000*P22/TrRail_act!P42)</f>
        <v>1138360.2952143727</v>
      </c>
      <c r="Q57" s="120">
        <f>IF(Q22=0,"",1000000*Q22/TrRail_act!Q42)</f>
        <v>1139229.4262214454</v>
      </c>
    </row>
    <row r="58" spans="1:17" ht="11.45" customHeight="1" x14ac:dyDescent="0.25">
      <c r="A58" s="25" t="s">
        <v>18</v>
      </c>
      <c r="B58" s="40">
        <f>IF(B23=0,"",1000000*B23/TrRail_act!B43)</f>
        <v>455312.80328288057</v>
      </c>
      <c r="C58" s="40">
        <f>IF(C23=0,"",1000000*C23/TrRail_act!C43)</f>
        <v>367145.42040392885</v>
      </c>
      <c r="D58" s="40">
        <f>IF(D23=0,"",1000000*D23/TrRail_act!D43)</f>
        <v>361170.43070101133</v>
      </c>
      <c r="E58" s="40">
        <f>IF(E23=0,"",1000000*E23/TrRail_act!E43)</f>
        <v>354210.4490605116</v>
      </c>
      <c r="F58" s="40">
        <f>IF(F23=0,"",1000000*F23/TrRail_act!F43)</f>
        <v>384253.21583450591</v>
      </c>
      <c r="G58" s="40">
        <f>IF(G23=0,"",1000000*G23/TrRail_act!G43)</f>
        <v>345945.70602580527</v>
      </c>
      <c r="H58" s="40">
        <f>IF(H23=0,"",1000000*H23/TrRail_act!H43)</f>
        <v>354357.88539088849</v>
      </c>
      <c r="I58" s="40">
        <f>IF(I23=0,"",1000000*I23/TrRail_act!I43)</f>
        <v>338380.76185777545</v>
      </c>
      <c r="J58" s="40">
        <f>IF(J23=0,"",1000000*J23/TrRail_act!J43)</f>
        <v>268680.82442459499</v>
      </c>
      <c r="K58" s="40">
        <f>IF(K23=0,"",1000000*K23/TrRail_act!K43)</f>
        <v>253116.18885417379</v>
      </c>
      <c r="L58" s="40">
        <f>IF(L23=0,"",1000000*L23/TrRail_act!L43)</f>
        <v>261632.21045995632</v>
      </c>
      <c r="M58" s="40">
        <f>IF(M23=0,"",1000000*M23/TrRail_act!M43)</f>
        <v>265705.1469034793</v>
      </c>
      <c r="N58" s="40">
        <f>IF(N23=0,"",1000000*N23/TrRail_act!N43)</f>
        <v>254932.30357968021</v>
      </c>
      <c r="O58" s="40">
        <f>IF(O23=0,"",1000000*O23/TrRail_act!O43)</f>
        <v>243796.7872700959</v>
      </c>
      <c r="P58" s="40">
        <f>IF(P23=0,"",1000000*P23/TrRail_act!P43)</f>
        <v>233611.47015562863</v>
      </c>
      <c r="Q58" s="40">
        <f>IF(Q23=0,"",1000000*Q23/TrRail_act!Q43)</f>
        <v>230381.87015231774</v>
      </c>
    </row>
    <row r="59" spans="1:17" ht="11.45" customHeight="1" x14ac:dyDescent="0.25">
      <c r="A59" s="116" t="s">
        <v>17</v>
      </c>
      <c r="B59" s="42">
        <f>IF(B24=0,"",1000000*B24/TrRail_act!B44)</f>
        <v>468743.80400128436</v>
      </c>
      <c r="C59" s="42">
        <f>IF(C24=0,"",1000000*C24/TrRail_act!C44)</f>
        <v>459593.78934427962</v>
      </c>
      <c r="D59" s="42">
        <f>IF(D24=0,"",1000000*D24/TrRail_act!D44)</f>
        <v>467431.21035510249</v>
      </c>
      <c r="E59" s="42">
        <f>IF(E24=0,"",1000000*E24/TrRail_act!E44)</f>
        <v>451280.74592268042</v>
      </c>
      <c r="F59" s="42">
        <f>IF(F24=0,"",1000000*F24/TrRail_act!F44)</f>
        <v>459886.88871453959</v>
      </c>
      <c r="G59" s="42">
        <f>IF(G24=0,"",1000000*G24/TrRail_act!G44)</f>
        <v>361529.08991876268</v>
      </c>
      <c r="H59" s="42">
        <f>IF(H24=0,"",1000000*H24/TrRail_act!H44)</f>
        <v>280422.61847356602</v>
      </c>
      <c r="I59" s="42">
        <f>IF(I24=0,"",1000000*I24/TrRail_act!I44)</f>
        <v>361146.11189680587</v>
      </c>
      <c r="J59" s="42">
        <f>IF(J24=0,"",1000000*J24/TrRail_act!J44)</f>
        <v>369121.41039936547</v>
      </c>
      <c r="K59" s="42">
        <f>IF(K24=0,"",1000000*K24/TrRail_act!K44)</f>
        <v>256249.00859414137</v>
      </c>
      <c r="L59" s="42">
        <f>IF(L24=0,"",1000000*L24/TrRail_act!L44)</f>
        <v>86414.679981555048</v>
      </c>
      <c r="M59" s="42">
        <f>IF(M24=0,"",1000000*M24/TrRail_act!M44)</f>
        <v>91944.625591351214</v>
      </c>
      <c r="N59" s="42">
        <f>IF(N24=0,"",1000000*N24/TrRail_act!N44)</f>
        <v>167136.4297003159</v>
      </c>
      <c r="O59" s="42">
        <f>IF(O24=0,"",1000000*O24/TrRail_act!O44)</f>
        <v>88340.199097459568</v>
      </c>
      <c r="P59" s="42">
        <f>IF(P24=0,"",1000000*P24/TrRail_act!P44)</f>
        <v>160977.01893227242</v>
      </c>
      <c r="Q59" s="42">
        <f>IF(Q24=0,"",1000000*Q24/TrRail_act!Q44)</f>
        <v>175145.16342055934</v>
      </c>
    </row>
    <row r="60" spans="1:17" ht="11.45" customHeight="1" x14ac:dyDescent="0.25">
      <c r="A60" s="93" t="s">
        <v>16</v>
      </c>
      <c r="B60" s="36">
        <f>IF(B25=0,"",1000000*B25/TrRail_act!B45)</f>
        <v>454394.44425939996</v>
      </c>
      <c r="C60" s="36">
        <f>IF(C25=0,"",1000000*C25/TrRail_act!C45)</f>
        <v>361193.01033131074</v>
      </c>
      <c r="D60" s="36">
        <f>IF(D25=0,"",1000000*D25/TrRail_act!D45)</f>
        <v>353275.55349779566</v>
      </c>
      <c r="E60" s="36">
        <f>IF(E25=0,"",1000000*E25/TrRail_act!E45)</f>
        <v>346998.39889203716</v>
      </c>
      <c r="F60" s="36">
        <f>IF(F25=0,"",1000000*F25/TrRail_act!F45)</f>
        <v>378677.19836319907</v>
      </c>
      <c r="G60" s="36">
        <f>IF(G25=0,"",1000000*G25/TrRail_act!G45)</f>
        <v>345628.26672428206</v>
      </c>
      <c r="H60" s="36">
        <f>IF(H25=0,"",1000000*H25/TrRail_act!H45)</f>
        <v>355863.97416142654</v>
      </c>
      <c r="I60" s="36">
        <f>IF(I25=0,"",1000000*I25/TrRail_act!I45)</f>
        <v>337958.47037307167</v>
      </c>
      <c r="J60" s="36">
        <f>IF(J25=0,"",1000000*J25/TrRail_act!J45)</f>
        <v>266878.46480677696</v>
      </c>
      <c r="K60" s="36">
        <f>IF(K25=0,"",1000000*K25/TrRail_act!K45)</f>
        <v>253052.9576300644</v>
      </c>
      <c r="L60" s="36">
        <f>IF(L25=0,"",1000000*L25/TrRail_act!L45)</f>
        <v>265168.71107511676</v>
      </c>
      <c r="M60" s="36">
        <f>IF(M25=0,"",1000000*M25/TrRail_act!M45)</f>
        <v>269212.23999418283</v>
      </c>
      <c r="N60" s="36">
        <f>IF(N25=0,"",1000000*N25/TrRail_act!N45)</f>
        <v>256807.55525477347</v>
      </c>
      <c r="O60" s="36">
        <f>IF(O25=0,"",1000000*O25/TrRail_act!O45)</f>
        <v>247156.35990251042</v>
      </c>
      <c r="P60" s="36">
        <f>IF(P25=0,"",1000000*P25/TrRail_act!P45)</f>
        <v>235199.89751836602</v>
      </c>
      <c r="Q60" s="36">
        <f>IF(Q25=0,"",1000000*Q25/TrRail_act!Q45)</f>
        <v>231634.66143901742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0.61959160677097302</v>
      </c>
      <c r="C63" s="32">
        <f t="shared" si="9"/>
        <v>0.64126133869364477</v>
      </c>
      <c r="D63" s="32">
        <f t="shared" si="9"/>
        <v>0.64765744291540039</v>
      </c>
      <c r="E63" s="32">
        <f t="shared" si="9"/>
        <v>0.64855297560773328</v>
      </c>
      <c r="F63" s="32">
        <f t="shared" si="9"/>
        <v>0.60815882112831776</v>
      </c>
      <c r="G63" s="32">
        <f t="shared" si="9"/>
        <v>0.613223337277363</v>
      </c>
      <c r="H63" s="32">
        <f t="shared" si="9"/>
        <v>0.61135805483641681</v>
      </c>
      <c r="I63" s="32">
        <f t="shared" si="9"/>
        <v>0.60066525935894088</v>
      </c>
      <c r="J63" s="32">
        <f t="shared" si="9"/>
        <v>0.59716704903374662</v>
      </c>
      <c r="K63" s="32">
        <f t="shared" si="9"/>
        <v>0.66917961162239514</v>
      </c>
      <c r="L63" s="32">
        <f t="shared" si="9"/>
        <v>0.64985553315458333</v>
      </c>
      <c r="M63" s="32">
        <f t="shared" si="9"/>
        <v>0.67606337404228778</v>
      </c>
      <c r="N63" s="32">
        <f t="shared" si="9"/>
        <v>0.71214712420622106</v>
      </c>
      <c r="O63" s="32">
        <f t="shared" si="9"/>
        <v>0.73308951524367216</v>
      </c>
      <c r="P63" s="32">
        <f t="shared" si="9"/>
        <v>0.73540190800009564</v>
      </c>
      <c r="Q63" s="32">
        <f t="shared" si="9"/>
        <v>0.7462748348051077</v>
      </c>
    </row>
    <row r="64" spans="1:17" ht="11.45" customHeight="1" x14ac:dyDescent="0.25">
      <c r="A64" s="91" t="s">
        <v>21</v>
      </c>
      <c r="B64" s="119">
        <f t="shared" ref="B64:Q64" si="10">IF(B18=0,0,B18/B$16)</f>
        <v>4.1568910056944484E-2</v>
      </c>
      <c r="C64" s="119">
        <f t="shared" si="10"/>
        <v>4.5131413089775342E-2</v>
      </c>
      <c r="D64" s="119">
        <f t="shared" si="10"/>
        <v>4.3743944149337688E-2</v>
      </c>
      <c r="E64" s="119">
        <f t="shared" si="10"/>
        <v>4.366528684190342E-2</v>
      </c>
      <c r="F64" s="119">
        <f t="shared" si="10"/>
        <v>4.2003773144322562E-2</v>
      </c>
      <c r="G64" s="119">
        <f t="shared" si="10"/>
        <v>4.5955164889216006E-2</v>
      </c>
      <c r="H64" s="119">
        <f t="shared" si="10"/>
        <v>4.6377220249455287E-2</v>
      </c>
      <c r="I64" s="119">
        <f t="shared" si="10"/>
        <v>4.6126814582612516E-2</v>
      </c>
      <c r="J64" s="119">
        <f t="shared" si="10"/>
        <v>5.6573951378018669E-2</v>
      </c>
      <c r="K64" s="119">
        <f t="shared" si="10"/>
        <v>5.4459493452683576E-2</v>
      </c>
      <c r="L64" s="119">
        <f t="shared" si="10"/>
        <v>5.6884868431801912E-2</v>
      </c>
      <c r="M64" s="119">
        <f t="shared" si="10"/>
        <v>5.3197108871100414E-2</v>
      </c>
      <c r="N64" s="119">
        <f t="shared" si="10"/>
        <v>5.2326919972312411E-2</v>
      </c>
      <c r="O64" s="119">
        <f t="shared" si="10"/>
        <v>5.3123445657729369E-2</v>
      </c>
      <c r="P64" s="119">
        <f t="shared" si="10"/>
        <v>5.4686880822674332E-2</v>
      </c>
      <c r="Q64" s="119">
        <f t="shared" si="10"/>
        <v>5.5474061380889637E-2</v>
      </c>
    </row>
    <row r="65" spans="1:17" ht="11.45" customHeight="1" x14ac:dyDescent="0.25">
      <c r="A65" s="19" t="s">
        <v>20</v>
      </c>
      <c r="B65" s="30">
        <f t="shared" ref="B65:Q65" si="11">IF(B19=0,0,B19/B$16)</f>
        <v>0.50966999541311597</v>
      </c>
      <c r="C65" s="30">
        <f t="shared" si="11"/>
        <v>0.51575867217496141</v>
      </c>
      <c r="D65" s="30">
        <f t="shared" si="11"/>
        <v>0.52039524731326958</v>
      </c>
      <c r="E65" s="30">
        <f t="shared" si="11"/>
        <v>0.5202398139296861</v>
      </c>
      <c r="F65" s="30">
        <f t="shared" si="11"/>
        <v>0.48491346559290138</v>
      </c>
      <c r="G65" s="30">
        <f t="shared" si="11"/>
        <v>0.48163846941593608</v>
      </c>
      <c r="H65" s="30">
        <f t="shared" si="11"/>
        <v>0.477518862111102</v>
      </c>
      <c r="I65" s="30">
        <f t="shared" si="11"/>
        <v>0.46099819709188755</v>
      </c>
      <c r="J65" s="30">
        <f t="shared" si="11"/>
        <v>0.41883401425671773</v>
      </c>
      <c r="K65" s="30">
        <f t="shared" si="11"/>
        <v>0.49542750017349546</v>
      </c>
      <c r="L65" s="30">
        <f t="shared" si="11"/>
        <v>0.47550780502048773</v>
      </c>
      <c r="M65" s="30">
        <f t="shared" si="11"/>
        <v>0.52054383789029812</v>
      </c>
      <c r="N65" s="30">
        <f t="shared" si="11"/>
        <v>0.55632320312453187</v>
      </c>
      <c r="O65" s="30">
        <f t="shared" si="11"/>
        <v>0.57445901033430347</v>
      </c>
      <c r="P65" s="30">
        <f t="shared" si="11"/>
        <v>0.56532533946709118</v>
      </c>
      <c r="Q65" s="30">
        <f t="shared" si="11"/>
        <v>0.57191151442725208</v>
      </c>
    </row>
    <row r="66" spans="1:17" ht="11.45" customHeight="1" x14ac:dyDescent="0.25">
      <c r="A66" s="62" t="s">
        <v>17</v>
      </c>
      <c r="B66" s="115">
        <f t="shared" ref="B66:Q66" si="12">IF(B20=0,0,B20/B$16)</f>
        <v>5.7151379234053556E-2</v>
      </c>
      <c r="C66" s="115">
        <f t="shared" si="12"/>
        <v>6.3711394511608746E-2</v>
      </c>
      <c r="D66" s="115">
        <f t="shared" si="12"/>
        <v>6.9480242637149886E-2</v>
      </c>
      <c r="E66" s="115">
        <f t="shared" si="12"/>
        <v>6.3989101769063458E-2</v>
      </c>
      <c r="F66" s="115">
        <f t="shared" si="12"/>
        <v>4.4999062909921686E-2</v>
      </c>
      <c r="G66" s="115">
        <f t="shared" si="12"/>
        <v>8.6006981018676813E-3</v>
      </c>
      <c r="H66" s="115">
        <f t="shared" si="12"/>
        <v>6.195842646996701E-3</v>
      </c>
      <c r="I66" s="115">
        <f t="shared" si="12"/>
        <v>8.2600662116593497E-3</v>
      </c>
      <c r="J66" s="115">
        <f t="shared" si="12"/>
        <v>9.9470922427675745E-3</v>
      </c>
      <c r="K66" s="115">
        <f t="shared" si="12"/>
        <v>7.9483833481931547E-3</v>
      </c>
      <c r="L66" s="115">
        <f t="shared" si="12"/>
        <v>2.6561435442767965E-3</v>
      </c>
      <c r="M66" s="115">
        <f t="shared" si="12"/>
        <v>2.2863285614214048E-3</v>
      </c>
      <c r="N66" s="115">
        <f t="shared" si="12"/>
        <v>4.8721435408068826E-3</v>
      </c>
      <c r="O66" s="115">
        <f t="shared" si="12"/>
        <v>2.278739971552E-3</v>
      </c>
      <c r="P66" s="115">
        <f t="shared" si="12"/>
        <v>5.1506325031804162E-3</v>
      </c>
      <c r="Q66" s="115">
        <f t="shared" si="12"/>
        <v>4.8440269280700752E-3</v>
      </c>
    </row>
    <row r="67" spans="1:17" ht="11.45" customHeight="1" x14ac:dyDescent="0.25">
      <c r="A67" s="62" t="s">
        <v>16</v>
      </c>
      <c r="B67" s="115">
        <f t="shared" ref="B67:Q67" si="13">IF(B21=0,0,B21/B$16)</f>
        <v>0.45251861617906253</v>
      </c>
      <c r="C67" s="115">
        <f t="shared" si="13"/>
        <v>0.45204727766335279</v>
      </c>
      <c r="D67" s="115">
        <f t="shared" si="13"/>
        <v>0.45091500467611972</v>
      </c>
      <c r="E67" s="115">
        <f t="shared" si="13"/>
        <v>0.45625071216062257</v>
      </c>
      <c r="F67" s="115">
        <f t="shared" si="13"/>
        <v>0.43991440268297971</v>
      </c>
      <c r="G67" s="115">
        <f t="shared" si="13"/>
        <v>0.47303777131406843</v>
      </c>
      <c r="H67" s="115">
        <f t="shared" si="13"/>
        <v>0.47132301946410532</v>
      </c>
      <c r="I67" s="115">
        <f t="shared" si="13"/>
        <v>0.45273813088022824</v>
      </c>
      <c r="J67" s="115">
        <f t="shared" si="13"/>
        <v>0.40888692201395016</v>
      </c>
      <c r="K67" s="115">
        <f t="shared" si="13"/>
        <v>0.48747911682530226</v>
      </c>
      <c r="L67" s="115">
        <f t="shared" si="13"/>
        <v>0.47285166147621094</v>
      </c>
      <c r="M67" s="115">
        <f t="shared" si="13"/>
        <v>0.51825750932887671</v>
      </c>
      <c r="N67" s="115">
        <f t="shared" si="13"/>
        <v>0.55145105958372498</v>
      </c>
      <c r="O67" s="115">
        <f t="shared" si="13"/>
        <v>0.57218027036275143</v>
      </c>
      <c r="P67" s="115">
        <f t="shared" si="13"/>
        <v>0.56017470696391081</v>
      </c>
      <c r="Q67" s="115">
        <f t="shared" si="13"/>
        <v>0.5670674874991819</v>
      </c>
    </row>
    <row r="68" spans="1:17" ht="11.45" customHeight="1" x14ac:dyDescent="0.25">
      <c r="A68" s="118" t="s">
        <v>19</v>
      </c>
      <c r="B68" s="117">
        <f t="shared" ref="B68:Q68" si="14">IF(B22=0,0,B22/B$16)</f>
        <v>6.8352701300912547E-2</v>
      </c>
      <c r="C68" s="117">
        <f t="shared" si="14"/>
        <v>8.0371253428907968E-2</v>
      </c>
      <c r="D68" s="117">
        <f t="shared" si="14"/>
        <v>8.3518251452793069E-2</v>
      </c>
      <c r="E68" s="117">
        <f t="shared" si="14"/>
        <v>8.4647874836143722E-2</v>
      </c>
      <c r="F68" s="117">
        <f t="shared" si="14"/>
        <v>8.1241582391093872E-2</v>
      </c>
      <c r="G68" s="117">
        <f t="shared" si="14"/>
        <v>8.5629702972210883E-2</v>
      </c>
      <c r="H68" s="117">
        <f t="shared" si="14"/>
        <v>8.7461972475859476E-2</v>
      </c>
      <c r="I68" s="117">
        <f t="shared" si="14"/>
        <v>9.3540247684440844E-2</v>
      </c>
      <c r="J68" s="117">
        <f t="shared" si="14"/>
        <v>0.12175908339901022</v>
      </c>
      <c r="K68" s="117">
        <f t="shared" si="14"/>
        <v>0.11929261799621614</v>
      </c>
      <c r="L68" s="117">
        <f t="shared" si="14"/>
        <v>0.11746285970229366</v>
      </c>
      <c r="M68" s="117">
        <f t="shared" si="14"/>
        <v>0.10232242728088919</v>
      </c>
      <c r="N68" s="117">
        <f t="shared" si="14"/>
        <v>0.10349700110937679</v>
      </c>
      <c r="O68" s="117">
        <f t="shared" si="14"/>
        <v>0.10550705925163949</v>
      </c>
      <c r="P68" s="117">
        <f t="shared" si="14"/>
        <v>0.11538968771033005</v>
      </c>
      <c r="Q68" s="117">
        <f t="shared" si="14"/>
        <v>0.11888925899696604</v>
      </c>
    </row>
    <row r="69" spans="1:17" ht="11.45" customHeight="1" x14ac:dyDescent="0.25">
      <c r="A69" s="25" t="s">
        <v>18</v>
      </c>
      <c r="B69" s="32">
        <f t="shared" ref="B69:Q69" si="15">IF(B23=0,0,B23/B$16)</f>
        <v>0.38040839322902698</v>
      </c>
      <c r="C69" s="32">
        <f t="shared" si="15"/>
        <v>0.35873866130635518</v>
      </c>
      <c r="D69" s="32">
        <f t="shared" si="15"/>
        <v>0.35234255708459961</v>
      </c>
      <c r="E69" s="32">
        <f t="shared" si="15"/>
        <v>0.35144702439226677</v>
      </c>
      <c r="F69" s="32">
        <f t="shared" si="15"/>
        <v>0.39184117887168224</v>
      </c>
      <c r="G69" s="32">
        <f t="shared" si="15"/>
        <v>0.38677666272263705</v>
      </c>
      <c r="H69" s="32">
        <f t="shared" si="15"/>
        <v>0.38864194516358325</v>
      </c>
      <c r="I69" s="32">
        <f t="shared" si="15"/>
        <v>0.39933474064105906</v>
      </c>
      <c r="J69" s="32">
        <f t="shared" si="15"/>
        <v>0.40283295096625338</v>
      </c>
      <c r="K69" s="32">
        <f t="shared" si="15"/>
        <v>0.33082038837760491</v>
      </c>
      <c r="L69" s="32">
        <f t="shared" si="15"/>
        <v>0.35014446684541661</v>
      </c>
      <c r="M69" s="32">
        <f t="shared" si="15"/>
        <v>0.32393662595771222</v>
      </c>
      <c r="N69" s="32">
        <f t="shared" si="15"/>
        <v>0.287852875793779</v>
      </c>
      <c r="O69" s="32">
        <f t="shared" si="15"/>
        <v>0.26691048475632784</v>
      </c>
      <c r="P69" s="32">
        <f t="shared" si="15"/>
        <v>0.26459809199990447</v>
      </c>
      <c r="Q69" s="32">
        <f t="shared" si="15"/>
        <v>0.2537251651948923</v>
      </c>
    </row>
    <row r="70" spans="1:17" ht="11.45" customHeight="1" x14ac:dyDescent="0.25">
      <c r="A70" s="116" t="s">
        <v>17</v>
      </c>
      <c r="B70" s="115">
        <f t="shared" ref="B70:Q70" si="16">IF(B24=0,0,B24/B$16)</f>
        <v>2.5064309340640238E-2</v>
      </c>
      <c r="C70" s="115">
        <f t="shared" si="16"/>
        <v>2.71649259388115E-2</v>
      </c>
      <c r="D70" s="115">
        <f t="shared" si="16"/>
        <v>3.1536868241918287E-2</v>
      </c>
      <c r="E70" s="115">
        <f t="shared" si="16"/>
        <v>3.0966580346904395E-2</v>
      </c>
      <c r="F70" s="115">
        <f t="shared" si="16"/>
        <v>3.2200295927554863E-2</v>
      </c>
      <c r="G70" s="115">
        <f t="shared" si="16"/>
        <v>8.0693146726909561E-3</v>
      </c>
      <c r="H70" s="115">
        <f t="shared" si="16"/>
        <v>6.1399056325591667E-3</v>
      </c>
      <c r="I70" s="115">
        <f t="shared" si="16"/>
        <v>7.7619371186639571E-3</v>
      </c>
      <c r="J70" s="115">
        <f t="shared" si="16"/>
        <v>9.7558619821855857E-3</v>
      </c>
      <c r="K70" s="115">
        <f t="shared" si="16"/>
        <v>6.6260152611692198E-3</v>
      </c>
      <c r="L70" s="115">
        <f t="shared" si="16"/>
        <v>2.2880287481333306E-3</v>
      </c>
      <c r="M70" s="115">
        <f t="shared" si="16"/>
        <v>2.2177078283280296E-3</v>
      </c>
      <c r="N70" s="115">
        <f t="shared" si="16"/>
        <v>3.9466059295154557E-3</v>
      </c>
      <c r="O70" s="115">
        <f t="shared" si="16"/>
        <v>2.0459045634699741E-3</v>
      </c>
      <c r="P70" s="115">
        <f t="shared" si="16"/>
        <v>3.901988566045813E-3</v>
      </c>
      <c r="Q70" s="115">
        <f t="shared" si="16"/>
        <v>4.2778386711500227E-3</v>
      </c>
    </row>
    <row r="71" spans="1:17" ht="11.45" customHeight="1" x14ac:dyDescent="0.25">
      <c r="A71" s="93" t="s">
        <v>16</v>
      </c>
      <c r="B71" s="28">
        <f t="shared" ref="B71:Q71" si="17">IF(B25=0,0,B25/B$16)</f>
        <v>0.35534408388838679</v>
      </c>
      <c r="C71" s="28">
        <f t="shared" si="17"/>
        <v>0.33157373536754364</v>
      </c>
      <c r="D71" s="28">
        <f t="shared" si="17"/>
        <v>0.32080568884268135</v>
      </c>
      <c r="E71" s="28">
        <f t="shared" si="17"/>
        <v>0.32048044404536236</v>
      </c>
      <c r="F71" s="28">
        <f t="shared" si="17"/>
        <v>0.35964088294412738</v>
      </c>
      <c r="G71" s="28">
        <f t="shared" si="17"/>
        <v>0.37870734804994605</v>
      </c>
      <c r="H71" s="28">
        <f t="shared" si="17"/>
        <v>0.38250203953102407</v>
      </c>
      <c r="I71" s="28">
        <f t="shared" si="17"/>
        <v>0.3915728035223951</v>
      </c>
      <c r="J71" s="28">
        <f t="shared" si="17"/>
        <v>0.39307708898406779</v>
      </c>
      <c r="K71" s="28">
        <f t="shared" si="17"/>
        <v>0.32419437311643567</v>
      </c>
      <c r="L71" s="28">
        <f t="shared" si="17"/>
        <v>0.34785643809728328</v>
      </c>
      <c r="M71" s="28">
        <f t="shared" si="17"/>
        <v>0.32171891812938419</v>
      </c>
      <c r="N71" s="28">
        <f t="shared" si="17"/>
        <v>0.28390626986426354</v>
      </c>
      <c r="O71" s="28">
        <f t="shared" si="17"/>
        <v>0.26486458019285791</v>
      </c>
      <c r="P71" s="28">
        <f t="shared" si="17"/>
        <v>0.26069610343385863</v>
      </c>
      <c r="Q71" s="28">
        <f t="shared" si="17"/>
        <v>0.2494473265237423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2018-07-16T15:46:26Z</dcterms:created>
  <dcterms:modified xsi:type="dcterms:W3CDTF">2018-07-16T15:46:27Z</dcterms:modified>
</cp:coreProperties>
</file>