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C107" i="8"/>
  <c r="Q107" i="8"/>
  <c r="P107" i="8"/>
  <c r="O107" i="8"/>
  <c r="N107" i="8"/>
  <c r="M107" i="8"/>
  <c r="L107" i="8"/>
  <c r="J107" i="8"/>
  <c r="I107" i="8"/>
  <c r="H107" i="8"/>
  <c r="G107" i="8"/>
  <c r="F107" i="8"/>
  <c r="K107" i="8"/>
  <c r="E107" i="8"/>
  <c r="D107" i="8"/>
  <c r="B107" i="8"/>
  <c r="C101" i="8"/>
  <c r="Q101" i="8"/>
  <c r="P101" i="8"/>
  <c r="O101" i="8"/>
  <c r="N101" i="8"/>
  <c r="M101" i="8"/>
  <c r="L101" i="8"/>
  <c r="J101" i="8"/>
  <c r="I101" i="8"/>
  <c r="H101" i="8"/>
  <c r="G101" i="8"/>
  <c r="F101" i="8"/>
  <c r="K101" i="8"/>
  <c r="K100" i="8" s="1"/>
  <c r="E101" i="8"/>
  <c r="E100" i="8" s="1"/>
  <c r="D101" i="8"/>
  <c r="D100" i="8" s="1"/>
  <c r="B101" i="8"/>
  <c r="B100" i="8" s="1"/>
  <c r="M94" i="8"/>
  <c r="L94" i="8"/>
  <c r="K94" i="8"/>
  <c r="J94" i="8"/>
  <c r="I94" i="8"/>
  <c r="H94" i="8"/>
  <c r="G94" i="8"/>
  <c r="F94" i="8"/>
  <c r="E94" i="8"/>
  <c r="D94" i="8"/>
  <c r="B94" i="8"/>
  <c r="Q94" i="8"/>
  <c r="P94" i="8"/>
  <c r="O94" i="8"/>
  <c r="N94" i="8"/>
  <c r="N204" i="8" s="1"/>
  <c r="C94" i="8"/>
  <c r="L87" i="8"/>
  <c r="L85" i="8" s="1"/>
  <c r="G87" i="8"/>
  <c r="K87" i="8"/>
  <c r="K85" i="8" s="1"/>
  <c r="Q87" i="8"/>
  <c r="Q85" i="8" s="1"/>
  <c r="P87" i="8"/>
  <c r="P85" i="8" s="1"/>
  <c r="O87" i="8"/>
  <c r="O85" i="8" s="1"/>
  <c r="N87" i="8"/>
  <c r="N85" i="8" s="1"/>
  <c r="E87" i="8"/>
  <c r="D87" i="8"/>
  <c r="C87" i="8"/>
  <c r="B87" i="8"/>
  <c r="M87" i="8"/>
  <c r="J87" i="8"/>
  <c r="J85" i="8" s="1"/>
  <c r="I87" i="8"/>
  <c r="I85" i="8" s="1"/>
  <c r="H87" i="8"/>
  <c r="H85" i="8" s="1"/>
  <c r="F87" i="8"/>
  <c r="M85" i="8"/>
  <c r="F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Q191" i="8"/>
  <c r="P84" i="9"/>
  <c r="I191" i="8"/>
  <c r="H84" i="9"/>
  <c r="E191" i="8"/>
  <c r="I189" i="8"/>
  <c r="P24" i="8"/>
  <c r="P215" i="8" s="1"/>
  <c r="E81" i="9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P206" i="8" s="1"/>
  <c r="N179" i="8"/>
  <c r="I179" i="8"/>
  <c r="H179" i="8"/>
  <c r="F179" i="8"/>
  <c r="E179" i="8"/>
  <c r="Q178" i="8"/>
  <c r="C14" i="8"/>
  <c r="C205" i="8" s="1"/>
  <c r="Q12" i="8"/>
  <c r="K12" i="8"/>
  <c r="K203" i="8" s="1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I19" i="8"/>
  <c r="M19" i="8"/>
  <c r="Q204" i="8"/>
  <c r="D12" i="8"/>
  <c r="D203" i="8" s="1"/>
  <c r="G11" i="8"/>
  <c r="G202" i="8" s="1"/>
  <c r="M197" i="8"/>
  <c r="I197" i="8"/>
  <c r="F197" i="8"/>
  <c r="Q196" i="8"/>
  <c r="O196" i="8"/>
  <c r="M196" i="8"/>
  <c r="I196" i="8"/>
  <c r="G196" i="8"/>
  <c r="E196" i="8"/>
  <c r="C196" i="8"/>
  <c r="J197" i="8" l="1"/>
  <c r="E85" i="8"/>
  <c r="E84" i="8" s="1"/>
  <c r="K84" i="8"/>
  <c r="P100" i="8"/>
  <c r="P84" i="8" s="1"/>
  <c r="O100" i="8"/>
  <c r="Q100" i="8"/>
  <c r="Q84" i="8" s="1"/>
  <c r="C100" i="8"/>
  <c r="C183" i="8" s="1"/>
  <c r="C85" i="8"/>
  <c r="G85" i="8"/>
  <c r="O84" i="8"/>
  <c r="F100" i="8"/>
  <c r="F84" i="8" s="1"/>
  <c r="G100" i="8"/>
  <c r="H100" i="8"/>
  <c r="H84" i="8" s="1"/>
  <c r="I100" i="8"/>
  <c r="I84" i="8" s="1"/>
  <c r="J100" i="8"/>
  <c r="J84" i="8" s="1"/>
  <c r="B85" i="8"/>
  <c r="B84" i="8" s="1"/>
  <c r="L100" i="8"/>
  <c r="L84" i="8" s="1"/>
  <c r="M100" i="8"/>
  <c r="M210" i="8" s="1"/>
  <c r="M84" i="8"/>
  <c r="D85" i="8"/>
  <c r="D84" i="8" s="1"/>
  <c r="N100" i="8"/>
  <c r="N84" i="8" s="1"/>
  <c r="M204" i="8"/>
  <c r="K172" i="8"/>
  <c r="O204" i="8"/>
  <c r="K177" i="8"/>
  <c r="J62" i="9"/>
  <c r="O180" i="8"/>
  <c r="I217" i="8"/>
  <c r="G188" i="8"/>
  <c r="B82" i="11"/>
  <c r="N197" i="8"/>
  <c r="G176" i="8"/>
  <c r="M209" i="8"/>
  <c r="M191" i="8"/>
  <c r="O177" i="8"/>
  <c r="C170" i="8"/>
  <c r="Q197" i="8"/>
  <c r="M179" i="8"/>
  <c r="Q43" i="9"/>
  <c r="E170" i="8"/>
  <c r="Q174" i="8"/>
  <c r="E178" i="8"/>
  <c r="E187" i="8"/>
  <c r="O198" i="8"/>
  <c r="P64" i="9"/>
  <c r="E184" i="8"/>
  <c r="E204" i="8"/>
  <c r="N219" i="8"/>
  <c r="I170" i="8"/>
  <c r="O176" i="8"/>
  <c r="I178" i="8"/>
  <c r="C180" i="8"/>
  <c r="E80" i="8"/>
  <c r="K196" i="8"/>
  <c r="G71" i="9"/>
  <c r="F204" i="8"/>
  <c r="E172" i="8"/>
  <c r="Q203" i="8"/>
  <c r="K214" i="8"/>
  <c r="E189" i="8"/>
  <c r="G80" i="8"/>
  <c r="C204" i="8"/>
  <c r="J173" i="8"/>
  <c r="G204" i="8"/>
  <c r="O157" i="8"/>
  <c r="C169" i="8"/>
  <c r="I184" i="8"/>
  <c r="C79" i="9"/>
  <c r="N211" i="8"/>
  <c r="B165" i="8"/>
  <c r="I204" i="8"/>
  <c r="I218" i="8"/>
  <c r="M170" i="8"/>
  <c r="G172" i="8"/>
  <c r="I80" i="8"/>
  <c r="Q217" i="8"/>
  <c r="G164" i="8"/>
  <c r="J204" i="8"/>
  <c r="Q19" i="8"/>
  <c r="Q210" i="8" s="1"/>
  <c r="K204" i="8"/>
  <c r="L24" i="8"/>
  <c r="L215" i="8" s="1"/>
  <c r="O170" i="8"/>
  <c r="I172" i="8"/>
  <c r="C174" i="8"/>
  <c r="O71" i="9"/>
  <c r="J211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M58" i="8" s="1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G46" i="8"/>
  <c r="G156" i="8" s="1"/>
  <c r="K46" i="8"/>
  <c r="K183" i="8" s="1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G58" i="8" s="1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O12" i="8"/>
  <c r="O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F73" i="8" s="1"/>
  <c r="J80" i="8"/>
  <c r="J73" i="8" s="1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N4" i="10" s="1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C75" i="11" s="1"/>
  <c r="G76" i="11"/>
  <c r="K76" i="11"/>
  <c r="O76" i="11"/>
  <c r="C127" i="8"/>
  <c r="C46" i="11" s="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N4" i="9" l="1"/>
  <c r="K73" i="8"/>
  <c r="L60" i="11"/>
  <c r="G183" i="8"/>
  <c r="I73" i="8"/>
  <c r="F75" i="11"/>
  <c r="J4" i="9"/>
  <c r="N76" i="9"/>
  <c r="Q42" i="9"/>
  <c r="Q76" i="9" s="1"/>
  <c r="C84" i="8"/>
  <c r="E60" i="11"/>
  <c r="P73" i="8"/>
  <c r="Q58" i="8"/>
  <c r="N75" i="11"/>
  <c r="Q75" i="11"/>
  <c r="O75" i="11"/>
  <c r="K75" i="11"/>
  <c r="Q60" i="11"/>
  <c r="G75" i="11"/>
  <c r="H75" i="11"/>
  <c r="H59" i="11" s="1"/>
  <c r="M60" i="11"/>
  <c r="M75" i="11"/>
  <c r="I60" i="11"/>
  <c r="K4" i="10"/>
  <c r="Q4" i="10"/>
  <c r="C4" i="10"/>
  <c r="N77" i="9"/>
  <c r="C4" i="9"/>
  <c r="C73" i="8"/>
  <c r="H183" i="8"/>
  <c r="Q156" i="8"/>
  <c r="J183" i="8"/>
  <c r="H58" i="8"/>
  <c r="H57" i="8" s="1"/>
  <c r="F183" i="8"/>
  <c r="G210" i="8"/>
  <c r="P75" i="11"/>
  <c r="L75" i="11"/>
  <c r="L59" i="11" s="1"/>
  <c r="N183" i="8"/>
  <c r="O33" i="10"/>
  <c r="H4" i="10"/>
  <c r="O58" i="8"/>
  <c r="I210" i="8"/>
  <c r="O60" i="11"/>
  <c r="K4" i="9"/>
  <c r="K47" i="10" s="1"/>
  <c r="K58" i="8"/>
  <c r="C58" i="8"/>
  <c r="K60" i="11"/>
  <c r="K59" i="11" s="1"/>
  <c r="Q112" i="8"/>
  <c r="G60" i="11"/>
  <c r="G59" i="11" s="1"/>
  <c r="I42" i="9"/>
  <c r="I76" i="9" s="1"/>
  <c r="Q4" i="9"/>
  <c r="Q47" i="10" s="1"/>
  <c r="P58" i="8"/>
  <c r="P57" i="8" s="1"/>
  <c r="D58" i="8"/>
  <c r="D57" i="8" s="1"/>
  <c r="O4" i="10"/>
  <c r="P33" i="10"/>
  <c r="M4" i="9"/>
  <c r="L183" i="8"/>
  <c r="I4" i="9"/>
  <c r="F33" i="10"/>
  <c r="K33" i="10"/>
  <c r="O4" i="9"/>
  <c r="G84" i="8"/>
  <c r="J60" i="11"/>
  <c r="J59" i="11" s="1"/>
  <c r="C112" i="8"/>
  <c r="C111" i="8" s="1"/>
  <c r="C33" i="10"/>
  <c r="J127" i="8"/>
  <c r="J46" i="11" s="1"/>
  <c r="E75" i="11"/>
  <c r="E59" i="11" s="1"/>
  <c r="D75" i="11"/>
  <c r="N47" i="10"/>
  <c r="G57" i="8"/>
  <c r="E58" i="8"/>
  <c r="E57" i="8" s="1"/>
  <c r="C60" i="11"/>
  <c r="C59" i="11" s="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F60" i="11"/>
  <c r="B4" i="10"/>
  <c r="B47" i="10" s="1"/>
  <c r="L33" i="10"/>
  <c r="J58" i="8"/>
  <c r="J57" i="8" s="1"/>
  <c r="F127" i="8"/>
  <c r="F46" i="11" s="1"/>
  <c r="O42" i="9"/>
  <c r="O76" i="9" s="1"/>
  <c r="M156" i="8"/>
  <c r="M4" i="10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I57" i="8"/>
  <c r="I47" i="10" l="1"/>
  <c r="C47" i="10"/>
  <c r="F59" i="11"/>
  <c r="N59" i="11"/>
  <c r="K57" i="8"/>
  <c r="M59" i="11"/>
  <c r="O59" i="11"/>
  <c r="H47" i="10"/>
  <c r="C57" i="8"/>
  <c r="Q59" i="11"/>
  <c r="P59" i="11"/>
  <c r="O47" i="10"/>
  <c r="E47" i="10"/>
  <c r="M47" i="10"/>
  <c r="J111" i="8"/>
  <c r="O111" i="8"/>
  <c r="K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1" i="4"/>
  <c r="B16" i="4"/>
  <c r="B12" i="4"/>
  <c r="B17" i="4"/>
  <c r="B4" i="4"/>
  <c r="B20" i="4"/>
  <c r="B18" i="4"/>
  <c r="B9" i="4"/>
  <c r="B7" i="4"/>
  <c r="B15" i="4"/>
  <c r="B13" i="4"/>
  <c r="B22" i="4"/>
  <c r="B6" i="4"/>
  <c r="B8" i="4"/>
  <c r="B21" i="4"/>
  <c r="I138" i="11" l="1"/>
  <c r="P136" i="11"/>
  <c r="H216" i="11"/>
  <c r="P133" i="11"/>
  <c r="L132" i="11"/>
  <c r="L121" i="11"/>
  <c r="D120" i="11"/>
  <c r="L118" i="11"/>
  <c r="H117" i="11"/>
  <c r="I140" i="11"/>
  <c r="Q138" i="11"/>
  <c r="K134" i="11"/>
  <c r="C133" i="11"/>
  <c r="K126" i="11"/>
  <c r="C125" i="11"/>
  <c r="O123" i="11"/>
  <c r="K119" i="11"/>
  <c r="L220" i="11"/>
  <c r="L139" i="11"/>
  <c r="D139" i="11"/>
  <c r="F138" i="11"/>
  <c r="N135" i="11"/>
  <c r="N134" i="11"/>
  <c r="F134" i="11"/>
  <c r="N133" i="11"/>
  <c r="N132" i="11"/>
  <c r="F132" i="11"/>
  <c r="N129" i="11"/>
  <c r="N126" i="11"/>
  <c r="F126" i="11"/>
  <c r="N125" i="11"/>
  <c r="N124" i="11"/>
  <c r="N122" i="11"/>
  <c r="N120" i="11"/>
  <c r="N119" i="11"/>
  <c r="N118" i="11"/>
  <c r="F118" i="11"/>
  <c r="N117" i="11"/>
  <c r="N140" i="11"/>
  <c r="F139" i="11"/>
  <c r="P135" i="11"/>
  <c r="L133" i="11"/>
  <c r="P132" i="11"/>
  <c r="D132" i="11"/>
  <c r="P208" i="11"/>
  <c r="P127" i="11"/>
  <c r="D127" i="11"/>
  <c r="D208" i="11"/>
  <c r="H126" i="11"/>
  <c r="L125" i="11"/>
  <c r="P124" i="11"/>
  <c r="P121" i="11"/>
  <c r="H201" i="11"/>
  <c r="H120" i="11"/>
  <c r="L119" i="11"/>
  <c r="P118" i="11"/>
  <c r="D118" i="11"/>
  <c r="E140" i="11"/>
  <c r="I139" i="11"/>
  <c r="M138" i="11"/>
  <c r="K135" i="11"/>
  <c r="O134" i="11"/>
  <c r="G133" i="11"/>
  <c r="G132" i="11"/>
  <c r="K127" i="11"/>
  <c r="C126" i="11"/>
  <c r="G125" i="11"/>
  <c r="K120" i="11"/>
  <c r="O119" i="11"/>
  <c r="C119" i="11"/>
  <c r="G118" i="11"/>
  <c r="K117" i="11"/>
  <c r="C117" i="11"/>
  <c r="K140" i="11"/>
  <c r="G140" i="11"/>
  <c r="C140" i="11"/>
  <c r="C139" i="11"/>
  <c r="Q137" i="11"/>
  <c r="Q136" i="11"/>
  <c r="Q135" i="11"/>
  <c r="I135" i="11"/>
  <c r="I134" i="11"/>
  <c r="Q133" i="11"/>
  <c r="I133" i="11"/>
  <c r="Q132" i="11"/>
  <c r="I132" i="11"/>
  <c r="Q130" i="11"/>
  <c r="Q129" i="11"/>
  <c r="Q127" i="11"/>
  <c r="I127" i="11"/>
  <c r="Q125" i="11"/>
  <c r="M125" i="11"/>
  <c r="I125" i="11"/>
  <c r="Q124" i="11"/>
  <c r="Q122" i="11"/>
  <c r="Q121" i="11"/>
  <c r="I121" i="11"/>
  <c r="Q120" i="11"/>
  <c r="I120" i="11"/>
  <c r="Q119" i="11"/>
  <c r="Q118" i="11"/>
  <c r="I118" i="11"/>
  <c r="Q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N137" i="11"/>
  <c r="F137" i="11"/>
  <c r="N136" i="11"/>
  <c r="F136" i="11"/>
  <c r="J135" i="11"/>
  <c r="J134" i="11"/>
  <c r="J133" i="11"/>
  <c r="J129" i="11"/>
  <c r="J128" i="11"/>
  <c r="N127" i="11"/>
  <c r="J126" i="11"/>
  <c r="J125" i="11"/>
  <c r="J124" i="11"/>
  <c r="F124" i="11"/>
  <c r="N123" i="11"/>
  <c r="N121" i="11"/>
  <c r="E166" i="7"/>
  <c r="J138" i="11"/>
  <c r="I137" i="11"/>
  <c r="I136" i="11"/>
  <c r="E135" i="11"/>
  <c r="M134" i="11"/>
  <c r="E133" i="11"/>
  <c r="M132" i="11"/>
  <c r="I130" i="11"/>
  <c r="I129" i="11"/>
  <c r="M128" i="11"/>
  <c r="E128" i="11"/>
  <c r="M127" i="11"/>
  <c r="E126" i="11"/>
  <c r="E125" i="11"/>
  <c r="M124" i="11"/>
  <c r="Q123" i="11"/>
  <c r="E122" i="11"/>
  <c r="E121" i="11"/>
  <c r="E120" i="11"/>
  <c r="E119" i="11"/>
  <c r="M118" i="11"/>
  <c r="E118" i="11"/>
  <c r="M117" i="11"/>
  <c r="I117" i="11"/>
  <c r="J140" i="11"/>
  <c r="F140" i="11"/>
  <c r="N139" i="11"/>
  <c r="J139" i="11"/>
  <c r="P137" i="11"/>
  <c r="L137" i="11"/>
  <c r="D137" i="11"/>
  <c r="D136" i="11"/>
  <c r="L135" i="11"/>
  <c r="D216" i="11"/>
  <c r="D135" i="11"/>
  <c r="P215" i="11"/>
  <c r="P134" i="11"/>
  <c r="L134" i="11"/>
  <c r="D134" i="11"/>
  <c r="D133" i="11"/>
  <c r="P130" i="11"/>
  <c r="L130" i="11"/>
  <c r="D130" i="11"/>
  <c r="L210" i="11"/>
  <c r="L129" i="11"/>
  <c r="H129" i="11"/>
  <c r="H210" i="11"/>
  <c r="D210" i="11"/>
  <c r="P128" i="11"/>
  <c r="L128" i="11"/>
  <c r="D128" i="11"/>
  <c r="H208" i="11"/>
  <c r="P207" i="11"/>
  <c r="P126" i="11"/>
  <c r="L126" i="11"/>
  <c r="D207" i="11"/>
  <c r="D126" i="11"/>
  <c r="P125" i="11"/>
  <c r="D125" i="11"/>
  <c r="H124" i="11"/>
  <c r="P203" i="11"/>
  <c r="H122" i="11"/>
  <c r="D203" i="11"/>
  <c r="D122" i="11"/>
  <c r="H121" i="11"/>
  <c r="D202" i="11"/>
  <c r="D121" i="11"/>
  <c r="L120" i="11"/>
  <c r="D201" i="11"/>
  <c r="P200" i="11"/>
  <c r="H200" i="11"/>
  <c r="H119" i="11"/>
  <c r="D119" i="11"/>
  <c r="H118" i="11"/>
  <c r="P198" i="11"/>
  <c r="D198" i="11"/>
  <c r="D117" i="11"/>
  <c r="H220" i="11"/>
  <c r="H139" i="11"/>
  <c r="D220" i="11"/>
  <c r="J137" i="11"/>
  <c r="J136" i="11"/>
  <c r="F135" i="11"/>
  <c r="F133" i="11"/>
  <c r="N130" i="11"/>
  <c r="N128" i="11"/>
  <c r="J127" i="11"/>
  <c r="J123" i="11"/>
  <c r="J122" i="11"/>
  <c r="J121" i="11"/>
  <c r="J120" i="11"/>
  <c r="J118" i="11"/>
  <c r="J117" i="11"/>
  <c r="K166" i="7"/>
  <c r="O139" i="11"/>
  <c r="G139" i="11"/>
  <c r="O138" i="11"/>
  <c r="E138" i="11"/>
  <c r="M137" i="11"/>
  <c r="E137" i="11"/>
  <c r="M136" i="11"/>
  <c r="E136" i="11"/>
  <c r="Q134" i="11"/>
  <c r="M133" i="11"/>
  <c r="E132" i="11"/>
  <c r="M130" i="11"/>
  <c r="E130" i="11"/>
  <c r="M129" i="11"/>
  <c r="E129" i="11"/>
  <c r="Q128" i="11"/>
  <c r="I128" i="11"/>
  <c r="E127" i="11"/>
  <c r="M126" i="11"/>
  <c r="I126" i="11"/>
  <c r="I124" i="11"/>
  <c r="M123" i="11"/>
  <c r="M122" i="11"/>
  <c r="I119" i="11"/>
  <c r="E117" i="11"/>
  <c r="K164" i="7"/>
  <c r="M140" i="11"/>
  <c r="Q139" i="11"/>
  <c r="M139" i="11"/>
  <c r="E139" i="11"/>
  <c r="G138" i="11"/>
  <c r="C138" i="11"/>
  <c r="O137" i="11"/>
  <c r="K137" i="11"/>
  <c r="G137" i="11"/>
  <c r="O136" i="11"/>
  <c r="G136" i="11"/>
  <c r="C136" i="11"/>
  <c r="O135" i="11"/>
  <c r="C134" i="11"/>
  <c r="O133" i="11"/>
  <c r="K133" i="11"/>
  <c r="O132" i="11"/>
  <c r="K132" i="11"/>
  <c r="C132" i="11"/>
  <c r="K130" i="11"/>
  <c r="G130" i="11"/>
  <c r="C130" i="11"/>
  <c r="O129" i="11"/>
  <c r="K129" i="11"/>
  <c r="G129" i="11"/>
  <c r="C129" i="11"/>
  <c r="O128" i="11"/>
  <c r="K128" i="11"/>
  <c r="G128" i="11"/>
  <c r="G127" i="11"/>
  <c r="C127" i="11"/>
  <c r="O126" i="11"/>
  <c r="G126" i="11"/>
  <c r="O125" i="11"/>
  <c r="K125" i="11"/>
  <c r="O124" i="11"/>
  <c r="K124" i="11"/>
  <c r="G124" i="11"/>
  <c r="K123" i="11"/>
  <c r="O122" i="11"/>
  <c r="K122" i="11"/>
  <c r="C122" i="11"/>
  <c r="O121" i="11"/>
  <c r="K121" i="11"/>
  <c r="O120" i="11"/>
  <c r="G120" i="11"/>
  <c r="C120" i="11"/>
  <c r="O118" i="11"/>
  <c r="K118" i="11"/>
  <c r="C118" i="11"/>
  <c r="O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I123" i="9"/>
  <c r="E123" i="9"/>
  <c r="Q18" i="9"/>
  <c r="M18" i="9"/>
  <c r="M17" i="9" s="1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9" i="11"/>
  <c r="K138" i="11"/>
  <c r="C137" i="11"/>
  <c r="G135" i="11"/>
  <c r="C135" i="11"/>
  <c r="G134" i="11"/>
  <c r="O130" i="11"/>
  <c r="C128" i="11"/>
  <c r="O127" i="11"/>
  <c r="G123" i="11"/>
  <c r="C123" i="11"/>
  <c r="G122" i="11"/>
  <c r="G121" i="11"/>
  <c r="C121" i="11"/>
  <c r="G119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B77" i="9"/>
  <c r="B132" i="11" s="1"/>
  <c r="J130" i="11"/>
  <c r="F130" i="11"/>
  <c r="B75" i="9"/>
  <c r="F129" i="11"/>
  <c r="B74" i="9"/>
  <c r="B129" i="11" s="1"/>
  <c r="F128" i="11"/>
  <c r="B73" i="9"/>
  <c r="F127" i="11"/>
  <c r="B72" i="9"/>
  <c r="B71" i="9"/>
  <c r="B126" i="11" s="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J119" i="11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5" i="11"/>
  <c r="E134" i="11"/>
  <c r="Q126" i="11"/>
  <c r="I123" i="11"/>
  <c r="E123" i="11"/>
  <c r="I122" i="11"/>
  <c r="M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H132" i="11"/>
  <c r="H130" i="11"/>
  <c r="P129" i="11"/>
  <c r="D129" i="11"/>
  <c r="H128" i="11"/>
  <c r="L127" i="11"/>
  <c r="H127" i="11"/>
  <c r="H125" i="11"/>
  <c r="P123" i="11"/>
  <c r="L123" i="11"/>
  <c r="H123" i="11"/>
  <c r="D123" i="11"/>
  <c r="P122" i="11"/>
  <c r="L122" i="11"/>
  <c r="P120" i="11"/>
  <c r="P119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E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208" i="11" l="1"/>
  <c r="Q213" i="11"/>
  <c r="N201" i="11"/>
  <c r="N207" i="11"/>
  <c r="F198" i="11"/>
  <c r="H198" i="11"/>
  <c r="K200" i="11"/>
  <c r="Q200" i="11"/>
  <c r="Q219" i="11"/>
  <c r="M219" i="11"/>
  <c r="N203" i="11"/>
  <c r="N216" i="11"/>
  <c r="B221" i="11"/>
  <c r="K220" i="11"/>
  <c r="I200" i="11"/>
  <c r="I201" i="11"/>
  <c r="I202" i="11"/>
  <c r="I214" i="11"/>
  <c r="I216" i="11"/>
  <c r="Q198" i="11"/>
  <c r="Q203" i="11"/>
  <c r="Q215" i="11"/>
  <c r="Q5" i="7"/>
  <c r="P220" i="11"/>
  <c r="Q201" i="11"/>
  <c r="N199" i="11"/>
  <c r="B130" i="11"/>
  <c r="J210" i="11"/>
  <c r="N198" i="11"/>
  <c r="O207" i="11"/>
  <c r="L207" i="11"/>
  <c r="P202" i="11"/>
  <c r="B203" i="11"/>
  <c r="J208" i="11"/>
  <c r="N204" i="11"/>
  <c r="K221" i="11"/>
  <c r="B131" i="10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8" i="9"/>
  <c r="I149" i="9"/>
  <c r="I154" i="9"/>
  <c r="I155" i="9"/>
  <c r="I156" i="9"/>
  <c r="I162" i="9"/>
  <c r="I163" i="9"/>
  <c r="F149" i="9"/>
  <c r="F155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61" i="9"/>
  <c r="G162" i="9"/>
  <c r="G163" i="9"/>
  <c r="G164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I159" i="9" l="1"/>
  <c r="I145" i="9"/>
  <c r="H159" i="9"/>
  <c r="I166" i="9"/>
  <c r="I158" i="9"/>
  <c r="I153" i="9"/>
  <c r="I144" i="9"/>
  <c r="E159" i="9"/>
  <c r="O152" i="9"/>
  <c r="I165" i="9"/>
  <c r="I161" i="9"/>
  <c r="I152" i="9"/>
  <c r="I147" i="9"/>
  <c r="I143" i="9"/>
  <c r="I164" i="9"/>
  <c r="I160" i="9"/>
  <c r="I151" i="9"/>
  <c r="I146" i="9"/>
  <c r="I141" i="9"/>
  <c r="F164" i="9"/>
  <c r="F160" i="9"/>
  <c r="F151" i="9"/>
  <c r="C145" i="9"/>
  <c r="G160" i="9"/>
  <c r="F146" i="9"/>
  <c r="G159" i="9"/>
  <c r="F141" i="9"/>
  <c r="B153" i="9"/>
  <c r="G158" i="9"/>
  <c r="I163" i="7"/>
  <c r="Q157" i="9"/>
  <c r="Q164" i="9"/>
  <c r="Q160" i="9"/>
  <c r="Q155" i="9"/>
  <c r="Q151" i="9"/>
  <c r="Q147" i="9"/>
  <c r="Q143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I54" i="10" l="1"/>
  <c r="E146" i="10"/>
  <c r="P54" i="10"/>
  <c r="I151" i="10"/>
  <c r="E137" i="10"/>
  <c r="K62" i="14"/>
  <c r="C151" i="10"/>
  <c r="G158" i="10"/>
  <c r="G141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I66" i="12"/>
  <c r="I88" i="12" s="1"/>
  <c r="M66" i="12"/>
  <c r="M88" i="12" s="1"/>
  <c r="G66" i="12"/>
  <c r="G88" i="12" s="1"/>
  <c r="C117" i="12" l="1"/>
  <c r="C66" i="12"/>
  <c r="C88" i="12" s="1"/>
  <c r="D66" i="12"/>
  <c r="D88" i="12" s="1"/>
  <c r="F66" i="12"/>
  <c r="F88" i="12" s="1"/>
  <c r="N66" i="12"/>
  <c r="N88" i="12" s="1"/>
  <c r="O66" i="12"/>
  <c r="O88" i="12" s="1"/>
  <c r="K66" i="12"/>
  <c r="K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O62" i="12" l="1"/>
  <c r="O84" i="12" s="1"/>
  <c r="I62" i="12"/>
  <c r="I84" i="12" s="1"/>
  <c r="G62" i="12"/>
  <c r="G84" i="12" s="1"/>
  <c r="J62" i="12"/>
  <c r="J84" i="12" s="1"/>
  <c r="H62" i="12"/>
  <c r="H84" i="12" s="1"/>
  <c r="Q62" i="12"/>
  <c r="Q84" i="12" s="1"/>
  <c r="N62" i="12"/>
  <c r="N84" i="12" s="1"/>
  <c r="P62" i="12"/>
  <c r="P84" i="12" s="1"/>
  <c r="P31" i="13"/>
  <c r="K62" i="12"/>
  <c r="K84" i="12" s="1"/>
  <c r="E62" i="12"/>
  <c r="E84" i="12" s="1"/>
  <c r="M62" i="12"/>
  <c r="M84" i="12" s="1"/>
  <c r="C62" i="12"/>
  <c r="C84" i="12" s="1"/>
  <c r="P28" i="14"/>
  <c r="D62" i="12"/>
  <c r="D84" i="12" s="1"/>
  <c r="L62" i="12"/>
  <c r="L84" i="12" s="1"/>
  <c r="F62" i="12"/>
  <c r="F84" i="12" s="1"/>
  <c r="B62" i="12"/>
  <c r="B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N118" i="12"/>
  <c r="I118" i="12"/>
  <c r="K118" i="12"/>
  <c r="L65" i="12"/>
  <c r="L87" i="12" s="1"/>
  <c r="O118" i="12"/>
  <c r="C61" i="12"/>
  <c r="M118" i="12"/>
  <c r="Q65" i="12"/>
  <c r="Q87" i="12" s="1"/>
  <c r="P65" i="12"/>
  <c r="P87" i="12" s="1"/>
  <c r="N65" i="12"/>
  <c r="N87" i="12" s="1"/>
  <c r="J65" i="12"/>
  <c r="J87" i="12" s="1"/>
  <c r="K65" i="12"/>
  <c r="K87" i="12" s="1"/>
  <c r="E65" i="12"/>
  <c r="E87" i="12" s="1"/>
  <c r="M65" i="12"/>
  <c r="M87" i="12" s="1"/>
  <c r="G65" i="12"/>
  <c r="G87" i="12" s="1"/>
  <c r="E118" i="12"/>
  <c r="H65" i="12"/>
  <c r="H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J63" i="12" l="1"/>
  <c r="M63" i="12"/>
  <c r="G63" i="12"/>
  <c r="K63" i="12"/>
  <c r="F63" i="12"/>
  <c r="N63" i="12"/>
  <c r="Q63" i="12"/>
  <c r="D63" i="12"/>
  <c r="P63" i="12"/>
  <c r="L63" i="12"/>
  <c r="I65" i="12"/>
  <c r="I87" i="12" s="1"/>
  <c r="H63" i="12"/>
  <c r="O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Q61" i="12"/>
  <c r="M61" i="12"/>
  <c r="O61" i="12"/>
  <c r="D61" i="12"/>
  <c r="L61" i="12"/>
  <c r="K61" i="12"/>
  <c r="N61" i="12"/>
  <c r="I63" i="12"/>
  <c r="F61" i="12"/>
  <c r="J61" i="12"/>
  <c r="G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J68" i="12"/>
  <c r="J90" i="12" s="1"/>
  <c r="L124" i="12"/>
  <c r="H69" i="12"/>
  <c r="H91" i="12" s="1"/>
  <c r="F124" i="12"/>
  <c r="H21" i="12"/>
  <c r="H33" i="14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J69" i="12"/>
  <c r="J91" i="12" s="1"/>
  <c r="H67" i="12"/>
  <c r="H133" i="12"/>
  <c r="G69" i="12"/>
  <c r="G91" i="12" s="1"/>
  <c r="H135" i="12"/>
  <c r="K68" i="12"/>
  <c r="K90" i="12" s="1"/>
  <c r="H36" i="13"/>
  <c r="J21" i="12"/>
  <c r="L205" i="7"/>
  <c r="F48" i="13"/>
  <c r="J19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J26" i="14" s="1"/>
  <c r="N124" i="12"/>
  <c r="O124" i="12"/>
  <c r="L68" i="12"/>
  <c r="L90" i="12" s="1"/>
  <c r="F68" i="12"/>
  <c r="F90" i="12" s="1"/>
  <c r="K69" i="12"/>
  <c r="K91" i="12" s="1"/>
  <c r="G67" i="12"/>
  <c r="J133" i="12"/>
  <c r="J33" i="14"/>
  <c r="J134" i="12"/>
  <c r="J135" i="12"/>
  <c r="K21" i="12"/>
  <c r="K135" i="12" s="1"/>
  <c r="G135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K133" i="12" l="1"/>
  <c r="K33" i="14"/>
  <c r="F69" i="12"/>
  <c r="F91" i="12" s="1"/>
  <c r="M69" i="12"/>
  <c r="M91" i="12" s="1"/>
  <c r="K67" i="12"/>
  <c r="M68" i="12"/>
  <c r="M90" i="12" s="1"/>
  <c r="L69" i="12"/>
  <c r="L91" i="12" s="1"/>
  <c r="L21" i="12"/>
  <c r="L33" i="14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34" i="12" l="1"/>
  <c r="L14" i="12"/>
  <c r="B65" i="12"/>
  <c r="B87" i="12" s="1"/>
  <c r="L67" i="12"/>
  <c r="O68" i="12"/>
  <c r="O90" i="12" s="1"/>
  <c r="F67" i="12"/>
  <c r="L135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O69" i="12" l="1"/>
  <c r="O91" i="12" s="1"/>
  <c r="E124" i="12"/>
  <c r="P68" i="12"/>
  <c r="P90" i="12" s="1"/>
  <c r="N69" i="12"/>
  <c r="N91" i="12" s="1"/>
  <c r="B63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Q69" i="12"/>
  <c r="Q91" i="12" s="1"/>
  <c r="N14" i="12"/>
  <c r="N67" i="12"/>
  <c r="Q68" i="12"/>
  <c r="Q90" i="12" s="1"/>
  <c r="O33" i="14"/>
  <c r="O67" i="12"/>
  <c r="B61" i="12"/>
  <c r="D124" i="12"/>
  <c r="P69" i="12"/>
  <c r="P91" i="12" s="1"/>
  <c r="O14" i="12"/>
  <c r="O26" i="14" s="1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E68" i="12"/>
  <c r="E90" i="12" s="1"/>
  <c r="C124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D67" i="12"/>
  <c r="C69" i="12"/>
  <c r="C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22" i="7"/>
  <c r="I17" i="7"/>
  <c r="I102" i="7" s="1"/>
  <c r="H110" i="15" l="1"/>
  <c r="H109" i="15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02" i="15" l="1"/>
  <c r="B26" i="15"/>
  <c r="B91" i="15" s="1"/>
  <c r="B17" i="15"/>
  <c r="B119" i="15" s="1"/>
  <c r="B93" i="15"/>
  <c r="N14" i="15"/>
  <c r="B73" i="15"/>
  <c r="B100" i="15"/>
  <c r="B120" i="15"/>
  <c r="B82" i="15"/>
  <c r="K108" i="15"/>
  <c r="K107" i="15"/>
  <c r="K106" i="15"/>
  <c r="F62" i="15"/>
  <c r="G44" i="15"/>
  <c r="K4" i="7"/>
  <c r="K93" i="7" s="1"/>
  <c r="B118" i="15" l="1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06" i="15"/>
  <c r="H13" i="7"/>
  <c r="H107" i="15" l="1"/>
  <c r="H105" i="15"/>
  <c r="H4" i="7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 s="1"/>
  <c r="H7" i="18"/>
  <c r="H99" i="15" l="1"/>
  <c r="H90" i="15"/>
  <c r="G16" i="7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 s="1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 s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 s="1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C25" i="15" l="1"/>
  <c r="C16" i="15" s="1"/>
  <c r="D65" i="16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O25" i="15"/>
  <c r="M25" i="15"/>
  <c r="M16" i="15" s="1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O39" i="15" s="1"/>
  <c r="P58" i="15"/>
  <c r="P57" i="15" s="1"/>
  <c r="P40" i="15"/>
  <c r="P39" i="15" s="1"/>
  <c r="O58" i="15"/>
  <c r="O57" i="15" s="1"/>
  <c r="L27" i="18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39" i="7" s="1"/>
  <c r="P8" i="16"/>
  <c r="P30" i="16"/>
  <c r="P174" i="7"/>
  <c r="M188" i="7"/>
  <c r="P173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15" i="15" s="1"/>
  <c r="E13" i="15"/>
  <c r="E26" i="18"/>
  <c r="D13" i="15"/>
  <c r="D26" i="18"/>
  <c r="E25" i="17"/>
  <c r="E55" i="16"/>
  <c r="E21" i="16"/>
  <c r="E116" i="15"/>
  <c r="D25" i="17"/>
  <c r="D21" i="16"/>
  <c r="F22" i="15" l="1"/>
  <c r="F13" i="15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M24" i="15"/>
  <c r="P24" i="15"/>
  <c r="P15" i="15" s="1"/>
  <c r="H24" i="15"/>
  <c r="H15" i="15" s="1"/>
  <c r="K24" i="15"/>
  <c r="K22" i="15" s="1"/>
  <c r="O24" i="15"/>
  <c r="O22" i="15" s="1"/>
  <c r="G13" i="15"/>
  <c r="G26" i="18"/>
  <c r="I13" i="15"/>
  <c r="I55" i="16" s="1"/>
  <c r="I26" i="18"/>
  <c r="F12" i="18"/>
  <c r="F24" i="18" s="1"/>
  <c r="F18" i="18"/>
  <c r="M15" i="15"/>
  <c r="M22" i="15"/>
  <c r="H22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C24" i="15" l="1"/>
  <c r="K15" i="15"/>
  <c r="K13" i="15" s="1"/>
  <c r="K55" i="16" s="1"/>
  <c r="N24" i="15"/>
  <c r="N15" i="15" s="1"/>
  <c r="O15" i="15"/>
  <c r="O13" i="15" s="1"/>
  <c r="O116" i="15" s="1"/>
  <c r="L24" i="15"/>
  <c r="L15" i="15" s="1"/>
  <c r="I116" i="15"/>
  <c r="Q24" i="15"/>
  <c r="Q22" i="15" s="1"/>
  <c r="J24" i="15"/>
  <c r="J22" i="15" s="1"/>
  <c r="P13" i="15"/>
  <c r="P26" i="18"/>
  <c r="H13" i="15"/>
  <c r="H116" i="15" s="1"/>
  <c r="H26" i="18"/>
  <c r="M13" i="15"/>
  <c r="M116" i="15" s="1"/>
  <c r="M26" i="18"/>
  <c r="C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L22" i="15" l="1"/>
  <c r="K26" i="18"/>
  <c r="O21" i="16"/>
  <c r="O25" i="17"/>
  <c r="N22" i="15"/>
  <c r="K21" i="16"/>
  <c r="J15" i="15"/>
  <c r="J25" i="17" s="1"/>
  <c r="Q15" i="15"/>
  <c r="O26" i="18"/>
  <c r="N13" i="15"/>
  <c r="N26" i="18"/>
  <c r="C13" i="15"/>
  <c r="C55" i="16" s="1"/>
  <c r="C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J26" i="18" l="1"/>
  <c r="J13" i="15"/>
  <c r="J55" i="16" s="1"/>
  <c r="J21" i="16"/>
  <c r="Q13" i="15"/>
  <c r="Q116" i="15" s="1"/>
  <c r="Q26" i="18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5" i="15"/>
  <c r="Q19" i="16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Q114" i="15" l="1"/>
  <c r="Q55" i="16"/>
  <c r="Q64" i="16" s="1"/>
  <c r="Q117" i="15"/>
  <c r="Q78" i="15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D17" i="15" l="1"/>
  <c r="D12" i="15" s="1"/>
  <c r="K17" i="15"/>
  <c r="K12" i="15" s="1"/>
  <c r="C17" i="15"/>
  <c r="C12" i="15" s="1"/>
  <c r="N17" i="15"/>
  <c r="N12" i="15" s="1"/>
  <c r="D24" i="16"/>
  <c r="Q17" i="15"/>
  <c r="Q12" i="15" s="1"/>
  <c r="J17" i="15"/>
  <c r="J12" i="15" s="1"/>
  <c r="E17" i="15"/>
  <c r="E12" i="15" s="1"/>
  <c r="I17" i="15"/>
  <c r="I12" i="15" s="1"/>
  <c r="P17" i="15"/>
  <c r="P12" i="15" s="1"/>
  <c r="O119" i="15"/>
  <c r="G17" i="15"/>
  <c r="G12" i="15" s="1"/>
  <c r="G18" i="16" s="1"/>
  <c r="P24" i="16"/>
  <c r="J24" i="16"/>
  <c r="F17" i="15"/>
  <c r="F119" i="15" s="1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Q119" i="15" l="1"/>
  <c r="G27" i="17"/>
  <c r="N119" i="15"/>
  <c r="P59" i="16"/>
  <c r="J59" i="16"/>
  <c r="G23" i="16"/>
  <c r="D69" i="16"/>
  <c r="P69" i="16"/>
  <c r="G59" i="16"/>
  <c r="G82" i="15"/>
  <c r="G120" i="15"/>
  <c r="G118" i="15"/>
  <c r="G69" i="16"/>
  <c r="E59" i="16"/>
  <c r="M68" i="16"/>
  <c r="J69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E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D112" i="12" l="1"/>
  <c r="D101" i="12"/>
  <c r="C111" i="12"/>
  <c r="C100" i="12"/>
  <c r="E113" i="12"/>
  <c r="E102" i="12"/>
  <c r="B108" i="12"/>
  <c r="B97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F113" i="12"/>
  <c r="F102" i="12"/>
  <c r="E112" i="12"/>
  <c r="E101" i="12"/>
  <c r="D78" i="12"/>
  <c r="D89" i="12" s="1"/>
  <c r="D111" i="12"/>
  <c r="D100" i="12"/>
  <c r="F60" i="13"/>
  <c r="F57" i="14"/>
  <c r="E43" i="12"/>
  <c r="E59" i="13"/>
  <c r="E56" i="14"/>
  <c r="C52" i="14"/>
  <c r="C55" i="13"/>
  <c r="D58" i="13"/>
  <c r="D55" i="14"/>
  <c r="E32" i="12"/>
  <c r="F54" i="12"/>
  <c r="B109" i="12" l="1"/>
  <c r="B98" i="12"/>
  <c r="D108" i="12"/>
  <c r="D97" i="12"/>
  <c r="E78" i="12"/>
  <c r="E89" i="12" s="1"/>
  <c r="E111" i="12"/>
  <c r="E100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C109" i="12" l="1"/>
  <c r="C98" i="12"/>
  <c r="B74" i="12"/>
  <c r="B85" i="12" s="1"/>
  <c r="B107" i="12"/>
  <c r="B96" i="12"/>
  <c r="G112" i="12"/>
  <c r="G101" i="12"/>
  <c r="E108" i="12"/>
  <c r="E97" i="12"/>
  <c r="F78" i="12"/>
  <c r="F89" i="12" s="1"/>
  <c r="F111" i="12"/>
  <c r="F100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H78" i="12"/>
  <c r="H89" i="12" s="1"/>
  <c r="H111" i="12"/>
  <c r="H100" i="12"/>
  <c r="F108" i="12"/>
  <c r="F97" i="12"/>
  <c r="B105" i="12"/>
  <c r="B94" i="12"/>
  <c r="C74" i="12"/>
  <c r="C85" i="12" s="1"/>
  <c r="C107" i="12"/>
  <c r="C96" i="12"/>
  <c r="D109" i="12"/>
  <c r="D98" i="12"/>
  <c r="I113" i="12"/>
  <c r="I102" i="12"/>
  <c r="H112" i="12"/>
  <c r="H101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D74" i="12"/>
  <c r="D85" i="12" s="1"/>
  <c r="D107" i="12"/>
  <c r="D96" i="12"/>
  <c r="G108" i="12"/>
  <c r="G97" i="12"/>
  <c r="C72" i="12"/>
  <c r="C83" i="12" s="1"/>
  <c r="C105" i="12"/>
  <c r="C94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I78" i="12"/>
  <c r="I89" i="12" s="1"/>
  <c r="I111" i="12"/>
  <c r="I100" i="12"/>
  <c r="J112" i="12"/>
  <c r="J101" i="12"/>
  <c r="D72" i="12"/>
  <c r="D83" i="12" s="1"/>
  <c r="D105" i="12"/>
  <c r="D94" i="12"/>
  <c r="F109" i="12"/>
  <c r="F98" i="12"/>
  <c r="K113" i="12"/>
  <c r="K102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E72" i="12"/>
  <c r="E83" i="12" s="1"/>
  <c r="E105" i="12"/>
  <c r="E94" i="12"/>
  <c r="L113" i="12"/>
  <c r="L102" i="12"/>
  <c r="F74" i="12"/>
  <c r="F85" i="12" s="1"/>
  <c r="F107" i="12"/>
  <c r="F96" i="12"/>
  <c r="I108" i="12"/>
  <c r="I97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G74" i="12"/>
  <c r="G85" i="12" s="1"/>
  <c r="G107" i="12"/>
  <c r="G96" i="12"/>
  <c r="M113" i="12"/>
  <c r="M102" i="12"/>
  <c r="H109" i="12"/>
  <c r="H98" i="12"/>
  <c r="F72" i="12"/>
  <c r="F83" i="12" s="1"/>
  <c r="F105" i="12"/>
  <c r="F94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L78" i="12" l="1"/>
  <c r="L89" i="12" s="1"/>
  <c r="L111" i="12"/>
  <c r="L100" i="12"/>
  <c r="K108" i="12"/>
  <c r="K97" i="12"/>
  <c r="N113" i="12"/>
  <c r="N102" i="12"/>
  <c r="G72" i="12"/>
  <c r="G83" i="12" s="1"/>
  <c r="G105" i="12"/>
  <c r="G94" i="12"/>
  <c r="M112" i="12"/>
  <c r="M101" i="12"/>
  <c r="H74" i="12"/>
  <c r="H85" i="12" s="1"/>
  <c r="H107" i="12"/>
  <c r="H96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H72" i="12" l="1"/>
  <c r="H83" i="12" s="1"/>
  <c r="H105" i="12"/>
  <c r="H94" i="12"/>
  <c r="N112" i="12"/>
  <c r="N101" i="12"/>
  <c r="M78" i="12"/>
  <c r="M89" i="12" s="1"/>
  <c r="M111" i="12"/>
  <c r="M100" i="12"/>
  <c r="J109" i="12"/>
  <c r="J98" i="12"/>
  <c r="O113" i="12"/>
  <c r="O102" i="12"/>
  <c r="I74" i="12"/>
  <c r="I85" i="12" s="1"/>
  <c r="I107" i="12"/>
  <c r="I96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J74" i="12" l="1"/>
  <c r="J85" i="12" s="1"/>
  <c r="J107" i="12"/>
  <c r="J96" i="12"/>
  <c r="K109" i="12"/>
  <c r="K98" i="12"/>
  <c r="I72" i="12"/>
  <c r="I83" i="12" s="1"/>
  <c r="I105" i="12"/>
  <c r="I94" i="12"/>
  <c r="M108" i="12"/>
  <c r="M97" i="12"/>
  <c r="P113" i="12"/>
  <c r="P102" i="12"/>
  <c r="O112" i="12"/>
  <c r="O101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L109" i="12"/>
  <c r="L98" i="12"/>
  <c r="P112" i="12"/>
  <c r="P101" i="12"/>
  <c r="K74" i="12"/>
  <c r="K85" i="12" s="1"/>
  <c r="K107" i="12"/>
  <c r="K96" i="12"/>
  <c r="J72" i="12"/>
  <c r="J83" i="12" s="1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Q108" i="12"/>
  <c r="Q97" i="12"/>
  <c r="O109" i="12"/>
  <c r="O98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O74" i="12" l="1"/>
  <c r="O85" i="12" s="1"/>
  <c r="O107" i="12"/>
  <c r="O96" i="12"/>
  <c r="P109" i="12"/>
  <c r="P98" i="12"/>
  <c r="N105" i="12"/>
  <c r="N94" i="12"/>
  <c r="N72" i="12"/>
  <c r="N83" i="12" s="1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<sst xmlns="http://schemas.openxmlformats.org/spreadsheetml/2006/main" count="1827" uniqueCount="194">
  <si>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</si>
  <si>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</si>
  <si>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</si>
  <si>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</si>
  <si>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</si>
  <si>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</si>
  <si>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</si>
  <si>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</si>
  <si>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</si>
  <si>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</si>
  <si>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</si>
  <si>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</si>
  <si>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</si>
  <si>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</si>
  <si>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</si>
  <si>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</si>
  <si>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</si>
  <si>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</si>
  <si>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</si>
  <si>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</si>
  <si>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</si>
  <si>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</si>
  <si>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</si>
  <si>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</si>
  <si>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</si>
  <si>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</si>
  <si>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</si>
  <si>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</si>
  <si>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</si>
  <si>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</si>
  <si>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</si>
  <si>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</si>
  <si>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</si>
  <si>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</si>
  <si>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</si>
  <si>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</si>
  <si>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</si>
  <si>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</si>
  <si>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</si>
  <si>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</si>
  <si>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</si>
  <si>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</si>
  <si>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</si>
  <si>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</si>
  <si>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</si>
  <si>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</si>
  <si>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</si>
  <si>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</si>
  <si>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</si>
  <si>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</si>
  <si>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</si>
  <si>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</si>
  <si>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</si>
  <si>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</si>
  <si>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</si>
  <si>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</si>
  <si>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</si>
  <si>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</si>
  <si>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</si>
  <si>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</si>
  <si>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</si>
  <si>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</si>
  <si>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</si>
  <si>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</si>
  <si>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</si>
  <si>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</si>
  <si>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</si>
  <si>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</si>
  <si>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</si>
  <si>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</si>
  <si>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</si>
  <si>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</si>
  <si>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</si>
  <si>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</si>
  <si>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</si>
  <si>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</si>
  <si>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</si>
  <si>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</si>
  <si>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</si>
  <si>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</si>
  <si>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</si>
  <si>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</si>
  <si>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</si>
  <si>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</si>
  <si>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</si>
  <si>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</si>
  <si>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</si>
  <si>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</si>
  <si>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</si>
  <si>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</si>
  <si>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</si>
  <si>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</si>
  <si>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</si>
  <si>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</si>
  <si>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</si>
  <si>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</si>
  <si>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</si>
  <si>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</si>
  <si>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</si>
  <si>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</si>
  <si>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</si>
  <si>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</si>
  <si>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</si>
  <si>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</si>
  <si>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</si>
  <si>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</si>
  <si>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</si>
  <si>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</si>
  <si>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</si>
  <si>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</si>
  <si>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</si>
  <si>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</si>
  <si>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</si>
  <si>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</si>
  <si>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</si>
  <si>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</si>
  <si>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</si>
  <si>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</si>
  <si>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</si>
  <si>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</si>
  <si>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</si>
  <si>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</si>
  <si>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</si>
  <si>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</si>
  <si>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</si>
  <si>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</si>
  <si>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</si>
  <si>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</si>
  <si>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</si>
  <si>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</si>
  <si>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</si>
  <si>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</si>
  <si>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</si>
  <si>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</si>
  <si>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</si>
  <si>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</si>
  <si>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</si>
  <si>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</si>
  <si>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</si>
  <si>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</si>
  <si>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</si>
  <si>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</si>
  <si>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</si>
  <si>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</si>
  <si>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</si>
  <si>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</si>
  <si>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</si>
  <si>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</si>
  <si>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</si>
  <si>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</si>
  <si>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</si>
  <si>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</si>
  <si>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</si>
  <si>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</si>
  <si>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</si>
  <si>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</si>
  <si>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</si>
  <si>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</si>
  <si>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</si>
  <si>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</si>
  <si>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</si>
  <si>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</si>
  <si>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</si>
  <si>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</si>
  <si>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</si>
  <si>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</si>
  <si>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</si>
  <si>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</si>
  <si>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</si>
  <si>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</si>
  <si>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</si>
  <si>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</si>
  <si>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</si>
  <si>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</si>
  <si>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</si>
  <si>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</si>
  <si>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</si>
  <si>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SI</t>
  </si>
  <si>
    <t>Slovenia</t>
  </si>
  <si>
    <t>SI - Aviation</t>
  </si>
  <si>
    <t>SI - Aviation / energy consumption</t>
  </si>
  <si>
    <t/>
  </si>
  <si>
    <t>SI - Aviation / passenger transport specific data</t>
  </si>
  <si>
    <t>SI - Road transport</t>
  </si>
  <si>
    <t>SI - Road transport / energy consumption</t>
  </si>
  <si>
    <t>SI - Road transport / CO2 emissions</t>
  </si>
  <si>
    <t>SI - Road transport / technologies</t>
  </si>
  <si>
    <t>SI - Rail, metro and tram</t>
  </si>
  <si>
    <t>SI - Rail, metro and tram / energy consumption</t>
  </si>
  <si>
    <t>SI - Rail, metro and tram / CO2 emissions</t>
  </si>
  <si>
    <t>SI - Aviation / CO2 emissions</t>
  </si>
  <si>
    <t>SI - Coastal shipping and inland waterways</t>
  </si>
  <si>
    <t>SI - Coastal shipping and inland waterways / energy consumption</t>
  </si>
  <si>
    <t>SI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</si>
</sst>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43297.741076388891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34.974673960551819</v>
      </c>
      <c r="C4" s="124">
        <v>35.052120376415999</v>
      </c>
      <c r="D4" s="124">
        <v>38.159006659488</v>
      </c>
      <c r="E4" s="124">
        <v>38.157858764532001</v>
      </c>
      <c r="F4" s="124">
        <v>38.157548522652</v>
      </c>
      <c r="G4" s="124">
        <v>38.160438991170444</v>
      </c>
      <c r="H4" s="124">
        <v>37.851929246664</v>
      </c>
      <c r="I4" s="124">
        <v>37.850502134015997</v>
      </c>
      <c r="J4" s="124">
        <v>31.522777725348</v>
      </c>
      <c r="K4" s="124">
        <v>28.540422532908003</v>
      </c>
      <c r="L4" s="124">
        <v>28.409384421136469</v>
      </c>
      <c r="M4" s="124">
        <v>31.566448461010605</v>
      </c>
      <c r="N4" s="124">
        <v>28.411171311135178</v>
      </c>
      <c r="O4" s="124">
        <v>31.5666057309999</v>
      </c>
      <c r="P4" s="124">
        <v>41.012456584549163</v>
      </c>
      <c r="Q4" s="124">
        <v>37.864500206465351</v>
      </c>
    </row>
    <row r="5" spans="1:17" ht="11.45" customHeight="1" x14ac:dyDescent="0.25">
      <c r="A5" s="91" t="s">
        <v>116</v>
      </c>
      <c r="B5" s="90">
        <f t="shared" ref="B5:Q5" si="0">B4-B6</f>
        <v>34.974673960551819</v>
      </c>
      <c r="C5" s="90">
        <f t="shared" si="0"/>
        <v>35.052120376415999</v>
      </c>
      <c r="D5" s="90">
        <f t="shared" si="0"/>
        <v>38.159006659488</v>
      </c>
      <c r="E5" s="90">
        <f t="shared" si="0"/>
        <v>38.157858764532001</v>
      </c>
      <c r="F5" s="90">
        <f t="shared" si="0"/>
        <v>38.157548522652</v>
      </c>
      <c r="G5" s="90">
        <f t="shared" si="0"/>
        <v>38.160438991170444</v>
      </c>
      <c r="H5" s="90">
        <f t="shared" si="0"/>
        <v>37.851929246664</v>
      </c>
      <c r="I5" s="90">
        <f t="shared" si="0"/>
        <v>37.850502134015997</v>
      </c>
      <c r="J5" s="90">
        <f t="shared" si="0"/>
        <v>31.522777725348</v>
      </c>
      <c r="K5" s="90">
        <f t="shared" si="0"/>
        <v>28.540422532908003</v>
      </c>
      <c r="L5" s="90">
        <f t="shared" si="0"/>
        <v>28.409384421136469</v>
      </c>
      <c r="M5" s="90">
        <f t="shared" si="0"/>
        <v>31.566448461010605</v>
      </c>
      <c r="N5" s="90">
        <f t="shared" si="0"/>
        <v>28.411171311135178</v>
      </c>
      <c r="O5" s="90">
        <f t="shared" si="0"/>
        <v>31.5666057309999</v>
      </c>
      <c r="P5" s="90">
        <f t="shared" si="0"/>
        <v>41.012456584549163</v>
      </c>
      <c r="Q5" s="90">
        <f t="shared" si="0"/>
        <v>37.864500206465351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34.974673960551812</v>
      </c>
      <c r="C8" s="71">
        <f t="shared" si="1"/>
        <v>35.052120376415999</v>
      </c>
      <c r="D8" s="71">
        <f t="shared" si="1"/>
        <v>38.159006659488</v>
      </c>
      <c r="E8" s="71">
        <f t="shared" si="1"/>
        <v>38.157858764532008</v>
      </c>
      <c r="F8" s="71">
        <f t="shared" si="1"/>
        <v>38.157548522652</v>
      </c>
      <c r="G8" s="71">
        <f t="shared" si="1"/>
        <v>38.160438991170437</v>
      </c>
      <c r="H8" s="71">
        <f t="shared" si="1"/>
        <v>37.851929246664007</v>
      </c>
      <c r="I8" s="71">
        <f t="shared" si="1"/>
        <v>37.850502134016004</v>
      </c>
      <c r="J8" s="71">
        <f t="shared" si="1"/>
        <v>31.522777725348007</v>
      </c>
      <c r="K8" s="71">
        <f t="shared" si="1"/>
        <v>28.540422532908007</v>
      </c>
      <c r="L8" s="71">
        <f t="shared" si="1"/>
        <v>28.409384421136469</v>
      </c>
      <c r="M8" s="71">
        <f t="shared" si="1"/>
        <v>31.566448461010594</v>
      </c>
      <c r="N8" s="71">
        <f t="shared" si="1"/>
        <v>28.41117131113517</v>
      </c>
      <c r="O8" s="71">
        <f t="shared" si="1"/>
        <v>31.566605730999907</v>
      </c>
      <c r="P8" s="71">
        <f t="shared" si="1"/>
        <v>41.012456584549156</v>
      </c>
      <c r="Q8" s="71">
        <f t="shared" si="1"/>
        <v>37.864500206465351</v>
      </c>
    </row>
    <row r="9" spans="1:17" ht="11.45" customHeight="1" x14ac:dyDescent="0.25">
      <c r="A9" s="25" t="s">
        <v>39</v>
      </c>
      <c r="B9" s="24">
        <f t="shared" ref="B9:Q9" si="2">SUM(B10,B11,B14)</f>
        <v>24.525862284883736</v>
      </c>
      <c r="C9" s="24">
        <f t="shared" si="2"/>
        <v>24.500436134993983</v>
      </c>
      <c r="D9" s="24">
        <f t="shared" si="2"/>
        <v>26.635750460907502</v>
      </c>
      <c r="E9" s="24">
        <f t="shared" si="2"/>
        <v>25.009812205551288</v>
      </c>
      <c r="F9" s="24">
        <f t="shared" si="2"/>
        <v>25.125912934581823</v>
      </c>
      <c r="G9" s="24">
        <f t="shared" si="2"/>
        <v>24.018085075852994</v>
      </c>
      <c r="H9" s="24">
        <f t="shared" si="2"/>
        <v>24.901954429881272</v>
      </c>
      <c r="I9" s="24">
        <f t="shared" si="2"/>
        <v>24.950531966920988</v>
      </c>
      <c r="J9" s="24">
        <f t="shared" si="2"/>
        <v>20.853008354124587</v>
      </c>
      <c r="K9" s="24">
        <f t="shared" si="2"/>
        <v>19.349554441849868</v>
      </c>
      <c r="L9" s="24">
        <f t="shared" si="2"/>
        <v>18.589872219675126</v>
      </c>
      <c r="M9" s="24">
        <f t="shared" si="2"/>
        <v>21.065204963306456</v>
      </c>
      <c r="N9" s="24">
        <f t="shared" si="2"/>
        <v>18.879906544496258</v>
      </c>
      <c r="O9" s="24">
        <f t="shared" si="2"/>
        <v>20.247236970460342</v>
      </c>
      <c r="P9" s="24">
        <f t="shared" si="2"/>
        <v>20.808453209454377</v>
      </c>
      <c r="Q9" s="24">
        <f t="shared" si="2"/>
        <v>21.229243971036187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24.525862284883736</v>
      </c>
      <c r="C11" s="21">
        <f t="shared" si="3"/>
        <v>24.500436134993983</v>
      </c>
      <c r="D11" s="21">
        <f t="shared" si="3"/>
        <v>26.635750460907502</v>
      </c>
      <c r="E11" s="21">
        <f t="shared" si="3"/>
        <v>25.009812205551288</v>
      </c>
      <c r="F11" s="21">
        <f t="shared" si="3"/>
        <v>25.125912934581823</v>
      </c>
      <c r="G11" s="21">
        <f t="shared" si="3"/>
        <v>24.018085075852994</v>
      </c>
      <c r="H11" s="21">
        <f t="shared" si="3"/>
        <v>24.901954429881272</v>
      </c>
      <c r="I11" s="21">
        <f t="shared" si="3"/>
        <v>24.950531966920988</v>
      </c>
      <c r="J11" s="21">
        <f t="shared" si="3"/>
        <v>20.853008354124587</v>
      </c>
      <c r="K11" s="21">
        <f t="shared" si="3"/>
        <v>19.349554441849868</v>
      </c>
      <c r="L11" s="21">
        <f t="shared" si="3"/>
        <v>18.589872219675126</v>
      </c>
      <c r="M11" s="21">
        <f t="shared" si="3"/>
        <v>21.065204963306456</v>
      </c>
      <c r="N11" s="21">
        <f t="shared" si="3"/>
        <v>18.879906544496258</v>
      </c>
      <c r="O11" s="21">
        <f t="shared" si="3"/>
        <v>20.247236970460342</v>
      </c>
      <c r="P11" s="21">
        <f t="shared" si="3"/>
        <v>20.808453209454377</v>
      </c>
      <c r="Q11" s="21">
        <f t="shared" si="3"/>
        <v>21.229243971036187</v>
      </c>
    </row>
    <row r="12" spans="1:17" ht="11.45" customHeight="1" x14ac:dyDescent="0.25">
      <c r="A12" s="62" t="s">
        <v>17</v>
      </c>
      <c r="B12" s="70">
        <v>24.525862284883736</v>
      </c>
      <c r="C12" s="70">
        <v>24.500436134993983</v>
      </c>
      <c r="D12" s="70">
        <v>26.635750460907502</v>
      </c>
      <c r="E12" s="70">
        <v>25.009812205551288</v>
      </c>
      <c r="F12" s="70">
        <v>25.125912934581823</v>
      </c>
      <c r="G12" s="70">
        <v>24.018085075852994</v>
      </c>
      <c r="H12" s="70">
        <v>24.901954429881272</v>
      </c>
      <c r="I12" s="70">
        <v>24.950531966920988</v>
      </c>
      <c r="J12" s="70">
        <v>20.853008354124587</v>
      </c>
      <c r="K12" s="70">
        <v>19.349554441849868</v>
      </c>
      <c r="L12" s="70">
        <v>18.589872219675126</v>
      </c>
      <c r="M12" s="70">
        <v>21.065204963306456</v>
      </c>
      <c r="N12" s="70">
        <v>18.879906544496258</v>
      </c>
      <c r="O12" s="70">
        <v>20.247236970460342</v>
      </c>
      <c r="P12" s="70">
        <v>20.808453209454377</v>
      </c>
      <c r="Q12" s="70">
        <v>21.229243971036187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10.448811675668072</v>
      </c>
      <c r="C15" s="24">
        <f t="shared" si="4"/>
        <v>10.551684241422013</v>
      </c>
      <c r="D15" s="24">
        <f t="shared" si="4"/>
        <v>11.523256198580494</v>
      </c>
      <c r="E15" s="24">
        <f t="shared" si="4"/>
        <v>13.14804655898072</v>
      </c>
      <c r="F15" s="24">
        <f t="shared" si="4"/>
        <v>13.031635588070175</v>
      </c>
      <c r="G15" s="24">
        <f t="shared" si="4"/>
        <v>14.142353915317447</v>
      </c>
      <c r="H15" s="24">
        <f t="shared" si="4"/>
        <v>12.949974816782737</v>
      </c>
      <c r="I15" s="24">
        <f t="shared" si="4"/>
        <v>12.899970167095015</v>
      </c>
      <c r="J15" s="24">
        <f t="shared" si="4"/>
        <v>10.669769371223421</v>
      </c>
      <c r="K15" s="24">
        <f t="shared" si="4"/>
        <v>9.1908680910581388</v>
      </c>
      <c r="L15" s="24">
        <f t="shared" si="4"/>
        <v>9.8195122014613432</v>
      </c>
      <c r="M15" s="24">
        <f t="shared" si="4"/>
        <v>10.50124349770414</v>
      </c>
      <c r="N15" s="24">
        <f t="shared" si="4"/>
        <v>9.5312647666389125</v>
      </c>
      <c r="O15" s="24">
        <f t="shared" si="4"/>
        <v>11.319368760539565</v>
      </c>
      <c r="P15" s="24">
        <f t="shared" si="4"/>
        <v>20.204003375094782</v>
      </c>
      <c r="Q15" s="24">
        <f t="shared" si="4"/>
        <v>16.635256235429161</v>
      </c>
    </row>
    <row r="16" spans="1:17" ht="11.45" customHeight="1" x14ac:dyDescent="0.25">
      <c r="A16" s="116" t="s">
        <v>17</v>
      </c>
      <c r="B16" s="70">
        <v>10.448811675668072</v>
      </c>
      <c r="C16" s="70">
        <v>10.551684241422013</v>
      </c>
      <c r="D16" s="70">
        <v>11.523256198580494</v>
      </c>
      <c r="E16" s="70">
        <v>13.14804655898072</v>
      </c>
      <c r="F16" s="70">
        <v>13.031635588070175</v>
      </c>
      <c r="G16" s="70">
        <v>14.142353915317447</v>
      </c>
      <c r="H16" s="70">
        <v>12.949974816782737</v>
      </c>
      <c r="I16" s="70">
        <v>12.899970167095015</v>
      </c>
      <c r="J16" s="70">
        <v>10.669769371223421</v>
      </c>
      <c r="K16" s="70">
        <v>9.1908680910581388</v>
      </c>
      <c r="L16" s="70">
        <v>9.8195122014613432</v>
      </c>
      <c r="M16" s="70">
        <v>10.50124349770414</v>
      </c>
      <c r="N16" s="70">
        <v>9.5312647666389125</v>
      </c>
      <c r="O16" s="70">
        <v>11.319368760539565</v>
      </c>
      <c r="P16" s="70">
        <v>20.204003375094782</v>
      </c>
      <c r="Q16" s="70">
        <v>16.635256235429161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1.0268554576114171</v>
      </c>
      <c r="C22" s="124">
        <v>1.0558468652708242</v>
      </c>
      <c r="D22" s="124">
        <v>1.408150535044266</v>
      </c>
      <c r="E22" s="124">
        <v>1.3775882680560294</v>
      </c>
      <c r="F22" s="124">
        <v>1.3341804847712186</v>
      </c>
      <c r="G22" s="124">
        <v>1.3010755646246035</v>
      </c>
      <c r="H22" s="124">
        <v>1.2961977368432875</v>
      </c>
      <c r="I22" s="124">
        <v>1.3051753268245314</v>
      </c>
      <c r="J22" s="124">
        <v>1.1649706501067671</v>
      </c>
      <c r="K22" s="124">
        <v>1.2628203809691274</v>
      </c>
      <c r="L22" s="124">
        <v>1.1818917617724702</v>
      </c>
      <c r="M22" s="124">
        <v>1.3007980595483712</v>
      </c>
      <c r="N22" s="124">
        <v>1.2450078266114268</v>
      </c>
      <c r="O22" s="124">
        <v>1.3485894662889526</v>
      </c>
      <c r="P22" s="124">
        <v>1.6455833761080003</v>
      </c>
      <c r="Q22" s="124">
        <v>1.4983976201365634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3.1024187999999997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3.1024187999999997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203.02046550826779</v>
      </c>
      <c r="C26" s="68">
        <f>IF(TrRail_act!C14=0,"",C8/TrRail_act!C14*100)</f>
        <v>198.53371683846956</v>
      </c>
      <c r="D26" s="68">
        <f>IF(TrRail_act!D14=0,"",D8/TrRail_act!D14*100)</f>
        <v>235.11402747682064</v>
      </c>
      <c r="E26" s="68">
        <f>IF(TrRail_act!E14=0,"",E8/TrRail_act!E14*100)</f>
        <v>227.03101085557105</v>
      </c>
      <c r="F26" s="68">
        <f>IF(TrRail_act!F14=0,"",F8/TrRail_act!F14*100)</f>
        <v>213.56261338554395</v>
      </c>
      <c r="G26" s="68">
        <f>IF(TrRail_act!G14=0,"",G8/TrRail_act!G14*100)</f>
        <v>203.66827403215754</v>
      </c>
      <c r="H26" s="68">
        <f>IF(TrRail_act!H14=0,"",H8/TrRail_act!H14*100)</f>
        <v>201.09111627448809</v>
      </c>
      <c r="I26" s="68">
        <f>IF(TrRail_act!I14=0,"",I8/TrRail_act!I14*100)</f>
        <v>199.00369155634073</v>
      </c>
      <c r="J26" s="68">
        <f>IF(TrRail_act!J14=0,"",J8/TrRail_act!J14*100)</f>
        <v>165.91732959318509</v>
      </c>
      <c r="K26" s="68">
        <f>IF(TrRail_act!K14=0,"",K8/TrRail_act!K14*100)</f>
        <v>173.05350355151526</v>
      </c>
      <c r="L26" s="68">
        <f>IF(TrRail_act!L14=0,"",L8/TrRail_act!L14*100)</f>
        <v>159.07052760838769</v>
      </c>
      <c r="M26" s="68">
        <f>IF(TrRail_act!M14=0,"",M8/TrRail_act!M14*100)</f>
        <v>173.96846143035316</v>
      </c>
      <c r="N26" s="68">
        <f>IF(TrRail_act!N14=0,"",N8/TrRail_act!N14*100)</f>
        <v>159.78318655301541</v>
      </c>
      <c r="O26" s="68">
        <f>IF(TrRail_act!O14=0,"",O8/TrRail_act!O14*100)</f>
        <v>174.81967360716212</v>
      </c>
      <c r="P26" s="68">
        <f>IF(TrRail_act!P14=0,"",P8/TrRail_act!P14*100)</f>
        <v>227.65123286808219</v>
      </c>
      <c r="Q26" s="68">
        <f>IF(TrRail_act!Q14=0,"",Q8/TrRail_act!Q14*100)</f>
        <v>195.65183799134681</v>
      </c>
    </row>
    <row r="27" spans="1:17" ht="11.45" customHeight="1" x14ac:dyDescent="0.25">
      <c r="A27" s="25" t="s">
        <v>39</v>
      </c>
      <c r="B27" s="79">
        <f>IF(TrRail_act!B15=0,"",B9/TrRail_act!B15*100)</f>
        <v>224.12375294602697</v>
      </c>
      <c r="C27" s="79">
        <f>IF(TrRail_act!C15=0,"",C9/TrRail_act!C15*100)</f>
        <v>212.43766699899402</v>
      </c>
      <c r="D27" s="79">
        <f>IF(TrRail_act!D15=0,"",D9/TrRail_act!D15*100)</f>
        <v>232.32228923600084</v>
      </c>
      <c r="E27" s="79">
        <f>IF(TrRail_act!E15=0,"",E9/TrRail_act!E15*100)</f>
        <v>215.1196645927343</v>
      </c>
      <c r="F27" s="79">
        <f>IF(TrRail_act!F15=0,"",F9/TrRail_act!F15*100)</f>
        <v>210.45240752644125</v>
      </c>
      <c r="G27" s="79">
        <f>IF(TrRail_act!G15=0,"",G9/TrRail_act!G15*100)</f>
        <v>202.05337827755528</v>
      </c>
      <c r="H27" s="79">
        <f>IF(TrRail_act!H15=0,"",H9/TrRail_act!H15*100)</f>
        <v>210.74775245329445</v>
      </c>
      <c r="I27" s="79">
        <f>IF(TrRail_act!I15=0,"",I9/TrRail_act!I15*100)</f>
        <v>215.0907928182844</v>
      </c>
      <c r="J27" s="79">
        <f>IF(TrRail_act!J15=0,"",J9/TrRail_act!J15*100)</f>
        <v>178.64309392722171</v>
      </c>
      <c r="K27" s="79">
        <f>IF(TrRail_act!K15=0,"",K9/TrRail_act!K15*100)</f>
        <v>165.38080719529799</v>
      </c>
      <c r="L27" s="79">
        <f>IF(TrRail_act!L15=0,"",L9/TrRail_act!L15*100)</f>
        <v>157.47456348729457</v>
      </c>
      <c r="M27" s="79">
        <f>IF(TrRail_act!M15=0,"",M9/TrRail_act!M15*100)</f>
        <v>176.44027944808155</v>
      </c>
      <c r="N27" s="79">
        <f>IF(TrRail_act!N15=0,"",N9/TrRail_act!N15*100)</f>
        <v>161.67071882596557</v>
      </c>
      <c r="O27" s="79">
        <f>IF(TrRail_act!O15=0,"",O9/TrRail_act!O15*100)</f>
        <v>182.24335706985008</v>
      </c>
      <c r="P27" s="79">
        <f>IF(TrRail_act!P15=0,"",P9/TrRail_act!P15*100)</f>
        <v>201.28122663430426</v>
      </c>
      <c r="Q27" s="79">
        <f>IF(TrRail_act!Q15=0,"",Q9/TrRail_act!Q15*100)</f>
        <v>189.85194035982994</v>
      </c>
    </row>
    <row r="28" spans="1:17" ht="11.45" customHeight="1" x14ac:dyDescent="0.25">
      <c r="A28" s="91" t="s">
        <v>21</v>
      </c>
      <c r="B28" s="123" t="str">
        <f>IF(TrRail_act!B16=0,"",B10/TrRail_act!B16*100)</f>
        <v/>
      </c>
      <c r="C28" s="123" t="str">
        <f>IF(TrRail_act!C16=0,"",C10/TrRail_act!C16*100)</f>
        <v/>
      </c>
      <c r="D28" s="123" t="str">
        <f>IF(TrRail_act!D16=0,"",D10/TrRail_act!D16*100)</f>
        <v/>
      </c>
      <c r="E28" s="123" t="str">
        <f>IF(TrRail_act!E16=0,"",E10/TrRail_act!E16*100)</f>
        <v/>
      </c>
      <c r="F28" s="123" t="str">
        <f>IF(TrRail_act!F16=0,"",F10/TrRail_act!F16*100)</f>
        <v/>
      </c>
      <c r="G28" s="123" t="str">
        <f>IF(TrRail_act!G16=0,"",G10/TrRail_act!G16*100)</f>
        <v/>
      </c>
      <c r="H28" s="123" t="str">
        <f>IF(TrRail_act!H16=0,"",H10/TrRail_act!H16*100)</f>
        <v/>
      </c>
      <c r="I28" s="123" t="str">
        <f>IF(TrRail_act!I16=0,"",I10/TrRail_act!I16*100)</f>
        <v/>
      </c>
      <c r="J28" s="123" t="str">
        <f>IF(TrRail_act!J16=0,"",J10/TrRail_act!J16*100)</f>
        <v/>
      </c>
      <c r="K28" s="123" t="str">
        <f>IF(TrRail_act!K16=0,"",K10/TrRail_act!K16*100)</f>
        <v/>
      </c>
      <c r="L28" s="123" t="str">
        <f>IF(TrRail_act!L16=0,"",L10/TrRail_act!L16*100)</f>
        <v/>
      </c>
      <c r="M28" s="123" t="str">
        <f>IF(TrRail_act!M16=0,"",M10/TrRail_act!M16*100)</f>
        <v/>
      </c>
      <c r="N28" s="123" t="str">
        <f>IF(TrRail_act!N16=0,"",N10/TrRail_act!N16*100)</f>
        <v/>
      </c>
      <c r="O28" s="123" t="str">
        <f>IF(TrRail_act!O16=0,"",O10/TrRail_act!O16*100)</f>
        <v/>
      </c>
      <c r="P28" s="123" t="str">
        <f>IF(TrRail_act!P16=0,"",P10/TrRail_act!P16*100)</f>
        <v/>
      </c>
      <c r="Q28" s="123" t="str">
        <f>IF(TrRail_act!Q16=0,"",Q10/TrRail_act!Q16*100)</f>
        <v/>
      </c>
    </row>
    <row r="29" spans="1:17" ht="11.45" customHeight="1" x14ac:dyDescent="0.25">
      <c r="A29" s="19" t="s">
        <v>20</v>
      </c>
      <c r="B29" s="76">
        <f>IF(TrRail_act!B17=0,"",B11/TrRail_act!B17*100)</f>
        <v>224.12375294602697</v>
      </c>
      <c r="C29" s="76">
        <f>IF(TrRail_act!C17=0,"",C11/TrRail_act!C17*100)</f>
        <v>212.43766699899402</v>
      </c>
      <c r="D29" s="76">
        <f>IF(TrRail_act!D17=0,"",D11/TrRail_act!D17*100)</f>
        <v>232.32228923600084</v>
      </c>
      <c r="E29" s="76">
        <f>IF(TrRail_act!E17=0,"",E11/TrRail_act!E17*100)</f>
        <v>215.1196645927343</v>
      </c>
      <c r="F29" s="76">
        <f>IF(TrRail_act!F17=0,"",F11/TrRail_act!F17*100)</f>
        <v>210.45240752644125</v>
      </c>
      <c r="G29" s="76">
        <f>IF(TrRail_act!G17=0,"",G11/TrRail_act!G17*100)</f>
        <v>202.05337827755528</v>
      </c>
      <c r="H29" s="76">
        <f>IF(TrRail_act!H17=0,"",H11/TrRail_act!H17*100)</f>
        <v>210.74775245329445</v>
      </c>
      <c r="I29" s="76">
        <f>IF(TrRail_act!I17=0,"",I11/TrRail_act!I17*100)</f>
        <v>215.0907928182844</v>
      </c>
      <c r="J29" s="76">
        <f>IF(TrRail_act!J17=0,"",J11/TrRail_act!J17*100)</f>
        <v>179.56547107315052</v>
      </c>
      <c r="K29" s="76">
        <f>IF(TrRail_act!K17=0,"",K11/TrRail_act!K17*100)</f>
        <v>166.35316627989044</v>
      </c>
      <c r="L29" s="76">
        <f>IF(TrRail_act!L17=0,"",L11/TrRail_act!L17*100)</f>
        <v>158.35507991556526</v>
      </c>
      <c r="M29" s="76">
        <f>IF(TrRail_act!M17=0,"",M11/TrRail_act!M17*100)</f>
        <v>177.2938040287051</v>
      </c>
      <c r="N29" s="76">
        <f>IF(TrRail_act!N17=0,"",N11/TrRail_act!N17*100)</f>
        <v>162.4127352385735</v>
      </c>
      <c r="O29" s="76">
        <f>IF(TrRail_act!O17=0,"",O11/TrRail_act!O17*100)</f>
        <v>183.03317940881698</v>
      </c>
      <c r="P29" s="76">
        <f>IF(TrRail_act!P17=0,"",P11/TrRail_act!P17*100)</f>
        <v>201.96561401771999</v>
      </c>
      <c r="Q29" s="76">
        <f>IF(TrRail_act!Q17=0,"",Q11/TrRail_act!Q17*100)</f>
        <v>190.30649408774656</v>
      </c>
    </row>
    <row r="30" spans="1:17" ht="11.45" customHeight="1" x14ac:dyDescent="0.25">
      <c r="A30" s="62" t="s">
        <v>17</v>
      </c>
      <c r="B30" s="77">
        <f>IF(TrRail_act!B18=0,"",B12/TrRail_act!B18*100)</f>
        <v>885.15455048663705</v>
      </c>
      <c r="C30" s="77">
        <f>IF(TrRail_act!C18=0,"",C12/TrRail_act!C18*100)</f>
        <v>782.13682793276894</v>
      </c>
      <c r="D30" s="77">
        <f>IF(TrRail_act!D18=0,"",D12/TrRail_act!D18*100)</f>
        <v>675.93134195065488</v>
      </c>
      <c r="E30" s="77">
        <f>IF(TrRail_act!E18=0,"",E12/TrRail_act!E18*100)</f>
        <v>672.52372285552576</v>
      </c>
      <c r="F30" s="77">
        <f>IF(TrRail_act!F18=0,"",F12/TrRail_act!F18*100)</f>
        <v>659.36894280643003</v>
      </c>
      <c r="G30" s="77">
        <f>IF(TrRail_act!G18=0,"",G12/TrRail_act!G18*100)</f>
        <v>641.04638951218385</v>
      </c>
      <c r="H30" s="77">
        <f>IF(TrRail_act!H18=0,"",H12/TrRail_act!H18*100)</f>
        <v>626.6077122028255</v>
      </c>
      <c r="I30" s="77">
        <f>IF(TrRail_act!I18=0,"",I12/TrRail_act!I18*100)</f>
        <v>611.83256417167706</v>
      </c>
      <c r="J30" s="77">
        <f>IF(TrRail_act!J18=0,"",J12/TrRail_act!J18*100)</f>
        <v>599.3880040276681</v>
      </c>
      <c r="K30" s="77">
        <f>IF(TrRail_act!K18=0,"",K12/TrRail_act!K18*100)</f>
        <v>562.77334230640201</v>
      </c>
      <c r="L30" s="77">
        <f>IF(TrRail_act!L18=0,"",L12/TrRail_act!L18*100)</f>
        <v>529.16617240503626</v>
      </c>
      <c r="M30" s="77">
        <f>IF(TrRail_act!M18=0,"",M12/TrRail_act!M18*100)</f>
        <v>524.93850973504016</v>
      </c>
      <c r="N30" s="77">
        <f>IF(TrRail_act!N18=0,"",N12/TrRail_act!N18*100)</f>
        <v>514.28472513677798</v>
      </c>
      <c r="O30" s="77">
        <f>IF(TrRail_act!O18=0,"",O12/TrRail_act!O18*100)</f>
        <v>510.59402714877774</v>
      </c>
      <c r="P30" s="77">
        <f>IF(TrRail_act!P18=0,"",P12/TrRail_act!P18*100)</f>
        <v>508.14534933111804</v>
      </c>
      <c r="Q30" s="77">
        <f>IF(TrRail_act!Q18=0,"",Q12/TrRail_act!Q18*100)</f>
        <v>489.84431355658666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166.27203303012448</v>
      </c>
      <c r="C33" s="79">
        <f>IF(TrRail_act!C21=0,"",C15/TrRail_act!C21*100)</f>
        <v>172.34273975372824</v>
      </c>
      <c r="D33" s="79">
        <f>IF(TrRail_act!D21=0,"",D15/TrRail_act!D21*100)</f>
        <v>241.83118989675748</v>
      </c>
      <c r="E33" s="79">
        <f>IF(TrRail_act!E21=0,"",E15/TrRail_act!E21*100)</f>
        <v>253.75797527626193</v>
      </c>
      <c r="F33" s="79">
        <f>IF(TrRail_act!F21=0,"",F15/TrRail_act!F21*100)</f>
        <v>219.82641564281815</v>
      </c>
      <c r="G33" s="79">
        <f>IF(TrRail_act!G21=0,"",G15/TrRail_act!G21*100)</f>
        <v>206.47082648997159</v>
      </c>
      <c r="H33" s="79">
        <f>IF(TrRail_act!H21=0,"",H15/TrRail_act!H21*100)</f>
        <v>184.80763231008055</v>
      </c>
      <c r="I33" s="79">
        <f>IF(TrRail_act!I21=0,"",I15/TrRail_act!I21*100)</f>
        <v>173.854045378639</v>
      </c>
      <c r="J33" s="79">
        <f>IF(TrRail_act!J21=0,"",J15/TrRail_act!J21*100)</f>
        <v>145.64076886536418</v>
      </c>
      <c r="K33" s="79">
        <f>IF(TrRail_act!K21=0,"",K15/TrRail_act!K21*100)</f>
        <v>191.78593224544531</v>
      </c>
      <c r="L33" s="79">
        <f>IF(TrRail_act!L21=0,"",L15/TrRail_act!L21*100)</f>
        <v>162.18226225256953</v>
      </c>
      <c r="M33" s="79">
        <f>IF(TrRail_act!M21=0,"",M15/TrRail_act!M21*100)</f>
        <v>169.21316211387671</v>
      </c>
      <c r="N33" s="79">
        <f>IF(TrRail_act!N21=0,"",N15/TrRail_act!N21*100)</f>
        <v>156.1714670611367</v>
      </c>
      <c r="O33" s="79">
        <f>IF(TrRail_act!O21=0,"",O15/TrRail_act!O21*100)</f>
        <v>162.94676718627008</v>
      </c>
      <c r="P33" s="79">
        <f>IF(TrRail_act!P21=0,"",P15/TrRail_act!P21*100)</f>
        <v>263.15939622571238</v>
      </c>
      <c r="Q33" s="79">
        <f>IF(TrRail_act!Q21=0,"",Q15/TrRail_act!Q21*100)</f>
        <v>203.58898831757634</v>
      </c>
    </row>
    <row r="34" spans="1:17" ht="11.45" customHeight="1" x14ac:dyDescent="0.25">
      <c r="A34" s="116" t="s">
        <v>17</v>
      </c>
      <c r="B34" s="77">
        <f>IF(TrRail_act!B22=0,"",B16/TrRail_act!B22*100)</f>
        <v>1082.4832161270085</v>
      </c>
      <c r="C34" s="77">
        <f>IF(TrRail_act!C22=0,"",C16/TrRail_act!C22*100)</f>
        <v>1075.4831050147011</v>
      </c>
      <c r="D34" s="77">
        <f>IF(TrRail_act!D22=0,"",D16/TrRail_act!D22*100)</f>
        <v>1065.7720138821642</v>
      </c>
      <c r="E34" s="77">
        <f>IF(TrRail_act!E22=0,"",E16/TrRail_act!E22*100)</f>
        <v>1058.5601060811796</v>
      </c>
      <c r="F34" s="77">
        <f>IF(TrRail_act!F22=0,"",F16/TrRail_act!F22*100)</f>
        <v>1044.3211118087145</v>
      </c>
      <c r="G34" s="77">
        <f>IF(TrRail_act!G22=0,"",G16/TrRail_act!G22*100)</f>
        <v>1038.1174528465656</v>
      </c>
      <c r="H34" s="77">
        <f>IF(TrRail_act!H22=0,"",H16/TrRail_act!H22*100)</f>
        <v>1028.3803530974528</v>
      </c>
      <c r="I34" s="77">
        <f>IF(TrRail_act!I22=0,"",I16/TrRail_act!I22*100)</f>
        <v>1018.418697402238</v>
      </c>
      <c r="J34" s="77">
        <f>IF(TrRail_act!J22=0,"",J16/TrRail_act!J22*100)</f>
        <v>1005.9888623428092</v>
      </c>
      <c r="K34" s="77">
        <f>IF(TrRail_act!K22=0,"",K16/TrRail_act!K22*100)</f>
        <v>998.12500888922011</v>
      </c>
      <c r="L34" s="77">
        <f>IF(TrRail_act!L22=0,"",L16/TrRail_act!L22*100)</f>
        <v>988.558068073154</v>
      </c>
      <c r="M34" s="77">
        <f>IF(TrRail_act!M22=0,"",M16/TrRail_act!M22*100)</f>
        <v>978.39065119141878</v>
      </c>
      <c r="N34" s="77">
        <f>IF(TrRail_act!N22=0,"",N16/TrRail_act!N22*100)</f>
        <v>970.22725679967721</v>
      </c>
      <c r="O34" s="77">
        <f>IF(TrRail_act!O22=0,"",O16/TrRail_act!O22*100)</f>
        <v>959.29097560483592</v>
      </c>
      <c r="P34" s="77">
        <f>IF(TrRail_act!P22=0,"",P16/TrRail_act!P22*100)</f>
        <v>950.55349479303436</v>
      </c>
      <c r="Q34" s="77">
        <f>IF(TrRail_act!Q22=0,"",Q16/TrRail_act!Q22*100)</f>
        <v>943.10537578889728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34.788457141679061</v>
      </c>
      <c r="C38" s="79">
        <f>IF(TrRail_act!C4=0,"",C9/TrRail_act!C4*1000)</f>
        <v>34.266344244746833</v>
      </c>
      <c r="D38" s="79">
        <f>IF(TrRail_act!D4=0,"",D9/TrRail_act!D4*1000)</f>
        <v>35.561749614028706</v>
      </c>
      <c r="E38" s="79">
        <f>IF(TrRail_act!E4=0,"",E9/TrRail_act!E4*1000)</f>
        <v>32.187660496204998</v>
      </c>
      <c r="F38" s="79">
        <f>IF(TrRail_act!F4=0,"",F9/TrRail_act!F4*1000)</f>
        <v>36.152392711628522</v>
      </c>
      <c r="G38" s="79">
        <f>IF(TrRail_act!G4=0,"",G9/TrRail_act!G4*1000)</f>
        <v>33.544811558453901</v>
      </c>
      <c r="H38" s="79">
        <f>IF(TrRail_act!H4=0,"",H9/TrRail_act!H4*1000)</f>
        <v>34.394964682156449</v>
      </c>
      <c r="I38" s="79">
        <f>IF(TrRail_act!I4=0,"",I9/TrRail_act!I4*1000)</f>
        <v>33.716935090433765</v>
      </c>
      <c r="J38" s="79">
        <f>IF(TrRail_act!J4=0,"",J9/TrRail_act!J4*1000)</f>
        <v>27.258834449836058</v>
      </c>
      <c r="K38" s="79">
        <f>IF(TrRail_act!K4=0,"",K9/TrRail_act!K4*1000)</f>
        <v>25.031765125290903</v>
      </c>
      <c r="L38" s="79">
        <f>IF(TrRail_act!L4=0,"",L9/TrRail_act!L4*1000)</f>
        <v>25.500510589403465</v>
      </c>
      <c r="M38" s="79">
        <f>IF(TrRail_act!M4=0,"",M9/TrRail_act!M4*1000)</f>
        <v>30.573592109298197</v>
      </c>
      <c r="N38" s="79">
        <f>IF(TrRail_act!N4=0,"",N9/TrRail_act!N4*1000)</f>
        <v>28.649327078143031</v>
      </c>
      <c r="O38" s="79">
        <f>IF(TrRail_act!O4=0,"",O9/TrRail_act!O4*1000)</f>
        <v>29.819200251046158</v>
      </c>
      <c r="P38" s="79">
        <f>IF(TrRail_act!P4=0,"",P9/TrRail_act!P4*1000)</f>
        <v>33.562021305571577</v>
      </c>
      <c r="Q38" s="79">
        <f>IF(TrRail_act!Q4=0,"",Q9/TrRail_act!Q4*1000)</f>
        <v>33.804528616299656</v>
      </c>
    </row>
    <row r="39" spans="1:17" ht="11.45" customHeight="1" x14ac:dyDescent="0.25">
      <c r="A39" s="91" t="s">
        <v>21</v>
      </c>
      <c r="B39" s="123" t="str">
        <f>IF(TrRail_act!B5=0,"",B10/TrRail_act!B5*1000)</f>
        <v/>
      </c>
      <c r="C39" s="123" t="str">
        <f>IF(TrRail_act!C5=0,"",C10/TrRail_act!C5*1000)</f>
        <v/>
      </c>
      <c r="D39" s="123" t="str">
        <f>IF(TrRail_act!D5=0,"",D10/TrRail_act!D5*1000)</f>
        <v/>
      </c>
      <c r="E39" s="123" t="str">
        <f>IF(TrRail_act!E5=0,"",E10/TrRail_act!E5*1000)</f>
        <v/>
      </c>
      <c r="F39" s="123" t="str">
        <f>IF(TrRail_act!F5=0,"",F10/TrRail_act!F5*1000)</f>
        <v/>
      </c>
      <c r="G39" s="123" t="str">
        <f>IF(TrRail_act!G5=0,"",G10/TrRail_act!G5*1000)</f>
        <v/>
      </c>
      <c r="H39" s="123" t="str">
        <f>IF(TrRail_act!H5=0,"",H10/TrRail_act!H5*1000)</f>
        <v/>
      </c>
      <c r="I39" s="123" t="str">
        <f>IF(TrRail_act!I5=0,"",I10/TrRail_act!I5*1000)</f>
        <v/>
      </c>
      <c r="J39" s="123" t="str">
        <f>IF(TrRail_act!J5=0,"",J10/TrRail_act!J5*1000)</f>
        <v/>
      </c>
      <c r="K39" s="123" t="str">
        <f>IF(TrRail_act!K5=0,"",K10/TrRail_act!K5*1000)</f>
        <v/>
      </c>
      <c r="L39" s="123" t="str">
        <f>IF(TrRail_act!L5=0,"",L10/TrRail_act!L5*1000)</f>
        <v/>
      </c>
      <c r="M39" s="123" t="str">
        <f>IF(TrRail_act!M5=0,"",M10/TrRail_act!M5*1000)</f>
        <v/>
      </c>
      <c r="N39" s="123" t="str">
        <f>IF(TrRail_act!N5=0,"",N10/TrRail_act!N5*1000)</f>
        <v/>
      </c>
      <c r="O39" s="123" t="str">
        <f>IF(TrRail_act!O5=0,"",O10/TrRail_act!O5*1000)</f>
        <v/>
      </c>
      <c r="P39" s="123" t="str">
        <f>IF(TrRail_act!P5=0,"",P10/TrRail_act!P5*1000)</f>
        <v/>
      </c>
      <c r="Q39" s="123" t="str">
        <f>IF(TrRail_act!Q5=0,"",Q10/TrRail_act!Q5*1000)</f>
        <v/>
      </c>
    </row>
    <row r="40" spans="1:17" ht="11.45" customHeight="1" x14ac:dyDescent="0.25">
      <c r="A40" s="19" t="s">
        <v>20</v>
      </c>
      <c r="B40" s="76">
        <f>IF(TrRail_act!B6=0,"",B11/TrRail_act!B6*1000)</f>
        <v>34.788457141679061</v>
      </c>
      <c r="C40" s="76">
        <f>IF(TrRail_act!C6=0,"",C11/TrRail_act!C6*1000)</f>
        <v>34.266344244746833</v>
      </c>
      <c r="D40" s="76">
        <f>IF(TrRail_act!D6=0,"",D11/TrRail_act!D6*1000)</f>
        <v>35.561749614028706</v>
      </c>
      <c r="E40" s="76">
        <f>IF(TrRail_act!E6=0,"",E11/TrRail_act!E6*1000)</f>
        <v>32.187660496204998</v>
      </c>
      <c r="F40" s="76">
        <f>IF(TrRail_act!F6=0,"",F11/TrRail_act!F6*1000)</f>
        <v>36.152392711628522</v>
      </c>
      <c r="G40" s="76">
        <f>IF(TrRail_act!G6=0,"",G11/TrRail_act!G6*1000)</f>
        <v>33.544811558453901</v>
      </c>
      <c r="H40" s="76">
        <f>IF(TrRail_act!H6=0,"",H11/TrRail_act!H6*1000)</f>
        <v>34.394964682156449</v>
      </c>
      <c r="I40" s="76">
        <f>IF(TrRail_act!I6=0,"",I11/TrRail_act!I6*1000)</f>
        <v>33.716935090433765</v>
      </c>
      <c r="J40" s="76">
        <f>IF(TrRail_act!J6=0,"",J11/TrRail_act!J6*1000)</f>
        <v>27.766988487516095</v>
      </c>
      <c r="K40" s="76">
        <f>IF(TrRail_act!K6=0,"",K11/TrRail_act!K6*1000)</f>
        <v>25.560838100197977</v>
      </c>
      <c r="L40" s="76">
        <f>IF(TrRail_act!L6=0,"",L11/TrRail_act!L6*1000)</f>
        <v>26.03988264417303</v>
      </c>
      <c r="M40" s="76">
        <f>IF(TrRail_act!M6=0,"",M11/TrRail_act!M6*1000)</f>
        <v>31.161545803707778</v>
      </c>
      <c r="N40" s="76">
        <f>IF(TrRail_act!N6=0,"",N11/TrRail_act!N6*1000)</f>
        <v>29.180690176964852</v>
      </c>
      <c r="O40" s="76">
        <f>IF(TrRail_act!O6=0,"",O11/TrRail_act!O6*1000)</f>
        <v>30.310234985719074</v>
      </c>
      <c r="P40" s="76">
        <f>IF(TrRail_act!P6=0,"",P11/TrRail_act!P6*1000)</f>
        <v>34.000740538324145</v>
      </c>
      <c r="Q40" s="76">
        <f>IF(TrRail_act!Q6=0,"",Q11/TrRail_act!Q6*1000)</f>
        <v>34.130617316778441</v>
      </c>
    </row>
    <row r="41" spans="1:17" ht="11.45" customHeight="1" x14ac:dyDescent="0.25">
      <c r="A41" s="62" t="s">
        <v>17</v>
      </c>
      <c r="B41" s="77">
        <f>IF(TrRail_act!B7=0,"",B12/TrRail_act!B7*1000)</f>
        <v>146.21720842491004</v>
      </c>
      <c r="C41" s="77">
        <f>IF(TrRail_act!C7=0,"",C12/TrRail_act!C7*1000)</f>
        <v>134.73780584380279</v>
      </c>
      <c r="D41" s="77">
        <f>IF(TrRail_act!D7=0,"",D12/TrRail_act!D7*1000)</f>
        <v>110.80220315714473</v>
      </c>
      <c r="E41" s="77">
        <f>IF(TrRail_act!E7=0,"",E12/TrRail_act!E7*1000)</f>
        <v>107.83460602937851</v>
      </c>
      <c r="F41" s="77">
        <f>IF(TrRail_act!F7=0,"",F12/TrRail_act!F7*1000)</f>
        <v>121.39135088380056</v>
      </c>
      <c r="G41" s="77">
        <f>IF(TrRail_act!G7=0,"",G12/TrRail_act!G7*1000)</f>
        <v>114.11003755706716</v>
      </c>
      <c r="H41" s="77">
        <f>IF(TrRail_act!H7=0,"",H12/TrRail_act!H7*1000)</f>
        <v>109.68808391189519</v>
      </c>
      <c r="I41" s="77">
        <f>IF(TrRail_act!I7=0,"",I12/TrRail_act!I7*1000)</f>
        <v>102.81910547630997</v>
      </c>
      <c r="J41" s="77">
        <f>IF(TrRail_act!J7=0,"",J12/TrRail_act!J7*1000)</f>
        <v>99.354739057411379</v>
      </c>
      <c r="K41" s="77">
        <f>IF(TrRail_act!K7=0,"",K12/TrRail_act!K7*1000)</f>
        <v>92.739163454281112</v>
      </c>
      <c r="L41" s="77">
        <f>IF(TrRail_act!L7=0,"",L12/TrRail_act!L7*1000)</f>
        <v>93.280533969736879</v>
      </c>
      <c r="M41" s="77">
        <f>IF(TrRail_act!M7=0,"",M12/TrRail_act!M7*1000)</f>
        <v>98.94645250124033</v>
      </c>
      <c r="N41" s="77">
        <f>IF(TrRail_act!N7=0,"",N12/TrRail_act!N7*1000)</f>
        <v>99.065798637389292</v>
      </c>
      <c r="O41" s="77">
        <f>IF(TrRail_act!O7=0,"",O12/TrRail_act!O7*1000)</f>
        <v>90.58131260725969</v>
      </c>
      <c r="P41" s="77">
        <f>IF(TrRail_act!P7=0,"",P12/TrRail_act!P7*1000)</f>
        <v>91.273073692192568</v>
      </c>
      <c r="Q41" s="77">
        <f>IF(TrRail_act!Q7=0,"",Q12/TrRail_act!Q7*1000)</f>
        <v>93.820357614689868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3.6572669498313166</v>
      </c>
      <c r="C44" s="79">
        <f>IF(TrRail_act!C10=0,"",C15/TrRail_act!C10*1000)</f>
        <v>3.7193106243997223</v>
      </c>
      <c r="D44" s="79">
        <f>IF(TrRail_act!D10=0,"",D15/TrRail_act!D10*1000)</f>
        <v>3.7437479527551965</v>
      </c>
      <c r="E44" s="79">
        <f>IF(TrRail_act!E10=0,"",E15/TrRail_act!E10*1000)</f>
        <v>4.3565429287543802</v>
      </c>
      <c r="F44" s="79">
        <f>IF(TrRail_act!F10=0,"",F15/TrRail_act!F10*1000)</f>
        <v>4.1383409298412754</v>
      </c>
      <c r="G44" s="79">
        <f>IF(TrRail_act!G10=0,"",G15/TrRail_act!G10*1000)</f>
        <v>4.3581984330716326</v>
      </c>
      <c r="H44" s="79">
        <f>IF(TrRail_act!H10=0,"",H15/TrRail_act!H10*1000)</f>
        <v>3.8393047188801472</v>
      </c>
      <c r="I44" s="79">
        <f>IF(TrRail_act!I10=0,"",I15/TrRail_act!I10*1000)</f>
        <v>3.5803414285581501</v>
      </c>
      <c r="J44" s="79">
        <f>IF(TrRail_act!J10=0,"",J15/TrRail_act!J10*1000)</f>
        <v>3.0311844804611994</v>
      </c>
      <c r="K44" s="79">
        <f>IF(TrRail_act!K10=0,"",K15/TrRail_act!K10*1000)</f>
        <v>3.2626439797863465</v>
      </c>
      <c r="L44" s="79">
        <f>IF(TrRail_act!L10=0,"",L15/TrRail_act!L10*1000)</f>
        <v>2.8703631106288641</v>
      </c>
      <c r="M44" s="79">
        <f>IF(TrRail_act!M10=0,"",M15/TrRail_act!M10*1000)</f>
        <v>2.7988388853156021</v>
      </c>
      <c r="N44" s="79">
        <f>IF(TrRail_act!N10=0,"",N15/TrRail_act!N10*1000)</f>
        <v>2.746762180587583</v>
      </c>
      <c r="O44" s="79">
        <f>IF(TrRail_act!O10=0,"",O15/TrRail_act!O10*1000)</f>
        <v>2.9795653489180216</v>
      </c>
      <c r="P44" s="79">
        <f>IF(TrRail_act!P10=0,"",P15/TrRail_act!P10*1000)</f>
        <v>4.9158159063490956</v>
      </c>
      <c r="Q44" s="79">
        <f>IF(TrRail_act!Q10=0,"",Q15/TrRail_act!Q10*1000)</f>
        <v>3.9844925114800382</v>
      </c>
    </row>
    <row r="45" spans="1:17" ht="11.45" customHeight="1" x14ac:dyDescent="0.25">
      <c r="A45" s="116" t="s">
        <v>17</v>
      </c>
      <c r="B45" s="77">
        <f>IF(TrRail_act!B11=0,"",B16/TrRail_act!B11*1000)</f>
        <v>14.003267982193426</v>
      </c>
      <c r="C45" s="77">
        <f>IF(TrRail_act!C11=0,"",C16/TrRail_act!C11*1000)</f>
        <v>14.404718116819597</v>
      </c>
      <c r="D45" s="77">
        <f>IF(TrRail_act!D11=0,"",D16/TrRail_act!D11*1000)</f>
        <v>14.884946507632053</v>
      </c>
      <c r="E45" s="77">
        <f>IF(TrRail_act!E11=0,"",E16/TrRail_act!E11*1000)</f>
        <v>17.487085469561205</v>
      </c>
      <c r="F45" s="77">
        <f>IF(TrRail_act!F11=0,"",F16/TrRail_act!F11*1000)</f>
        <v>17.61050664617942</v>
      </c>
      <c r="G45" s="77">
        <f>IF(TrRail_act!G11=0,"",G16/TrRail_act!G11*1000)</f>
        <v>18.018256762898325</v>
      </c>
      <c r="H45" s="77">
        <f>IF(TrRail_act!H11=0,"",H16/TrRail_act!H11*1000)</f>
        <v>16.174354318362457</v>
      </c>
      <c r="I45" s="77">
        <f>IF(TrRail_act!I11=0,"",I16/TrRail_act!I11*1000)</f>
        <v>15.861236110672545</v>
      </c>
      <c r="J45" s="77">
        <f>IF(TrRail_act!J11=0,"",J16/TrRail_act!J11*1000)</f>
        <v>13.956244310397956</v>
      </c>
      <c r="K45" s="77">
        <f>IF(TrRail_act!K11=0,"",K16/TrRail_act!K11*1000)</f>
        <v>13.996382706756203</v>
      </c>
      <c r="L45" s="77">
        <f>IF(TrRail_act!L11=0,"",L16/TrRail_act!L11*1000)</f>
        <v>13.184031697648175</v>
      </c>
      <c r="M45" s="77">
        <f>IF(TrRail_act!M11=0,"",M16/TrRail_act!M11*1000)</f>
        <v>13.494985346235168</v>
      </c>
      <c r="N45" s="77">
        <f>IF(TrRail_act!N11=0,"",N16/TrRail_act!N11*1000)</f>
        <v>13.876126316115837</v>
      </c>
      <c r="O45" s="77">
        <f>IF(TrRail_act!O11=0,"",O16/TrRail_act!O11*1000)</f>
        <v>14.445518714226932</v>
      </c>
      <c r="P45" s="77">
        <f>IF(TrRail_act!P11=0,"",P16/TrRail_act!P11*1000)</f>
        <v>17.037405930917572</v>
      </c>
      <c r="Q45" s="77">
        <f>IF(TrRail_act!Q11=0,"",Q16/TrRail_act!Q11*1000)</f>
        <v>17.14200672384403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598.19176304594487</v>
      </c>
      <c r="C49" s="79">
        <f>IF(TrRail_act!C37=0,"",1000000*C9/TrRail_act!C37/1000)</f>
        <v>563.22841689641336</v>
      </c>
      <c r="D49" s="79">
        <f>IF(TrRail_act!D37=0,"",1000000*D9/TrRail_act!D37/1000)</f>
        <v>566.71809491292561</v>
      </c>
      <c r="E49" s="79">
        <f>IF(TrRail_act!E37=0,"",1000000*E9/TrRail_act!E37/1000)</f>
        <v>532.12366394789967</v>
      </c>
      <c r="F49" s="79">
        <f>IF(TrRail_act!F37=0,"",1000000*F9/TrRail_act!F37/1000)</f>
        <v>534.59389222514517</v>
      </c>
      <c r="G49" s="79">
        <f>IF(TrRail_act!G37=0,"",1000000*G9/TrRail_act!G37/1000)</f>
        <v>505.64389633374725</v>
      </c>
      <c r="H49" s="79">
        <f>IF(TrRail_act!H37=0,"",1000000*H9/TrRail_act!H37/1000)</f>
        <v>524.25167220802678</v>
      </c>
      <c r="I49" s="79">
        <f>IF(TrRail_act!I37=0,"",1000000*I9/TrRail_act!I37/1000)</f>
        <v>514.44395808084505</v>
      </c>
      <c r="J49" s="79">
        <f>IF(TrRail_act!J37=0,"",1000000*J9/TrRail_act!J37/1000)</f>
        <v>425.57159906376705</v>
      </c>
      <c r="K49" s="79">
        <f>IF(TrRail_act!K37=0,"",1000000*K9/TrRail_act!K37/1000)</f>
        <v>386.99108883699739</v>
      </c>
      <c r="L49" s="79">
        <f>IF(TrRail_act!L37=0,"",1000000*L9/TrRail_act!L37/1000)</f>
        <v>368.11628157772532</v>
      </c>
      <c r="M49" s="79">
        <f>IF(TrRail_act!M37=0,"",1000000*M9/TrRail_act!M37/1000)</f>
        <v>413.04323457463636</v>
      </c>
      <c r="N49" s="79">
        <f>IF(TrRail_act!N37=0,"",1000000*N9/TrRail_act!N37/1000)</f>
        <v>370.19424597051483</v>
      </c>
      <c r="O49" s="79">
        <f>IF(TrRail_act!O37=0,"",1000000*O9/TrRail_act!O37/1000)</f>
        <v>409.03509031233017</v>
      </c>
      <c r="P49" s="79">
        <f>IF(TrRail_act!P37=0,"",1000000*P9/TrRail_act!P37/1000)</f>
        <v>433.50944186363284</v>
      </c>
      <c r="Q49" s="79">
        <f>IF(TrRail_act!Q37=0,"",1000000*Q9/TrRail_act!Q37/1000)</f>
        <v>442.27591606325393</v>
      </c>
    </row>
    <row r="50" spans="1:17" ht="11.45" customHeight="1" x14ac:dyDescent="0.25">
      <c r="A50" s="91" t="s">
        <v>21</v>
      </c>
      <c r="B50" s="123" t="str">
        <f>IF(TrRail_act!B38=0,"",1000000*B10/TrRail_act!B38/1000)</f>
        <v/>
      </c>
      <c r="C50" s="123" t="str">
        <f>IF(TrRail_act!C38=0,"",1000000*C10/TrRail_act!C38/1000)</f>
        <v/>
      </c>
      <c r="D50" s="123" t="str">
        <f>IF(TrRail_act!D38=0,"",1000000*D10/TrRail_act!D38/1000)</f>
        <v/>
      </c>
      <c r="E50" s="123" t="str">
        <f>IF(TrRail_act!E38=0,"",1000000*E10/TrRail_act!E38/1000)</f>
        <v/>
      </c>
      <c r="F50" s="123" t="str">
        <f>IF(TrRail_act!F38=0,"",1000000*F10/TrRail_act!F38/1000)</f>
        <v/>
      </c>
      <c r="G50" s="123" t="str">
        <f>IF(TrRail_act!G38=0,"",1000000*G10/TrRail_act!G38/1000)</f>
        <v/>
      </c>
      <c r="H50" s="123" t="str">
        <f>IF(TrRail_act!H38=0,"",1000000*H10/TrRail_act!H38/1000)</f>
        <v/>
      </c>
      <c r="I50" s="123" t="str">
        <f>IF(TrRail_act!I38=0,"",1000000*I10/TrRail_act!I38/1000)</f>
        <v/>
      </c>
      <c r="J50" s="123" t="str">
        <f>IF(TrRail_act!J38=0,"",1000000*J10/TrRail_act!J38/1000)</f>
        <v/>
      </c>
      <c r="K50" s="123" t="str">
        <f>IF(TrRail_act!K38=0,"",1000000*K10/TrRail_act!K38/1000)</f>
        <v/>
      </c>
      <c r="L50" s="123" t="str">
        <f>IF(TrRail_act!L38=0,"",1000000*L10/TrRail_act!L38/1000)</f>
        <v/>
      </c>
      <c r="M50" s="123" t="str">
        <f>IF(TrRail_act!M38=0,"",1000000*M10/TrRail_act!M38/1000)</f>
        <v/>
      </c>
      <c r="N50" s="123" t="str">
        <f>IF(TrRail_act!N38=0,"",1000000*N10/TrRail_act!N38/1000)</f>
        <v/>
      </c>
      <c r="O50" s="123" t="str">
        <f>IF(TrRail_act!O38=0,"",1000000*O10/TrRail_act!O38/1000)</f>
        <v/>
      </c>
      <c r="P50" s="123" t="str">
        <f>IF(TrRail_act!P38=0,"",1000000*P10/TrRail_act!P38/1000)</f>
        <v/>
      </c>
      <c r="Q50" s="123" t="str">
        <f>IF(TrRail_act!Q38=0,"",1000000*Q10/TrRail_act!Q38/1000)</f>
        <v/>
      </c>
    </row>
    <row r="51" spans="1:17" ht="11.45" customHeight="1" x14ac:dyDescent="0.25">
      <c r="A51" s="19" t="s">
        <v>20</v>
      </c>
      <c r="B51" s="76">
        <f>IF(TrRail_act!B39=0,"",1000000*B11/TrRail_act!B39/1000)</f>
        <v>598.19176304594487</v>
      </c>
      <c r="C51" s="76">
        <f>IF(TrRail_act!C39=0,"",1000000*C11/TrRail_act!C39/1000)</f>
        <v>563.22841689641336</v>
      </c>
      <c r="D51" s="76">
        <f>IF(TrRail_act!D39=0,"",1000000*D11/TrRail_act!D39/1000)</f>
        <v>566.71809491292561</v>
      </c>
      <c r="E51" s="76">
        <f>IF(TrRail_act!E39=0,"",1000000*E11/TrRail_act!E39/1000)</f>
        <v>532.12366394789967</v>
      </c>
      <c r="F51" s="76">
        <f>IF(TrRail_act!F39=0,"",1000000*F11/TrRail_act!F39/1000)</f>
        <v>534.59389222514517</v>
      </c>
      <c r="G51" s="76">
        <f>IF(TrRail_act!G39=0,"",1000000*G11/TrRail_act!G39/1000)</f>
        <v>505.64389633374725</v>
      </c>
      <c r="H51" s="76">
        <f>IF(TrRail_act!H39=0,"",1000000*H11/TrRail_act!H39/1000)</f>
        <v>524.25167220802678</v>
      </c>
      <c r="I51" s="76">
        <f>IF(TrRail_act!I39=0,"",1000000*I11/TrRail_act!I39/1000)</f>
        <v>514.44395808084505</v>
      </c>
      <c r="J51" s="76">
        <f>IF(TrRail_act!J39=0,"",1000000*J11/TrRail_act!J39/1000)</f>
        <v>429.95893513658939</v>
      </c>
      <c r="K51" s="76">
        <f>IF(TrRail_act!K39=0,"",1000000*K11/TrRail_act!K39/1000)</f>
        <v>390.90008973434078</v>
      </c>
      <c r="L51" s="76">
        <f>IF(TrRail_act!L39=0,"",1000000*L11/TrRail_act!L39/1000)</f>
        <v>371.79744439350253</v>
      </c>
      <c r="M51" s="76">
        <f>IF(TrRail_act!M39=0,"",1000000*M11/TrRail_act!M39/1000)</f>
        <v>417.13277155062286</v>
      </c>
      <c r="N51" s="76">
        <f>IF(TrRail_act!N39=0,"",1000000*N11/TrRail_act!N39/1000)</f>
        <v>373.85953553457938</v>
      </c>
      <c r="O51" s="76">
        <f>IF(TrRail_act!O39=0,"",1000000*O11/TrRail_act!O39/1000)</f>
        <v>413.20891776449679</v>
      </c>
      <c r="P51" s="76">
        <f>IF(TrRail_act!P39=0,"",1000000*P11/TrRail_act!P39/1000)</f>
        <v>438.07269914640796</v>
      </c>
      <c r="Q51" s="76">
        <f>IF(TrRail_act!Q39=0,"",1000000*Q11/TrRail_act!Q39/1000)</f>
        <v>446.93145202181449</v>
      </c>
    </row>
    <row r="52" spans="1:17" ht="11.45" customHeight="1" x14ac:dyDescent="0.25">
      <c r="A52" s="62" t="s">
        <v>17</v>
      </c>
      <c r="B52" s="77">
        <f>IF(TrRail_act!B40=0,"",1000000*B12/TrRail_act!B40/1000)</f>
        <v>2335.7964080841653</v>
      </c>
      <c r="C52" s="77">
        <f>IF(TrRail_act!C40=0,"",1000000*C12/TrRail_act!C40/1000)</f>
        <v>2041.7030112494986</v>
      </c>
      <c r="D52" s="77">
        <f>IF(TrRail_act!D40=0,"",1000000*D12/TrRail_act!D40/1000)</f>
        <v>1775.7166973938336</v>
      </c>
      <c r="E52" s="77">
        <f>IF(TrRail_act!E40=0,"",1000000*E12/TrRail_act!E40/1000)</f>
        <v>1667.3208137034192</v>
      </c>
      <c r="F52" s="77">
        <f>IF(TrRail_act!F40=0,"",1000000*F12/TrRail_act!F40/1000)</f>
        <v>1675.060862305455</v>
      </c>
      <c r="G52" s="77">
        <f>IF(TrRail_act!G40=0,"",1000000*G12/TrRail_act!G40/1000)</f>
        <v>1601.205671723533</v>
      </c>
      <c r="H52" s="77">
        <f>IF(TrRail_act!H40=0,"",1000000*H12/TrRail_act!H40/1000)</f>
        <v>1660.130295325418</v>
      </c>
      <c r="I52" s="77">
        <f>IF(TrRail_act!I40=0,"",1000000*I12/TrRail_act!I40/1000)</f>
        <v>1609.711739801354</v>
      </c>
      <c r="J52" s="77">
        <f>IF(TrRail_act!J40=0,"",1000000*J12/TrRail_act!J40/1000)</f>
        <v>1345.3553776854571</v>
      </c>
      <c r="K52" s="77">
        <f>IF(TrRail_act!K40=0,"",1000000*K12/TrRail_act!K40/1000)</f>
        <v>1209.3471526156168</v>
      </c>
      <c r="L52" s="77">
        <f>IF(TrRail_act!L40=0,"",1000000*L12/TrRail_act!L40/1000)</f>
        <v>1126.6589224045533</v>
      </c>
      <c r="M52" s="77">
        <f>IF(TrRail_act!M40=0,"",1000000*M12/TrRail_act!M40/1000)</f>
        <v>1276.67908868524</v>
      </c>
      <c r="N52" s="77">
        <f>IF(TrRail_act!N40=0,"",1000000*N12/TrRail_act!N40/1000)</f>
        <v>1144.2367602725003</v>
      </c>
      <c r="O52" s="77">
        <f>IF(TrRail_act!O40=0,"",1000000*O12/TrRail_act!O40/1000)</f>
        <v>1227.1052709369906</v>
      </c>
      <c r="P52" s="77">
        <f>IF(TrRail_act!P40=0,"",1000000*P12/TrRail_act!P40/1000)</f>
        <v>1261.1183763305683</v>
      </c>
      <c r="Q52" s="77">
        <f>IF(TrRail_act!Q40=0,"",1000000*Q12/TrRail_act!Q40/1000)</f>
        <v>1286.6208467294659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251.77859459441137</v>
      </c>
      <c r="C55" s="79">
        <f>IF(TrRail_act!C43=0,"",1000000*C15/TrRail_act!C43/1000)</f>
        <v>248.27492332757677</v>
      </c>
      <c r="D55" s="79">
        <f>IF(TrRail_act!D43=0,"",1000000*D15/TrRail_act!D43/1000)</f>
        <v>253.25837799078008</v>
      </c>
      <c r="E55" s="79">
        <f>IF(TrRail_act!E43=0,"",1000000*E15/TrRail_act!E43/1000)</f>
        <v>279.74567146767492</v>
      </c>
      <c r="F55" s="79">
        <f>IF(TrRail_act!F43=0,"",1000000*F15/TrRail_act!F43/1000)</f>
        <v>277.26884229936542</v>
      </c>
      <c r="G55" s="79">
        <f>IF(TrRail_act!G43=0,"",1000000*G15/TrRail_act!G43/1000)</f>
        <v>294.63237323578011</v>
      </c>
      <c r="H55" s="79">
        <f>IF(TrRail_act!H43=0,"",1000000*H15/TrRail_act!H43/1000)</f>
        <v>267.00979003675747</v>
      </c>
      <c r="I55" s="79">
        <f>IF(TrRail_act!I43=0,"",1000000*I15/TrRail_act!I43/1000)</f>
        <v>255.44495380386169</v>
      </c>
      <c r="J55" s="79">
        <f>IF(TrRail_act!J43=0,"",1000000*J15/TrRail_act!J43/1000)</f>
        <v>207.179987790746</v>
      </c>
      <c r="K55" s="79">
        <f>IF(TrRail_act!K43=0,"",1000000*K15/TrRail_act!K43/1000)</f>
        <v>187.56873655220693</v>
      </c>
      <c r="L55" s="79">
        <f>IF(TrRail_act!L43=0,"",1000000*L15/TrRail_act!L43/1000)</f>
        <v>200.39820819308864</v>
      </c>
      <c r="M55" s="79">
        <f>IF(TrRail_act!M43=0,"",1000000*M15/TrRail_act!M43/1000)</f>
        <v>214.31109178988038</v>
      </c>
      <c r="N55" s="79">
        <f>IF(TrRail_act!N43=0,"",1000000*N15/TrRail_act!N43/1000)</f>
        <v>192.55080336644266</v>
      </c>
      <c r="O55" s="79">
        <f>IF(TrRail_act!O43=0,"",1000000*O15/TrRail_act!O43/1000)</f>
        <v>228.67411637453668</v>
      </c>
      <c r="P55" s="79">
        <f>IF(TrRail_act!P43=0,"",1000000*P15/TrRail_act!P43/1000)</f>
        <v>348.34488577749624</v>
      </c>
      <c r="Q55" s="79">
        <f>IF(TrRail_act!Q43=0,"",1000000*Q15/TrRail_act!Q43/1000)</f>
        <v>294.42931390140109</v>
      </c>
    </row>
    <row r="56" spans="1:17" ht="11.45" customHeight="1" x14ac:dyDescent="0.25">
      <c r="A56" s="116" t="s">
        <v>17</v>
      </c>
      <c r="B56" s="77">
        <f>IF(TrRail_act!B44=0,"",1000000*B16/TrRail_act!B44/1000)</f>
        <v>1044.8811675668073</v>
      </c>
      <c r="C56" s="77">
        <f>IF(TrRail_act!C44=0,"",1000000*C16/TrRail_act!C44/1000)</f>
        <v>1004.9223087068583</v>
      </c>
      <c r="D56" s="77">
        <f>IF(TrRail_act!D44=0,"",1000000*D16/TrRail_act!D44/1000)</f>
        <v>1002.0222781374342</v>
      </c>
      <c r="E56" s="77">
        <f>IF(TrRail_act!E44=0,"",1000000*E16/TrRail_act!E44/1000)</f>
        <v>1011.3881968446708</v>
      </c>
      <c r="F56" s="77">
        <f>IF(TrRail_act!F44=0,"",1000000*F16/TrRail_act!F44/1000)</f>
        <v>1002.4335067746288</v>
      </c>
      <c r="G56" s="77">
        <f>IF(TrRail_act!G44=0,"",1000000*G16/TrRail_act!G44/1000)</f>
        <v>1010.168136808389</v>
      </c>
      <c r="H56" s="77">
        <f>IF(TrRail_act!H44=0,"",1000000*H16/TrRail_act!H44/1000)</f>
        <v>924.99820119876699</v>
      </c>
      <c r="I56" s="77">
        <f>IF(TrRail_act!I44=0,"",1000000*I16/TrRail_act!I44/1000)</f>
        <v>921.42644050678678</v>
      </c>
      <c r="J56" s="77">
        <f>IF(TrRail_act!J44=0,"",1000000*J16/TrRail_act!J44/1000)</f>
        <v>762.12638365881571</v>
      </c>
      <c r="K56" s="77">
        <f>IF(TrRail_act!K44=0,"",1000000*K16/TrRail_act!K44/1000)</f>
        <v>656.49057793272414</v>
      </c>
      <c r="L56" s="77">
        <f>IF(TrRail_act!L44=0,"",1000000*L16/TrRail_act!L44/1000)</f>
        <v>701.39372867581028</v>
      </c>
      <c r="M56" s="77">
        <f>IF(TrRail_act!M44=0,"",1000000*M16/TrRail_act!M44/1000)</f>
        <v>750.08882126458138</v>
      </c>
      <c r="N56" s="77">
        <f>IF(TrRail_act!N44=0,"",1000000*N16/TrRail_act!N44/1000)</f>
        <v>680.80462618849367</v>
      </c>
      <c r="O56" s="77">
        <f>IF(TrRail_act!O44=0,"",1000000*O16/TrRail_act!O44/1000)</f>
        <v>808.52634003854041</v>
      </c>
      <c r="P56" s="77">
        <f>IF(TrRail_act!P44=0,"",1000000*P16/TrRail_act!P44/1000)</f>
        <v>918.36378977703555</v>
      </c>
      <c r="Q56" s="77">
        <f>IF(TrRail_act!Q44=0,"",1000000*Q16/TrRail_act!Q44/1000)</f>
        <v>899.20303975292757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0.70124634507091144</v>
      </c>
      <c r="C60" s="32">
        <f t="shared" si="6"/>
        <v>0.69897158493950995</v>
      </c>
      <c r="D60" s="32">
        <f t="shared" si="6"/>
        <v>0.69802001657411306</v>
      </c>
      <c r="E60" s="32">
        <f t="shared" si="6"/>
        <v>0.65543017913777912</v>
      </c>
      <c r="F60" s="32">
        <f t="shared" si="6"/>
        <v>0.65847817554804322</v>
      </c>
      <c r="G60" s="32">
        <f t="shared" si="6"/>
        <v>0.62939750460969013</v>
      </c>
      <c r="H60" s="32">
        <f t="shared" si="6"/>
        <v>0.65787807716765057</v>
      </c>
      <c r="I60" s="32">
        <f t="shared" si="6"/>
        <v>0.659186287108675</v>
      </c>
      <c r="J60" s="32">
        <f t="shared" si="6"/>
        <v>0.66152191712966735</v>
      </c>
      <c r="K60" s="32">
        <f t="shared" si="6"/>
        <v>0.67797014636133091</v>
      </c>
      <c r="L60" s="32">
        <f t="shared" si="6"/>
        <v>0.65435674156474632</v>
      </c>
      <c r="M60" s="32">
        <f t="shared" si="6"/>
        <v>0.6673289517927623</v>
      </c>
      <c r="N60" s="32">
        <f t="shared" si="6"/>
        <v>0.66452404716931435</v>
      </c>
      <c r="O60" s="32">
        <f t="shared" si="6"/>
        <v>0.64141318021330984</v>
      </c>
      <c r="P60" s="32">
        <f t="shared" si="6"/>
        <v>0.50736910056964635</v>
      </c>
      <c r="Q60" s="32">
        <f t="shared" si="6"/>
        <v>0.56066352005912123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0.70124634507091144</v>
      </c>
      <c r="C62" s="30">
        <f t="shared" si="8"/>
        <v>0.69897158493950995</v>
      </c>
      <c r="D62" s="30">
        <f t="shared" si="8"/>
        <v>0.69802001657411306</v>
      </c>
      <c r="E62" s="30">
        <f t="shared" si="8"/>
        <v>0.65543017913777912</v>
      </c>
      <c r="F62" s="30">
        <f t="shared" si="8"/>
        <v>0.65847817554804322</v>
      </c>
      <c r="G62" s="30">
        <f t="shared" si="8"/>
        <v>0.62939750460969013</v>
      </c>
      <c r="H62" s="30">
        <f t="shared" si="8"/>
        <v>0.65787807716765057</v>
      </c>
      <c r="I62" s="30">
        <f t="shared" si="8"/>
        <v>0.659186287108675</v>
      </c>
      <c r="J62" s="30">
        <f t="shared" si="8"/>
        <v>0.66152191712966735</v>
      </c>
      <c r="K62" s="30">
        <f t="shared" si="8"/>
        <v>0.67797014636133091</v>
      </c>
      <c r="L62" s="30">
        <f t="shared" si="8"/>
        <v>0.65435674156474632</v>
      </c>
      <c r="M62" s="30">
        <f t="shared" si="8"/>
        <v>0.6673289517927623</v>
      </c>
      <c r="N62" s="30">
        <f t="shared" si="8"/>
        <v>0.66452404716931435</v>
      </c>
      <c r="O62" s="30">
        <f t="shared" si="8"/>
        <v>0.64141318021330984</v>
      </c>
      <c r="P62" s="30">
        <f t="shared" si="8"/>
        <v>0.50736910056964635</v>
      </c>
      <c r="Q62" s="30">
        <f t="shared" si="8"/>
        <v>0.56066352005912123</v>
      </c>
    </row>
    <row r="63" spans="1:17" ht="11.45" customHeight="1" x14ac:dyDescent="0.25">
      <c r="A63" s="62" t="s">
        <v>17</v>
      </c>
      <c r="B63" s="115">
        <f t="shared" ref="B63:Q63" si="9">IF(B12=0,0,B12/B$8)</f>
        <v>0.70124634507091144</v>
      </c>
      <c r="C63" s="115">
        <f t="shared" si="9"/>
        <v>0.69897158493950995</v>
      </c>
      <c r="D63" s="115">
        <f t="shared" si="9"/>
        <v>0.69802001657411306</v>
      </c>
      <c r="E63" s="115">
        <f t="shared" si="9"/>
        <v>0.65543017913777912</v>
      </c>
      <c r="F63" s="115">
        <f t="shared" si="9"/>
        <v>0.65847817554804322</v>
      </c>
      <c r="G63" s="115">
        <f t="shared" si="9"/>
        <v>0.62939750460969013</v>
      </c>
      <c r="H63" s="115">
        <f t="shared" si="9"/>
        <v>0.65787807716765057</v>
      </c>
      <c r="I63" s="115">
        <f t="shared" si="9"/>
        <v>0.659186287108675</v>
      </c>
      <c r="J63" s="115">
        <f t="shared" si="9"/>
        <v>0.66152191712966735</v>
      </c>
      <c r="K63" s="115">
        <f t="shared" si="9"/>
        <v>0.67797014636133091</v>
      </c>
      <c r="L63" s="115">
        <f t="shared" si="9"/>
        <v>0.65435674156474632</v>
      </c>
      <c r="M63" s="115">
        <f t="shared" si="9"/>
        <v>0.6673289517927623</v>
      </c>
      <c r="N63" s="115">
        <f t="shared" si="9"/>
        <v>0.66452404716931435</v>
      </c>
      <c r="O63" s="115">
        <f t="shared" si="9"/>
        <v>0.64141318021330984</v>
      </c>
      <c r="P63" s="115">
        <f t="shared" si="9"/>
        <v>0.50736910056964635</v>
      </c>
      <c r="Q63" s="115">
        <f t="shared" si="9"/>
        <v>0.56066352005912123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0.29875365492908845</v>
      </c>
      <c r="C66" s="32">
        <f t="shared" si="12"/>
        <v>0.30102841506048994</v>
      </c>
      <c r="D66" s="32">
        <f t="shared" si="12"/>
        <v>0.30197998342588689</v>
      </c>
      <c r="E66" s="32">
        <f t="shared" si="12"/>
        <v>0.34456982086222093</v>
      </c>
      <c r="F66" s="32">
        <f t="shared" si="12"/>
        <v>0.34152182445195667</v>
      </c>
      <c r="G66" s="32">
        <f t="shared" si="12"/>
        <v>0.37060249539030998</v>
      </c>
      <c r="H66" s="32">
        <f t="shared" si="12"/>
        <v>0.34212192283234949</v>
      </c>
      <c r="I66" s="32">
        <f t="shared" si="12"/>
        <v>0.340813712891325</v>
      </c>
      <c r="J66" s="32">
        <f t="shared" si="12"/>
        <v>0.33847808287033271</v>
      </c>
      <c r="K66" s="32">
        <f t="shared" si="12"/>
        <v>0.32202985363866909</v>
      </c>
      <c r="L66" s="32">
        <f t="shared" si="12"/>
        <v>0.34564325843525373</v>
      </c>
      <c r="M66" s="32">
        <f t="shared" si="12"/>
        <v>0.3326710482072377</v>
      </c>
      <c r="N66" s="32">
        <f t="shared" si="12"/>
        <v>0.33547595283068565</v>
      </c>
      <c r="O66" s="32">
        <f t="shared" si="12"/>
        <v>0.35858681978669016</v>
      </c>
      <c r="P66" s="32">
        <f t="shared" si="12"/>
        <v>0.49263089943035371</v>
      </c>
      <c r="Q66" s="32">
        <f t="shared" si="12"/>
        <v>0.43933647994087865</v>
      </c>
    </row>
    <row r="67" spans="1:17" ht="11.45" customHeight="1" x14ac:dyDescent="0.25">
      <c r="A67" s="116" t="s">
        <v>17</v>
      </c>
      <c r="B67" s="115">
        <f t="shared" ref="B67:Q67" si="13">IF(B16=0,0,B16/B$8)</f>
        <v>0.29875365492908845</v>
      </c>
      <c r="C67" s="115">
        <f t="shared" si="13"/>
        <v>0.30102841506048994</v>
      </c>
      <c r="D67" s="115">
        <f t="shared" si="13"/>
        <v>0.30197998342588689</v>
      </c>
      <c r="E67" s="115">
        <f t="shared" si="13"/>
        <v>0.34456982086222093</v>
      </c>
      <c r="F67" s="115">
        <f t="shared" si="13"/>
        <v>0.34152182445195667</v>
      </c>
      <c r="G67" s="115">
        <f t="shared" si="13"/>
        <v>0.37060249539030998</v>
      </c>
      <c r="H67" s="115">
        <f t="shared" si="13"/>
        <v>0.34212192283234949</v>
      </c>
      <c r="I67" s="115">
        <f t="shared" si="13"/>
        <v>0.340813712891325</v>
      </c>
      <c r="J67" s="115">
        <f t="shared" si="13"/>
        <v>0.33847808287033271</v>
      </c>
      <c r="K67" s="115">
        <f t="shared" si="13"/>
        <v>0.32202985363866909</v>
      </c>
      <c r="L67" s="115">
        <f t="shared" si="13"/>
        <v>0.34564325843525373</v>
      </c>
      <c r="M67" s="115">
        <f t="shared" si="13"/>
        <v>0.3326710482072377</v>
      </c>
      <c r="N67" s="115">
        <f t="shared" si="13"/>
        <v>0.33547595283068565</v>
      </c>
      <c r="O67" s="115">
        <f t="shared" si="13"/>
        <v>0.35858681978669016</v>
      </c>
      <c r="P67" s="115">
        <f t="shared" si="13"/>
        <v>0.49263089943035371</v>
      </c>
      <c r="Q67" s="115">
        <f t="shared" si="13"/>
        <v>0.43933647994087865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361.1763339505917</v>
      </c>
      <c r="C4" s="132">
        <f t="shared" si="0"/>
        <v>317.3917519994929</v>
      </c>
      <c r="D4" s="132">
        <f t="shared" si="0"/>
        <v>319.17128989597006</v>
      </c>
      <c r="E4" s="132">
        <f t="shared" si="0"/>
        <v>387.79472115008571</v>
      </c>
      <c r="F4" s="132">
        <f t="shared" si="0"/>
        <v>451.24118321351136</v>
      </c>
      <c r="G4" s="132">
        <f t="shared" si="0"/>
        <v>581.78823217739512</v>
      </c>
      <c r="H4" s="132">
        <f t="shared" si="0"/>
        <v>628.43260810258084</v>
      </c>
      <c r="I4" s="132">
        <f t="shared" si="0"/>
        <v>765.12666267205066</v>
      </c>
      <c r="J4" s="132">
        <f t="shared" si="0"/>
        <v>797.67053191776517</v>
      </c>
      <c r="K4" s="132">
        <f t="shared" si="0"/>
        <v>698.09258644599402</v>
      </c>
      <c r="L4" s="132">
        <f t="shared" si="0"/>
        <v>741.19206289305282</v>
      </c>
      <c r="M4" s="132">
        <f t="shared" si="0"/>
        <v>722.62643268616057</v>
      </c>
      <c r="N4" s="132">
        <f t="shared" si="0"/>
        <v>627.45486246887003</v>
      </c>
      <c r="O4" s="132">
        <f t="shared" si="0"/>
        <v>685.24045209804149</v>
      </c>
      <c r="P4" s="132">
        <f t="shared" si="0"/>
        <v>703.74636274831687</v>
      </c>
      <c r="Q4" s="132">
        <f t="shared" si="0"/>
        <v>775.7899457563019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290.61668541085544</v>
      </c>
      <c r="C6" s="42">
        <v>240.61363860681129</v>
      </c>
      <c r="D6" s="42">
        <v>222.06196274734575</v>
      </c>
      <c r="E6" s="42">
        <v>238.56388517087629</v>
      </c>
      <c r="F6" s="42">
        <v>266.43889911296554</v>
      </c>
      <c r="G6" s="42">
        <v>360.21144779142298</v>
      </c>
      <c r="H6" s="42">
        <v>412.32477268990073</v>
      </c>
      <c r="I6" s="42">
        <v>453.82072628088724</v>
      </c>
      <c r="J6" s="42">
        <v>457.37453709815111</v>
      </c>
      <c r="K6" s="42">
        <v>378.91163527419701</v>
      </c>
      <c r="L6" s="42">
        <v>353.68391865234753</v>
      </c>
      <c r="M6" s="42">
        <v>369.9283575572469</v>
      </c>
      <c r="N6" s="42">
        <v>298.93198468233237</v>
      </c>
      <c r="O6" s="42">
        <v>326.968951583109</v>
      </c>
      <c r="P6" s="42">
        <v>339.35070018344572</v>
      </c>
      <c r="Q6" s="42">
        <v>368.79658070227089</v>
      </c>
    </row>
    <row r="7" spans="1:17" ht="11.45" customHeight="1" x14ac:dyDescent="0.25">
      <c r="A7" s="116" t="s">
        <v>125</v>
      </c>
      <c r="B7" s="42">
        <v>70.559648539736258</v>
      </c>
      <c r="C7" s="42">
        <v>76.778113392681604</v>
      </c>
      <c r="D7" s="42">
        <v>97.109327148624345</v>
      </c>
      <c r="E7" s="42">
        <v>149.23083597920942</v>
      </c>
      <c r="F7" s="42">
        <v>184.80228410054579</v>
      </c>
      <c r="G7" s="42">
        <v>221.57678438597216</v>
      </c>
      <c r="H7" s="42">
        <v>216.10783541268006</v>
      </c>
      <c r="I7" s="42">
        <v>311.30593639116341</v>
      </c>
      <c r="J7" s="42">
        <v>340.29599481961412</v>
      </c>
      <c r="K7" s="42">
        <v>319.18095117179701</v>
      </c>
      <c r="L7" s="42">
        <v>387.50814424070529</v>
      </c>
      <c r="M7" s="42">
        <v>352.69807512891373</v>
      </c>
      <c r="N7" s="42">
        <v>328.52287778653766</v>
      </c>
      <c r="O7" s="42">
        <v>358.27150051493254</v>
      </c>
      <c r="P7" s="42">
        <v>364.39566256487109</v>
      </c>
      <c r="Q7" s="42">
        <v>406.99336505403107</v>
      </c>
    </row>
    <row r="8" spans="1:17" ht="11.45" customHeight="1" x14ac:dyDescent="0.25">
      <c r="A8" s="128" t="s">
        <v>51</v>
      </c>
      <c r="B8" s="131">
        <f t="shared" ref="B8:Q8" si="1">SUM(B9:B10)</f>
        <v>2.3990908344335722</v>
      </c>
      <c r="C8" s="131">
        <f t="shared" si="1"/>
        <v>2.2446742793649528</v>
      </c>
      <c r="D8" s="131">
        <f t="shared" si="1"/>
        <v>2.1629898037158397</v>
      </c>
      <c r="E8" s="131">
        <f t="shared" si="1"/>
        <v>2.1343466101419009</v>
      </c>
      <c r="F8" s="131">
        <f t="shared" si="1"/>
        <v>2.2213355518826194</v>
      </c>
      <c r="G8" s="131">
        <f t="shared" si="1"/>
        <v>2.1389642788451191</v>
      </c>
      <c r="H8" s="131">
        <f t="shared" si="1"/>
        <v>3.5762460900723534</v>
      </c>
      <c r="I8" s="131">
        <f t="shared" si="1"/>
        <v>4.2057829603982313</v>
      </c>
      <c r="J8" s="131">
        <f t="shared" si="1"/>
        <v>4.3774154399392691</v>
      </c>
      <c r="K8" s="131">
        <f t="shared" si="1"/>
        <v>2.3808377124563425</v>
      </c>
      <c r="L8" s="131">
        <f t="shared" si="1"/>
        <v>1.9806023214075237</v>
      </c>
      <c r="M8" s="131">
        <f t="shared" si="1"/>
        <v>2.8088486077518011</v>
      </c>
      <c r="N8" s="131">
        <f t="shared" si="1"/>
        <v>2.6437892700850929</v>
      </c>
      <c r="O8" s="131">
        <f t="shared" si="1"/>
        <v>2.4083537014491645</v>
      </c>
      <c r="P8" s="131">
        <f t="shared" si="1"/>
        <v>2.1957958905723585</v>
      </c>
      <c r="Q8" s="131">
        <f t="shared" si="1"/>
        <v>1.7437401622195221</v>
      </c>
    </row>
    <row r="9" spans="1:17" ht="11.45" customHeight="1" x14ac:dyDescent="0.25">
      <c r="A9" s="95" t="s">
        <v>126</v>
      </c>
      <c r="B9" s="37">
        <v>1.4749016534965902</v>
      </c>
      <c r="C9" s="37">
        <v>1.2604535638201959</v>
      </c>
      <c r="D9" s="37">
        <v>1.0987270420273827</v>
      </c>
      <c r="E9" s="37">
        <v>0.9603966000342995</v>
      </c>
      <c r="F9" s="37">
        <v>0.8939716199995924</v>
      </c>
      <c r="G9" s="37">
        <v>1.0005885114680511</v>
      </c>
      <c r="H9" s="37">
        <v>2.221036843194891</v>
      </c>
      <c r="I9" s="37">
        <v>2.7430174240860499</v>
      </c>
      <c r="J9" s="37">
        <v>3.2455135368405572</v>
      </c>
      <c r="K9" s="37">
        <v>1.2625937508731506</v>
      </c>
      <c r="L9" s="37">
        <v>0.8588340713842606</v>
      </c>
      <c r="M9" s="37">
        <v>0.89005963972817126</v>
      </c>
      <c r="N9" s="37">
        <v>0.97145453471094112</v>
      </c>
      <c r="O9" s="37">
        <v>0.95526592223818696</v>
      </c>
      <c r="P9" s="37">
        <v>0.91156111607499946</v>
      </c>
      <c r="Q9" s="37">
        <v>0.98041588162505977</v>
      </c>
    </row>
    <row r="10" spans="1:17" ht="11.45" customHeight="1" x14ac:dyDescent="0.25">
      <c r="A10" s="93" t="s">
        <v>125</v>
      </c>
      <c r="B10" s="36">
        <v>0.92418918093698177</v>
      </c>
      <c r="C10" s="36">
        <v>0.98422071554475687</v>
      </c>
      <c r="D10" s="36">
        <v>1.064262761688457</v>
      </c>
      <c r="E10" s="36">
        <v>1.1739500101076015</v>
      </c>
      <c r="F10" s="36">
        <v>1.3273639318830268</v>
      </c>
      <c r="G10" s="36">
        <v>1.1383757673770682</v>
      </c>
      <c r="H10" s="36">
        <v>1.3552092468774621</v>
      </c>
      <c r="I10" s="36">
        <v>1.4627655363121814</v>
      </c>
      <c r="J10" s="36">
        <v>1.1319019030987116</v>
      </c>
      <c r="K10" s="36">
        <v>1.1182439615831918</v>
      </c>
      <c r="L10" s="36">
        <v>1.1217682500232631</v>
      </c>
      <c r="M10" s="36">
        <v>1.9187889680236299</v>
      </c>
      <c r="N10" s="36">
        <v>1.672334735374152</v>
      </c>
      <c r="O10" s="36">
        <v>1.4530877792109778</v>
      </c>
      <c r="P10" s="36">
        <v>1.2842347744973588</v>
      </c>
      <c r="Q10" s="36">
        <v>0.76332428059446245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4.8625485712064993</v>
      </c>
      <c r="C12" s="41">
        <f t="shared" ref="C12:Q12" si="3">SUM(C13,C17)</f>
        <v>4.1850642129367097</v>
      </c>
      <c r="D12" s="41">
        <f t="shared" si="3"/>
        <v>4.0799275927965661</v>
      </c>
      <c r="E12" s="41">
        <f t="shared" si="3"/>
        <v>4.7667500979323618</v>
      </c>
      <c r="F12" s="41">
        <f t="shared" si="3"/>
        <v>5.4269558916645666</v>
      </c>
      <c r="G12" s="41">
        <f t="shared" si="3"/>
        <v>6.420882379503202</v>
      </c>
      <c r="H12" s="41">
        <f t="shared" si="3"/>
        <v>6.66450098427892</v>
      </c>
      <c r="I12" s="41">
        <f t="shared" si="3"/>
        <v>8.2273134644807726</v>
      </c>
      <c r="J12" s="41">
        <f t="shared" si="3"/>
        <v>8.4876623677916871</v>
      </c>
      <c r="K12" s="41">
        <f t="shared" si="3"/>
        <v>7.3124754793352267</v>
      </c>
      <c r="L12" s="41">
        <f t="shared" si="3"/>
        <v>7.0529366793914523</v>
      </c>
      <c r="M12" s="41">
        <f t="shared" si="3"/>
        <v>7.0780086746342183</v>
      </c>
      <c r="N12" s="41">
        <f t="shared" si="3"/>
        <v>5.69716649792616</v>
      </c>
      <c r="O12" s="41">
        <f t="shared" si="3"/>
        <v>5.73505104585879</v>
      </c>
      <c r="P12" s="41">
        <f t="shared" si="3"/>
        <v>5.9676862859310082</v>
      </c>
      <c r="Q12" s="41">
        <f t="shared" si="3"/>
        <v>6.6814454541276032</v>
      </c>
    </row>
    <row r="13" spans="1:17" ht="11.45" customHeight="1" x14ac:dyDescent="0.25">
      <c r="A13" s="130" t="s">
        <v>39</v>
      </c>
      <c r="B13" s="132">
        <f t="shared" ref="B13" si="4">SUM(B14:B16)</f>
        <v>4.7731878592094539</v>
      </c>
      <c r="C13" s="132">
        <f t="shared" ref="C13:Q13" si="5">SUM(C14:C16)</f>
        <v>4.1065387952259593</v>
      </c>
      <c r="D13" s="132">
        <f t="shared" si="5"/>
        <v>4.0086462940464873</v>
      </c>
      <c r="E13" s="132">
        <f t="shared" si="5"/>
        <v>4.7004028258676351</v>
      </c>
      <c r="F13" s="132">
        <f t="shared" si="5"/>
        <v>5.3616986718190676</v>
      </c>
      <c r="G13" s="132">
        <f t="shared" si="5"/>
        <v>6.3539573006892294</v>
      </c>
      <c r="H13" s="132">
        <f t="shared" si="5"/>
        <v>6.5327624674379203</v>
      </c>
      <c r="I13" s="132">
        <f t="shared" si="5"/>
        <v>8.0670162520597977</v>
      </c>
      <c r="J13" s="132">
        <f t="shared" si="5"/>
        <v>8.3051331279228222</v>
      </c>
      <c r="K13" s="132">
        <f t="shared" si="5"/>
        <v>7.2296803386678921</v>
      </c>
      <c r="L13" s="132">
        <f t="shared" si="5"/>
        <v>6.9919659369736671</v>
      </c>
      <c r="M13" s="132">
        <f t="shared" si="5"/>
        <v>7.0019730891562038</v>
      </c>
      <c r="N13" s="132">
        <f t="shared" si="5"/>
        <v>5.6208340078307835</v>
      </c>
      <c r="O13" s="132">
        <f t="shared" si="5"/>
        <v>5.6628398432789364</v>
      </c>
      <c r="P13" s="132">
        <f t="shared" si="5"/>
        <v>5.90505308553203</v>
      </c>
      <c r="Q13" s="132">
        <f t="shared" si="5"/>
        <v>6.6246051682884133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4.158515919954807</v>
      </c>
      <c r="C15" s="42">
        <f t="shared" ref="C15:Q15" si="7">C24*C80/1000000</f>
        <v>3.440455932388204</v>
      </c>
      <c r="D15" s="42">
        <f t="shared" si="7"/>
        <v>3.1463902940271233</v>
      </c>
      <c r="E15" s="42">
        <f t="shared" si="7"/>
        <v>3.3547051601519997</v>
      </c>
      <c r="F15" s="42">
        <f t="shared" si="7"/>
        <v>3.7327933593863678</v>
      </c>
      <c r="G15" s="42">
        <f t="shared" si="7"/>
        <v>4.5501132641023831</v>
      </c>
      <c r="H15" s="42">
        <f t="shared" si="7"/>
        <v>5.1653028057391568</v>
      </c>
      <c r="I15" s="42">
        <f t="shared" si="7"/>
        <v>5.44710276583658</v>
      </c>
      <c r="J15" s="42">
        <f t="shared" si="7"/>
        <v>5.5344713318688115</v>
      </c>
      <c r="K15" s="42">
        <f t="shared" si="7"/>
        <v>4.478908016222733</v>
      </c>
      <c r="L15" s="42">
        <f t="shared" si="7"/>
        <v>3.8052538713662987</v>
      </c>
      <c r="M15" s="42">
        <f t="shared" si="7"/>
        <v>3.9835019342172528</v>
      </c>
      <c r="N15" s="42">
        <f t="shared" si="7"/>
        <v>3.0570759315320113</v>
      </c>
      <c r="O15" s="42">
        <f t="shared" si="7"/>
        <v>3.061603121985756</v>
      </c>
      <c r="P15" s="42">
        <f t="shared" si="7"/>
        <v>3.1870398673962312</v>
      </c>
      <c r="Q15" s="42">
        <f t="shared" si="7"/>
        <v>3.5180087477906588</v>
      </c>
    </row>
    <row r="16" spans="1:17" ht="11.45" customHeight="1" x14ac:dyDescent="0.25">
      <c r="A16" s="116" t="s">
        <v>125</v>
      </c>
      <c r="B16" s="42">
        <f>B25*B81/1000000</f>
        <v>0.61467193925464658</v>
      </c>
      <c r="C16" s="42">
        <f t="shared" ref="C16:Q16" si="8">C25*C81/1000000</f>
        <v>0.66608286283775564</v>
      </c>
      <c r="D16" s="42">
        <f t="shared" si="8"/>
        <v>0.86225600001936409</v>
      </c>
      <c r="E16" s="42">
        <f t="shared" si="8"/>
        <v>1.3456976657156354</v>
      </c>
      <c r="F16" s="42">
        <f t="shared" si="8"/>
        <v>1.6289053124327</v>
      </c>
      <c r="G16" s="42">
        <f t="shared" si="8"/>
        <v>1.8038440365868462</v>
      </c>
      <c r="H16" s="42">
        <f t="shared" si="8"/>
        <v>1.3674596616987633</v>
      </c>
      <c r="I16" s="42">
        <f t="shared" si="8"/>
        <v>2.6199134862232181</v>
      </c>
      <c r="J16" s="42">
        <f t="shared" si="8"/>
        <v>2.7706617960540108</v>
      </c>
      <c r="K16" s="42">
        <f t="shared" si="8"/>
        <v>2.7507723224451586</v>
      </c>
      <c r="L16" s="42">
        <f t="shared" si="8"/>
        <v>3.1867120656073684</v>
      </c>
      <c r="M16" s="42">
        <f t="shared" si="8"/>
        <v>3.0184711549389505</v>
      </c>
      <c r="N16" s="42">
        <f t="shared" si="8"/>
        <v>2.5637580762987717</v>
      </c>
      <c r="O16" s="42">
        <f t="shared" si="8"/>
        <v>2.6012367212931804</v>
      </c>
      <c r="P16" s="42">
        <f t="shared" si="8"/>
        <v>2.7180132181357988</v>
      </c>
      <c r="Q16" s="42">
        <f t="shared" si="8"/>
        <v>3.1065964204977541</v>
      </c>
    </row>
    <row r="17" spans="1:17" ht="11.45" customHeight="1" x14ac:dyDescent="0.25">
      <c r="A17" s="128" t="s">
        <v>18</v>
      </c>
      <c r="B17" s="131">
        <f t="shared" ref="B17" si="9">SUM(B18:B19)</f>
        <v>8.936071199704522E-2</v>
      </c>
      <c r="C17" s="131">
        <f t="shared" ref="C17:Q17" si="10">SUM(C18:C19)</f>
        <v>7.8525417710750361E-2</v>
      </c>
      <c r="D17" s="131">
        <f t="shared" si="10"/>
        <v>7.1281298750079158E-2</v>
      </c>
      <c r="E17" s="131">
        <f t="shared" si="10"/>
        <v>6.6347272064726501E-2</v>
      </c>
      <c r="F17" s="131">
        <f t="shared" si="10"/>
        <v>6.5257219845498995E-2</v>
      </c>
      <c r="G17" s="131">
        <f t="shared" si="10"/>
        <v>6.692507881397286E-2</v>
      </c>
      <c r="H17" s="131">
        <f t="shared" si="10"/>
        <v>0.13173851684099974</v>
      </c>
      <c r="I17" s="131">
        <f t="shared" si="10"/>
        <v>0.16029721242097469</v>
      </c>
      <c r="J17" s="131">
        <f t="shared" si="10"/>
        <v>0.18252923986886566</v>
      </c>
      <c r="K17" s="131">
        <f t="shared" si="10"/>
        <v>8.2795140667334524E-2</v>
      </c>
      <c r="L17" s="131">
        <f t="shared" si="10"/>
        <v>6.0970742417784982E-2</v>
      </c>
      <c r="M17" s="131">
        <f t="shared" si="10"/>
        <v>7.6035585478014867E-2</v>
      </c>
      <c r="N17" s="131">
        <f t="shared" si="10"/>
        <v>7.6332490095376432E-2</v>
      </c>
      <c r="O17" s="131">
        <f t="shared" si="10"/>
        <v>7.2211202579853181E-2</v>
      </c>
      <c r="P17" s="131">
        <f t="shared" si="10"/>
        <v>6.2633200398978212E-2</v>
      </c>
      <c r="Q17" s="131">
        <f t="shared" si="10"/>
        <v>5.6840285839190159E-2</v>
      </c>
    </row>
    <row r="18" spans="1:17" ht="11.45" customHeight="1" x14ac:dyDescent="0.25">
      <c r="A18" s="95" t="s">
        <v>126</v>
      </c>
      <c r="B18" s="37">
        <f>B27*B83/1000000</f>
        <v>7.214539315307239E-2</v>
      </c>
      <c r="C18" s="37">
        <f t="shared" ref="C18:Q18" si="11">C27*C83/1000000</f>
        <v>6.0123932682741438E-2</v>
      </c>
      <c r="D18" s="37">
        <f t="shared" si="11"/>
        <v>5.1610640342504448E-2</v>
      </c>
      <c r="E18" s="37">
        <f t="shared" si="11"/>
        <v>4.448262274563191E-2</v>
      </c>
      <c r="F18" s="37">
        <f t="shared" si="11"/>
        <v>4.0880503487635104E-2</v>
      </c>
      <c r="G18" s="37">
        <f t="shared" si="11"/>
        <v>4.6237402028653583E-2</v>
      </c>
      <c r="H18" s="37">
        <f t="shared" si="11"/>
        <v>0.10688168207364369</v>
      </c>
      <c r="I18" s="37">
        <f t="shared" si="11"/>
        <v>0.13349258953221638</v>
      </c>
      <c r="J18" s="37">
        <f t="shared" si="11"/>
        <v>0.16165924907092921</v>
      </c>
      <c r="K18" s="37">
        <f t="shared" si="11"/>
        <v>6.1952856052451252E-2</v>
      </c>
      <c r="L18" s="37">
        <f t="shared" si="11"/>
        <v>4.058834952788385E-2</v>
      </c>
      <c r="M18" s="37">
        <f t="shared" si="11"/>
        <v>4.0572469538484333E-2</v>
      </c>
      <c r="N18" s="37">
        <f t="shared" si="11"/>
        <v>4.4666991700025638E-2</v>
      </c>
      <c r="O18" s="37">
        <f t="shared" si="11"/>
        <v>4.3423135653563392E-2</v>
      </c>
      <c r="P18" s="37">
        <f t="shared" si="11"/>
        <v>3.8376213259443216E-2</v>
      </c>
      <c r="Q18" s="37">
        <f t="shared" si="11"/>
        <v>4.1820813252784916E-2</v>
      </c>
    </row>
    <row r="19" spans="1:17" ht="11.45" customHeight="1" x14ac:dyDescent="0.25">
      <c r="A19" s="93" t="s">
        <v>125</v>
      </c>
      <c r="B19" s="36">
        <f>B28*B84/1000000</f>
        <v>1.7215318843972833E-2</v>
      </c>
      <c r="C19" s="36">
        <f t="shared" ref="C19:Q19" si="12">C28*C84/1000000</f>
        <v>1.840148502800892E-2</v>
      </c>
      <c r="D19" s="36">
        <f t="shared" si="12"/>
        <v>1.9670658407574707E-2</v>
      </c>
      <c r="E19" s="36">
        <f t="shared" si="12"/>
        <v>2.1864649319094591E-2</v>
      </c>
      <c r="F19" s="36">
        <f t="shared" si="12"/>
        <v>2.4376716357863891E-2</v>
      </c>
      <c r="G19" s="36">
        <f t="shared" si="12"/>
        <v>2.0687676785319277E-2</v>
      </c>
      <c r="H19" s="36">
        <f t="shared" si="12"/>
        <v>2.4856834767356041E-2</v>
      </c>
      <c r="I19" s="36">
        <f t="shared" si="12"/>
        <v>2.6804622888758307E-2</v>
      </c>
      <c r="J19" s="36">
        <f t="shared" si="12"/>
        <v>2.0869990797936458E-2</v>
      </c>
      <c r="K19" s="36">
        <f t="shared" si="12"/>
        <v>2.0842284614883268E-2</v>
      </c>
      <c r="L19" s="36">
        <f t="shared" si="12"/>
        <v>2.0382392889901131E-2</v>
      </c>
      <c r="M19" s="36">
        <f t="shared" si="12"/>
        <v>3.5463115939530526E-2</v>
      </c>
      <c r="N19" s="36">
        <f t="shared" si="12"/>
        <v>3.1665498395350801E-2</v>
      </c>
      <c r="O19" s="36">
        <f t="shared" si="12"/>
        <v>2.8788066926289792E-2</v>
      </c>
      <c r="P19" s="36">
        <f t="shared" si="12"/>
        <v>2.4256987139534995E-2</v>
      </c>
      <c r="Q19" s="36">
        <f t="shared" si="12"/>
        <v>1.5019472586405245E-2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11175</v>
      </c>
      <c r="C21" s="41">
        <f t="shared" ref="C21:Q21" si="14">SUM(C22,C26)</f>
        <v>9602</v>
      </c>
      <c r="D21" s="41">
        <f t="shared" si="14"/>
        <v>9338</v>
      </c>
      <c r="E21" s="41">
        <f t="shared" si="14"/>
        <v>10876</v>
      </c>
      <c r="F21" s="41">
        <f t="shared" si="14"/>
        <v>12370</v>
      </c>
      <c r="G21" s="41">
        <f t="shared" si="14"/>
        <v>13712</v>
      </c>
      <c r="H21" s="41">
        <f t="shared" si="14"/>
        <v>13863</v>
      </c>
      <c r="I21" s="41">
        <f t="shared" si="14"/>
        <v>16649</v>
      </c>
      <c r="J21" s="41">
        <f t="shared" si="14"/>
        <v>18130</v>
      </c>
      <c r="K21" s="41">
        <f t="shared" si="14"/>
        <v>15130</v>
      </c>
      <c r="L21" s="41">
        <f t="shared" si="14"/>
        <v>13468</v>
      </c>
      <c r="M21" s="41">
        <f t="shared" si="14"/>
        <v>13558</v>
      </c>
      <c r="N21" s="41">
        <f t="shared" si="14"/>
        <v>10851</v>
      </c>
      <c r="O21" s="41">
        <f t="shared" si="14"/>
        <v>10854</v>
      </c>
      <c r="P21" s="41">
        <f t="shared" si="14"/>
        <v>11316</v>
      </c>
      <c r="Q21" s="41">
        <f t="shared" si="14"/>
        <v>12674</v>
      </c>
    </row>
    <row r="22" spans="1:17" ht="11.45" customHeight="1" x14ac:dyDescent="0.25">
      <c r="A22" s="130" t="s">
        <v>39</v>
      </c>
      <c r="B22" s="132">
        <f t="shared" ref="B22" si="15">SUM(B23:B25)</f>
        <v>10965</v>
      </c>
      <c r="C22" s="132">
        <f t="shared" ref="C22:Q22" si="16">SUM(C23:C25)</f>
        <v>9421</v>
      </c>
      <c r="D22" s="132">
        <f t="shared" si="16"/>
        <v>9177</v>
      </c>
      <c r="E22" s="132">
        <f t="shared" si="16"/>
        <v>10730</v>
      </c>
      <c r="F22" s="132">
        <f t="shared" si="16"/>
        <v>12231</v>
      </c>
      <c r="G22" s="132">
        <f t="shared" si="16"/>
        <v>13564</v>
      </c>
      <c r="H22" s="132">
        <f t="shared" si="16"/>
        <v>13550</v>
      </c>
      <c r="I22" s="132">
        <f t="shared" si="16"/>
        <v>16262</v>
      </c>
      <c r="J22" s="132">
        <f t="shared" si="16"/>
        <v>17680</v>
      </c>
      <c r="K22" s="132">
        <f t="shared" si="16"/>
        <v>14940</v>
      </c>
      <c r="L22" s="132">
        <f t="shared" si="16"/>
        <v>13340</v>
      </c>
      <c r="M22" s="132">
        <f t="shared" si="16"/>
        <v>13424</v>
      </c>
      <c r="N22" s="132">
        <f t="shared" si="16"/>
        <v>10709</v>
      </c>
      <c r="O22" s="132">
        <f t="shared" si="16"/>
        <v>10716</v>
      </c>
      <c r="P22" s="132">
        <f t="shared" si="16"/>
        <v>11192</v>
      </c>
      <c r="Q22" s="132">
        <f t="shared" si="16"/>
        <v>12548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9602</v>
      </c>
      <c r="C24" s="42">
        <f t="shared" si="18"/>
        <v>7944</v>
      </c>
      <c r="D24" s="42">
        <f t="shared" si="18"/>
        <v>7265</v>
      </c>
      <c r="E24" s="42">
        <f t="shared" si="18"/>
        <v>7746.0000000000009</v>
      </c>
      <c r="F24" s="42">
        <f t="shared" si="18"/>
        <v>8619</v>
      </c>
      <c r="G24" s="42">
        <f t="shared" si="18"/>
        <v>10237</v>
      </c>
      <c r="H24" s="42">
        <f t="shared" si="18"/>
        <v>11049</v>
      </c>
      <c r="I24" s="42">
        <f t="shared" si="18"/>
        <v>11415</v>
      </c>
      <c r="J24" s="42">
        <f t="shared" si="18"/>
        <v>12311</v>
      </c>
      <c r="K24" s="42">
        <f t="shared" si="18"/>
        <v>9671</v>
      </c>
      <c r="L24" s="42">
        <f t="shared" si="18"/>
        <v>8347</v>
      </c>
      <c r="M24" s="42">
        <f t="shared" si="18"/>
        <v>8711</v>
      </c>
      <c r="N24" s="42">
        <f t="shared" si="18"/>
        <v>6720</v>
      </c>
      <c r="O24" s="42">
        <f t="shared" si="18"/>
        <v>6683</v>
      </c>
      <c r="P24" s="42">
        <f t="shared" si="18"/>
        <v>6993</v>
      </c>
      <c r="Q24" s="42">
        <f t="shared" si="18"/>
        <v>7766</v>
      </c>
    </row>
    <row r="25" spans="1:17" ht="11.45" customHeight="1" x14ac:dyDescent="0.25">
      <c r="A25" s="116" t="s">
        <v>125</v>
      </c>
      <c r="B25" s="42">
        <f t="shared" si="18"/>
        <v>1363</v>
      </c>
      <c r="C25" s="42">
        <f t="shared" si="18"/>
        <v>1477</v>
      </c>
      <c r="D25" s="42">
        <f t="shared" si="18"/>
        <v>1912</v>
      </c>
      <c r="E25" s="42">
        <f t="shared" si="18"/>
        <v>2984</v>
      </c>
      <c r="F25" s="42">
        <f t="shared" si="18"/>
        <v>3611.9999999999995</v>
      </c>
      <c r="G25" s="42">
        <f t="shared" si="18"/>
        <v>3327</v>
      </c>
      <c r="H25" s="42">
        <f t="shared" si="18"/>
        <v>2501</v>
      </c>
      <c r="I25" s="42">
        <f t="shared" si="18"/>
        <v>4847</v>
      </c>
      <c r="J25" s="42">
        <f t="shared" si="18"/>
        <v>5369</v>
      </c>
      <c r="K25" s="42">
        <f t="shared" si="18"/>
        <v>5269</v>
      </c>
      <c r="L25" s="42">
        <f t="shared" si="18"/>
        <v>4993</v>
      </c>
      <c r="M25" s="42">
        <f t="shared" si="18"/>
        <v>4713</v>
      </c>
      <c r="N25" s="42">
        <f t="shared" si="18"/>
        <v>3989</v>
      </c>
      <c r="O25" s="42">
        <f t="shared" si="18"/>
        <v>4033.0000000000005</v>
      </c>
      <c r="P25" s="42">
        <f t="shared" si="18"/>
        <v>4199</v>
      </c>
      <c r="Q25" s="42">
        <f t="shared" si="18"/>
        <v>4782</v>
      </c>
    </row>
    <row r="26" spans="1:17" ht="11.45" customHeight="1" x14ac:dyDescent="0.25">
      <c r="A26" s="128" t="s">
        <v>18</v>
      </c>
      <c r="B26" s="131">
        <f t="shared" ref="B26" si="19">SUM(B27:B28)</f>
        <v>210</v>
      </c>
      <c r="C26" s="131">
        <f t="shared" ref="C26:Q26" si="20">SUM(C27:C28)</f>
        <v>181</v>
      </c>
      <c r="D26" s="131">
        <f t="shared" si="20"/>
        <v>161</v>
      </c>
      <c r="E26" s="131">
        <f t="shared" si="20"/>
        <v>146</v>
      </c>
      <c r="F26" s="131">
        <f t="shared" si="20"/>
        <v>139</v>
      </c>
      <c r="G26" s="131">
        <f t="shared" si="20"/>
        <v>148</v>
      </c>
      <c r="H26" s="131">
        <f t="shared" si="20"/>
        <v>313</v>
      </c>
      <c r="I26" s="131">
        <f t="shared" si="20"/>
        <v>387</v>
      </c>
      <c r="J26" s="131">
        <f t="shared" si="20"/>
        <v>450</v>
      </c>
      <c r="K26" s="131">
        <f t="shared" si="20"/>
        <v>190</v>
      </c>
      <c r="L26" s="131">
        <f t="shared" si="20"/>
        <v>128</v>
      </c>
      <c r="M26" s="131">
        <f t="shared" si="20"/>
        <v>134</v>
      </c>
      <c r="N26" s="131">
        <f t="shared" si="20"/>
        <v>142</v>
      </c>
      <c r="O26" s="131">
        <f t="shared" si="20"/>
        <v>138</v>
      </c>
      <c r="P26" s="131">
        <f t="shared" si="20"/>
        <v>124</v>
      </c>
      <c r="Q26" s="131">
        <f t="shared" si="20"/>
        <v>126</v>
      </c>
    </row>
    <row r="27" spans="1:17" ht="11.45" customHeight="1" x14ac:dyDescent="0.25">
      <c r="A27" s="95" t="s">
        <v>126</v>
      </c>
      <c r="B27" s="37">
        <f t="shared" ref="B27:Q28" si="21">IF(B36=0,0,B36/B74)</f>
        <v>187</v>
      </c>
      <c r="C27" s="37">
        <f t="shared" si="21"/>
        <v>156</v>
      </c>
      <c r="D27" s="37">
        <f t="shared" si="21"/>
        <v>134</v>
      </c>
      <c r="E27" s="37">
        <f t="shared" si="21"/>
        <v>116</v>
      </c>
      <c r="F27" s="37">
        <f t="shared" si="21"/>
        <v>106</v>
      </c>
      <c r="G27" s="37">
        <f t="shared" si="21"/>
        <v>120</v>
      </c>
      <c r="H27" s="37">
        <f t="shared" si="21"/>
        <v>278</v>
      </c>
      <c r="I27" s="37">
        <f t="shared" si="21"/>
        <v>347</v>
      </c>
      <c r="J27" s="37">
        <f t="shared" si="21"/>
        <v>417</v>
      </c>
      <c r="K27" s="37">
        <f t="shared" si="21"/>
        <v>161</v>
      </c>
      <c r="L27" s="37">
        <f t="shared" si="21"/>
        <v>100</v>
      </c>
      <c r="M27" s="37">
        <f t="shared" si="21"/>
        <v>101.00000000000001</v>
      </c>
      <c r="N27" s="37">
        <f t="shared" si="21"/>
        <v>111</v>
      </c>
      <c r="O27" s="37">
        <f t="shared" si="21"/>
        <v>107.99999999999999</v>
      </c>
      <c r="P27" s="37">
        <f t="shared" si="21"/>
        <v>96</v>
      </c>
      <c r="Q27" s="37">
        <f t="shared" si="21"/>
        <v>105</v>
      </c>
    </row>
    <row r="28" spans="1:17" ht="11.45" customHeight="1" x14ac:dyDescent="0.25">
      <c r="A28" s="93" t="s">
        <v>125</v>
      </c>
      <c r="B28" s="36">
        <f t="shared" si="21"/>
        <v>23</v>
      </c>
      <c r="C28" s="36">
        <f t="shared" si="21"/>
        <v>25</v>
      </c>
      <c r="D28" s="36">
        <f t="shared" si="21"/>
        <v>27</v>
      </c>
      <c r="E28" s="36">
        <f t="shared" si="21"/>
        <v>29.999999999999996</v>
      </c>
      <c r="F28" s="36">
        <f t="shared" si="21"/>
        <v>33</v>
      </c>
      <c r="G28" s="36">
        <f t="shared" si="21"/>
        <v>28</v>
      </c>
      <c r="H28" s="36">
        <f t="shared" si="21"/>
        <v>35</v>
      </c>
      <c r="I28" s="36">
        <f t="shared" si="21"/>
        <v>40</v>
      </c>
      <c r="J28" s="36">
        <f t="shared" si="21"/>
        <v>33</v>
      </c>
      <c r="K28" s="36">
        <f t="shared" si="21"/>
        <v>29</v>
      </c>
      <c r="L28" s="36">
        <f t="shared" si="21"/>
        <v>28</v>
      </c>
      <c r="M28" s="36">
        <f t="shared" si="21"/>
        <v>33</v>
      </c>
      <c r="N28" s="36">
        <f t="shared" si="21"/>
        <v>31</v>
      </c>
      <c r="O28" s="36">
        <f t="shared" si="21"/>
        <v>30</v>
      </c>
      <c r="P28" s="36">
        <f t="shared" si="21"/>
        <v>28</v>
      </c>
      <c r="Q28" s="36">
        <f t="shared" si="21"/>
        <v>21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827495</v>
      </c>
      <c r="C31" s="132">
        <f t="shared" si="22"/>
        <v>725827</v>
      </c>
      <c r="D31" s="132">
        <f t="shared" si="22"/>
        <v>728074</v>
      </c>
      <c r="E31" s="132">
        <f t="shared" si="22"/>
        <v>881753</v>
      </c>
      <c r="F31" s="132">
        <f t="shared" si="22"/>
        <v>1024994</v>
      </c>
      <c r="G31" s="132">
        <f t="shared" si="22"/>
        <v>1219091</v>
      </c>
      <c r="H31" s="132">
        <f t="shared" si="22"/>
        <v>1277244</v>
      </c>
      <c r="I31" s="132">
        <f t="shared" si="22"/>
        <v>1526966</v>
      </c>
      <c r="J31" s="132">
        <f t="shared" si="22"/>
        <v>1676821</v>
      </c>
      <c r="K31" s="132">
        <f t="shared" si="22"/>
        <v>1429537</v>
      </c>
      <c r="L31" s="132">
        <f t="shared" si="22"/>
        <v>1382977</v>
      </c>
      <c r="M31" s="132">
        <f t="shared" si="22"/>
        <v>1359646</v>
      </c>
      <c r="N31" s="132">
        <f t="shared" si="22"/>
        <v>1168261</v>
      </c>
      <c r="O31" s="132">
        <f t="shared" si="22"/>
        <v>1269192</v>
      </c>
      <c r="P31" s="132">
        <f t="shared" si="22"/>
        <v>1307550</v>
      </c>
      <c r="Q31" s="132">
        <f t="shared" si="22"/>
        <v>1440605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671033</v>
      </c>
      <c r="C33" s="42">
        <v>555576</v>
      </c>
      <c r="D33" s="42">
        <v>512739.99999999994</v>
      </c>
      <c r="E33" s="42">
        <v>550843</v>
      </c>
      <c r="F33" s="42">
        <v>615206</v>
      </c>
      <c r="G33" s="42">
        <v>810416</v>
      </c>
      <c r="H33" s="42">
        <v>881996</v>
      </c>
      <c r="I33" s="42">
        <v>951030.99999999988</v>
      </c>
      <c r="J33" s="42">
        <v>1017394</v>
      </c>
      <c r="K33" s="42">
        <v>818158</v>
      </c>
      <c r="L33" s="42">
        <v>775822</v>
      </c>
      <c r="M33" s="42">
        <v>808948</v>
      </c>
      <c r="N33" s="42">
        <v>657106</v>
      </c>
      <c r="O33" s="42">
        <v>713722</v>
      </c>
      <c r="P33" s="42">
        <v>744603</v>
      </c>
      <c r="Q33" s="42">
        <v>814118</v>
      </c>
    </row>
    <row r="34" spans="1:17" ht="11.45" customHeight="1" x14ac:dyDescent="0.25">
      <c r="A34" s="116" t="s">
        <v>125</v>
      </c>
      <c r="B34" s="42">
        <v>156462</v>
      </c>
      <c r="C34" s="42">
        <v>170251</v>
      </c>
      <c r="D34" s="42">
        <v>215334</v>
      </c>
      <c r="E34" s="42">
        <v>330910</v>
      </c>
      <c r="F34" s="42">
        <v>409788</v>
      </c>
      <c r="G34" s="42">
        <v>408675</v>
      </c>
      <c r="H34" s="42">
        <v>395248</v>
      </c>
      <c r="I34" s="42">
        <v>575935</v>
      </c>
      <c r="J34" s="42">
        <v>659427</v>
      </c>
      <c r="K34" s="42">
        <v>611379</v>
      </c>
      <c r="L34" s="42">
        <v>607155</v>
      </c>
      <c r="M34" s="42">
        <v>550698</v>
      </c>
      <c r="N34" s="42">
        <v>511154.99999999994</v>
      </c>
      <c r="O34" s="42">
        <v>555470</v>
      </c>
      <c r="P34" s="42">
        <v>562947</v>
      </c>
      <c r="Q34" s="42">
        <v>626487</v>
      </c>
    </row>
    <row r="35" spans="1:17" ht="11.45" customHeight="1" x14ac:dyDescent="0.25">
      <c r="A35" s="128" t="s">
        <v>137</v>
      </c>
      <c r="B35" s="131">
        <f t="shared" ref="B35:Q35" si="23">SUM(B36:B37)</f>
        <v>5057.6622013894248</v>
      </c>
      <c r="C35" s="131">
        <f t="shared" si="23"/>
        <v>4607.5725471618425</v>
      </c>
      <c r="D35" s="131">
        <f t="shared" si="23"/>
        <v>4313.505157524427</v>
      </c>
      <c r="E35" s="131">
        <f t="shared" si="23"/>
        <v>4115.2344956986526</v>
      </c>
      <c r="F35" s="131">
        <f t="shared" si="23"/>
        <v>4114.9196485461716</v>
      </c>
      <c r="G35" s="131">
        <f t="shared" si="23"/>
        <v>4137.5780912119135</v>
      </c>
      <c r="H35" s="131">
        <f t="shared" si="23"/>
        <v>7685.1528883245737</v>
      </c>
      <c r="I35" s="131">
        <f t="shared" si="23"/>
        <v>9313.0420085279075</v>
      </c>
      <c r="J35" s="131">
        <f t="shared" si="23"/>
        <v>10161.584892490058</v>
      </c>
      <c r="K35" s="131">
        <f t="shared" si="23"/>
        <v>4837.0928951224232</v>
      </c>
      <c r="L35" s="131">
        <f t="shared" si="23"/>
        <v>3656.9739960784827</v>
      </c>
      <c r="M35" s="131">
        <f t="shared" si="23"/>
        <v>4001.2083270690059</v>
      </c>
      <c r="N35" s="131">
        <f t="shared" si="23"/>
        <v>4051.3075368704249</v>
      </c>
      <c r="O35" s="131">
        <f t="shared" si="23"/>
        <v>3890.1534241985091</v>
      </c>
      <c r="P35" s="131">
        <f t="shared" si="23"/>
        <v>3762.7159807879084</v>
      </c>
      <c r="Q35" s="131">
        <f t="shared" si="23"/>
        <v>3528.8099987279738</v>
      </c>
    </row>
    <row r="36" spans="1:17" ht="11.45" customHeight="1" x14ac:dyDescent="0.25">
      <c r="A36" s="95" t="s">
        <v>126</v>
      </c>
      <c r="B36" s="37">
        <v>3822.927523850035</v>
      </c>
      <c r="C36" s="37">
        <v>3270.4240588106672</v>
      </c>
      <c r="D36" s="37">
        <v>2852.6951546155697</v>
      </c>
      <c r="E36" s="37">
        <v>2504.483745057918</v>
      </c>
      <c r="F36" s="37">
        <v>2317.9996241635972</v>
      </c>
      <c r="G36" s="37">
        <v>2596.8288897753741</v>
      </c>
      <c r="H36" s="37">
        <v>5776.9323089689497</v>
      </c>
      <c r="I36" s="37">
        <v>7130.1863983105268</v>
      </c>
      <c r="J36" s="37">
        <v>8371.8015061959559</v>
      </c>
      <c r="K36" s="37">
        <v>3281.1658225808992</v>
      </c>
      <c r="L36" s="37">
        <v>2115.9620466810279</v>
      </c>
      <c r="M36" s="37">
        <v>2215.6902114936815</v>
      </c>
      <c r="N36" s="37">
        <v>2414.1194481394318</v>
      </c>
      <c r="O36" s="37">
        <v>2375.8928978510548</v>
      </c>
      <c r="P36" s="37">
        <v>2280.31532323389</v>
      </c>
      <c r="Q36" s="37">
        <v>2461.5415044272509</v>
      </c>
    </row>
    <row r="37" spans="1:17" ht="11.45" customHeight="1" x14ac:dyDescent="0.25">
      <c r="A37" s="93" t="s">
        <v>125</v>
      </c>
      <c r="B37" s="36">
        <v>1234.7346775393901</v>
      </c>
      <c r="C37" s="36">
        <v>1337.1484883511757</v>
      </c>
      <c r="D37" s="36">
        <v>1460.8100029088569</v>
      </c>
      <c r="E37" s="36">
        <v>1610.7507506407346</v>
      </c>
      <c r="F37" s="36">
        <v>1796.9200243825744</v>
      </c>
      <c r="G37" s="36">
        <v>1540.7492014365394</v>
      </c>
      <c r="H37" s="36">
        <v>1908.2205793556243</v>
      </c>
      <c r="I37" s="36">
        <v>2182.8556102173798</v>
      </c>
      <c r="J37" s="36">
        <v>1789.7833862941031</v>
      </c>
      <c r="K37" s="36">
        <v>1555.9270725415236</v>
      </c>
      <c r="L37" s="36">
        <v>1541.0119493974551</v>
      </c>
      <c r="M37" s="36">
        <v>1785.5181155753244</v>
      </c>
      <c r="N37" s="36">
        <v>1637.1880887309933</v>
      </c>
      <c r="O37" s="36">
        <v>1514.2605263474545</v>
      </c>
      <c r="P37" s="36">
        <v>1482.4006575540184</v>
      </c>
      <c r="Q37" s="36">
        <v>1067.2684943007232</v>
      </c>
    </row>
    <row r="39" spans="1:17" ht="11.45" customHeight="1" x14ac:dyDescent="0.25">
      <c r="A39" s="27" t="s">
        <v>136</v>
      </c>
      <c r="B39" s="41">
        <f t="shared" ref="B39:Q39" si="24">SUM(B40,B44)</f>
        <v>9.1279562756920001</v>
      </c>
      <c r="C39" s="41">
        <f t="shared" si="24"/>
        <v>8.8903577331690009</v>
      </c>
      <c r="D39" s="41">
        <f t="shared" si="24"/>
        <v>8.7453306192170004</v>
      </c>
      <c r="E39" s="41">
        <f t="shared" si="24"/>
        <v>9.1203035052659995</v>
      </c>
      <c r="F39" s="41">
        <f t="shared" si="24"/>
        <v>9.3881433021789995</v>
      </c>
      <c r="G39" s="41">
        <f t="shared" si="24"/>
        <v>10.107954789513</v>
      </c>
      <c r="H39" s="41">
        <f t="shared" si="24"/>
        <v>11.981455332256001</v>
      </c>
      <c r="I39" s="41">
        <f t="shared" si="24"/>
        <v>13.963470152155001</v>
      </c>
      <c r="J39" s="41">
        <f t="shared" si="24"/>
        <v>15.521402543468</v>
      </c>
      <c r="K39" s="41">
        <f t="shared" si="24"/>
        <v>15.217137334279</v>
      </c>
      <c r="L39" s="41">
        <f t="shared" si="24"/>
        <v>15.008252446939</v>
      </c>
      <c r="M39" s="41">
        <f t="shared" si="24"/>
        <v>14.824092119487</v>
      </c>
      <c r="N39" s="41">
        <f t="shared" si="24"/>
        <v>14.519826910298001</v>
      </c>
      <c r="O39" s="41">
        <f t="shared" si="24"/>
        <v>14.215561701109001</v>
      </c>
      <c r="P39" s="41">
        <f t="shared" si="24"/>
        <v>13.924524943514999</v>
      </c>
      <c r="Q39" s="41">
        <f t="shared" si="24"/>
        <v>13.705705866613</v>
      </c>
    </row>
    <row r="40" spans="1:17" ht="11.45" customHeight="1" x14ac:dyDescent="0.25">
      <c r="A40" s="130" t="s">
        <v>39</v>
      </c>
      <c r="B40" s="132">
        <f t="shared" ref="B40:Q40" si="25">SUM(B41:B43)</f>
        <v>5.7347140039450002</v>
      </c>
      <c r="C40" s="132">
        <f t="shared" si="25"/>
        <v>5.576890203814</v>
      </c>
      <c r="D40" s="132">
        <f t="shared" si="25"/>
        <v>5.5116378322539994</v>
      </c>
      <c r="E40" s="132">
        <f t="shared" si="25"/>
        <v>5.9663854606949993</v>
      </c>
      <c r="F40" s="132">
        <f t="shared" si="25"/>
        <v>6.3140000000000001</v>
      </c>
      <c r="G40" s="132">
        <f t="shared" si="25"/>
        <v>7.1135862297259997</v>
      </c>
      <c r="H40" s="132">
        <f t="shared" si="25"/>
        <v>7.5579775205509998</v>
      </c>
      <c r="I40" s="132">
        <f t="shared" si="25"/>
        <v>8.7251186993310004</v>
      </c>
      <c r="J40" s="132">
        <f t="shared" si="25"/>
        <v>9.3421004975319999</v>
      </c>
      <c r="K40" s="132">
        <f t="shared" si="25"/>
        <v>9.1509433640680005</v>
      </c>
      <c r="L40" s="132">
        <f t="shared" si="25"/>
        <v>9.0533310893899994</v>
      </c>
      <c r="M40" s="132">
        <f t="shared" si="25"/>
        <v>8.862173955926</v>
      </c>
      <c r="N40" s="132">
        <f t="shared" si="25"/>
        <v>8.6710168224620006</v>
      </c>
      <c r="O40" s="132">
        <f t="shared" si="25"/>
        <v>8.4798596889980011</v>
      </c>
      <c r="P40" s="132">
        <f t="shared" si="25"/>
        <v>8.2887025555339999</v>
      </c>
      <c r="Q40" s="132">
        <f t="shared" si="25"/>
        <v>8.1496582210239996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4.7347140039450002</v>
      </c>
      <c r="C42" s="42">
        <v>4.576890203814</v>
      </c>
      <c r="D42" s="42">
        <v>4.4190664036829999</v>
      </c>
      <c r="E42" s="42">
        <v>4.2612426035519997</v>
      </c>
      <c r="F42" s="42">
        <v>4.25</v>
      </c>
      <c r="G42" s="42">
        <v>5.0829195630589998</v>
      </c>
      <c r="H42" s="42">
        <v>5.560644187217</v>
      </c>
      <c r="I42" s="42">
        <v>5.7768218623480001</v>
      </c>
      <c r="J42" s="42">
        <v>6.1309760956180002</v>
      </c>
      <c r="K42" s="42">
        <v>5.973152295487</v>
      </c>
      <c r="L42" s="42">
        <v>5.8153284953559998</v>
      </c>
      <c r="M42" s="42">
        <v>5.6575046952249997</v>
      </c>
      <c r="N42" s="42">
        <v>5.4996808950940004</v>
      </c>
      <c r="O42" s="42">
        <v>5.3418570949630002</v>
      </c>
      <c r="P42" s="42">
        <v>5.184033294832</v>
      </c>
      <c r="Q42" s="42">
        <v>5.0262094947009999</v>
      </c>
    </row>
    <row r="43" spans="1:17" ht="11.45" customHeight="1" x14ac:dyDescent="0.25">
      <c r="A43" s="116" t="s">
        <v>125</v>
      </c>
      <c r="B43" s="42">
        <v>1</v>
      </c>
      <c r="C43" s="42">
        <v>1</v>
      </c>
      <c r="D43" s="42">
        <v>1.092571428571</v>
      </c>
      <c r="E43" s="42">
        <v>1.7051428571430001</v>
      </c>
      <c r="F43" s="42">
        <v>2.0640000000000001</v>
      </c>
      <c r="G43" s="42">
        <v>2.0306666666669999</v>
      </c>
      <c r="H43" s="42">
        <v>1.997333333334</v>
      </c>
      <c r="I43" s="42">
        <v>2.9482968369829998</v>
      </c>
      <c r="J43" s="42">
        <v>3.2111244019140002</v>
      </c>
      <c r="K43" s="42">
        <v>3.177791068581</v>
      </c>
      <c r="L43" s="42">
        <v>3.238002594034</v>
      </c>
      <c r="M43" s="42">
        <v>3.2046692607009999</v>
      </c>
      <c r="N43" s="42">
        <v>3.1713359273680002</v>
      </c>
      <c r="O43" s="42">
        <v>3.138002594035</v>
      </c>
      <c r="P43" s="42">
        <v>3.1046692607019999</v>
      </c>
      <c r="Q43" s="42">
        <v>3.1234487263230002</v>
      </c>
    </row>
    <row r="44" spans="1:17" ht="11.45" customHeight="1" x14ac:dyDescent="0.25">
      <c r="A44" s="128" t="s">
        <v>18</v>
      </c>
      <c r="B44" s="131">
        <f t="shared" ref="B44:Q44" si="26">SUM(B45:B46)</f>
        <v>3.3932422717469999</v>
      </c>
      <c r="C44" s="131">
        <f t="shared" si="26"/>
        <v>3.313467529355</v>
      </c>
      <c r="D44" s="131">
        <f t="shared" si="26"/>
        <v>3.2336927869630001</v>
      </c>
      <c r="E44" s="131">
        <f t="shared" si="26"/>
        <v>3.1539180445709998</v>
      </c>
      <c r="F44" s="131">
        <f t="shared" si="26"/>
        <v>3.0741433021789999</v>
      </c>
      <c r="G44" s="131">
        <f t="shared" si="26"/>
        <v>2.994368559787</v>
      </c>
      <c r="H44" s="131">
        <f t="shared" si="26"/>
        <v>4.4234778117050002</v>
      </c>
      <c r="I44" s="131">
        <f t="shared" si="26"/>
        <v>5.2383514528240003</v>
      </c>
      <c r="J44" s="131">
        <f t="shared" si="26"/>
        <v>6.1793020459359997</v>
      </c>
      <c r="K44" s="131">
        <f t="shared" si="26"/>
        <v>6.0661939702109997</v>
      </c>
      <c r="L44" s="131">
        <f t="shared" si="26"/>
        <v>5.9549213575489999</v>
      </c>
      <c r="M44" s="131">
        <f t="shared" si="26"/>
        <v>5.9619181635610001</v>
      </c>
      <c r="N44" s="131">
        <f t="shared" si="26"/>
        <v>5.8488100878360001</v>
      </c>
      <c r="O44" s="131">
        <f t="shared" si="26"/>
        <v>5.7357020121110001</v>
      </c>
      <c r="P44" s="131">
        <f t="shared" si="26"/>
        <v>5.6358223879810003</v>
      </c>
      <c r="Q44" s="131">
        <f t="shared" si="26"/>
        <v>5.5560476455890004</v>
      </c>
    </row>
    <row r="45" spans="1:17" ht="11.45" customHeight="1" x14ac:dyDescent="0.25">
      <c r="A45" s="95" t="s">
        <v>126</v>
      </c>
      <c r="B45" s="37">
        <v>2.3932422717469999</v>
      </c>
      <c r="C45" s="37">
        <v>2.313467529355</v>
      </c>
      <c r="D45" s="37">
        <v>2.2336927869630001</v>
      </c>
      <c r="E45" s="37">
        <v>2.1539180445709998</v>
      </c>
      <c r="F45" s="37">
        <v>2.0741433021789999</v>
      </c>
      <c r="G45" s="37">
        <v>1.994368559787</v>
      </c>
      <c r="H45" s="37">
        <v>3.4205607476640001</v>
      </c>
      <c r="I45" s="37">
        <v>4.140186915888</v>
      </c>
      <c r="J45" s="37">
        <v>5.1144708423329996</v>
      </c>
      <c r="K45" s="37">
        <v>5.0346960999409998</v>
      </c>
      <c r="L45" s="37">
        <v>4.9549213575489999</v>
      </c>
      <c r="M45" s="37">
        <v>4.875146615157</v>
      </c>
      <c r="N45" s="37">
        <v>4.7953718727650001</v>
      </c>
      <c r="O45" s="37">
        <v>4.7155971303730002</v>
      </c>
      <c r="P45" s="37">
        <v>4.6358223879810003</v>
      </c>
      <c r="Q45" s="37">
        <v>4.5560476455890004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1.0029170640409999</v>
      </c>
      <c r="I46" s="36">
        <v>1.098164536936</v>
      </c>
      <c r="J46" s="36">
        <v>1.0648312036030001</v>
      </c>
      <c r="K46" s="36">
        <v>1.03149787027</v>
      </c>
      <c r="L46" s="36">
        <v>1</v>
      </c>
      <c r="M46" s="36">
        <v>1.0867715484039999</v>
      </c>
      <c r="N46" s="36">
        <v>1.053438215071</v>
      </c>
      <c r="O46" s="36">
        <v>1.0201048817380001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9.1279562756920001</v>
      </c>
      <c r="C48" s="41">
        <f t="shared" si="27"/>
        <v>7.92147320688</v>
      </c>
      <c r="D48" s="41">
        <f t="shared" si="27"/>
        <v>7.3873556642249998</v>
      </c>
      <c r="E48" s="41">
        <f t="shared" si="27"/>
        <v>7.9912402967270006</v>
      </c>
      <c r="F48" s="41">
        <f t="shared" si="27"/>
        <v>8.6518864126529991</v>
      </c>
      <c r="G48" s="41">
        <f t="shared" si="27"/>
        <v>9.682076226173999</v>
      </c>
      <c r="H48" s="41">
        <f t="shared" si="27"/>
        <v>11.511916745409</v>
      </c>
      <c r="I48" s="41">
        <f t="shared" si="27"/>
        <v>13.963470152155001</v>
      </c>
      <c r="J48" s="41">
        <f t="shared" si="27"/>
        <v>15.456571339865</v>
      </c>
      <c r="K48" s="41">
        <f t="shared" si="27"/>
        <v>11.120131259815</v>
      </c>
      <c r="L48" s="41">
        <f t="shared" si="27"/>
        <v>9.7547536825679995</v>
      </c>
      <c r="M48" s="41">
        <f t="shared" si="27"/>
        <v>9.8507428263500003</v>
      </c>
      <c r="N48" s="41">
        <f t="shared" si="27"/>
        <v>8.3285323146349999</v>
      </c>
      <c r="O48" s="41">
        <f t="shared" si="27"/>
        <v>8.2649121301669997</v>
      </c>
      <c r="P48" s="41">
        <f t="shared" si="27"/>
        <v>8.3403480744939991</v>
      </c>
      <c r="Q48" s="41">
        <f t="shared" si="27"/>
        <v>9.0862524964959999</v>
      </c>
    </row>
    <row r="49" spans="1:17" ht="11.45" customHeight="1" x14ac:dyDescent="0.25">
      <c r="A49" s="130" t="s">
        <v>39</v>
      </c>
      <c r="B49" s="132">
        <f t="shared" ref="B49:Q49" si="28">SUM(B50:B52)</f>
        <v>5.7347140039450002</v>
      </c>
      <c r="C49" s="132">
        <f t="shared" si="28"/>
        <v>4.9171597633140003</v>
      </c>
      <c r="D49" s="132">
        <f t="shared" si="28"/>
        <v>4.6749185686099999</v>
      </c>
      <c r="E49" s="132">
        <f t="shared" si="28"/>
        <v>5.5246694843620006</v>
      </c>
      <c r="F49" s="132">
        <f t="shared" si="28"/>
        <v>6.3140000000000001</v>
      </c>
      <c r="G49" s="132">
        <f t="shared" si="28"/>
        <v>7.1091071391859995</v>
      </c>
      <c r="H49" s="132">
        <f t="shared" si="28"/>
        <v>7.0884389337040004</v>
      </c>
      <c r="I49" s="132">
        <f t="shared" si="28"/>
        <v>8.7251186993310004</v>
      </c>
      <c r="J49" s="132">
        <f t="shared" si="28"/>
        <v>9.3421004975319999</v>
      </c>
      <c r="K49" s="132">
        <f t="shared" si="28"/>
        <v>8.0194842432800009</v>
      </c>
      <c r="L49" s="132">
        <f t="shared" si="28"/>
        <v>7.4115025940339994</v>
      </c>
      <c r="M49" s="132">
        <f t="shared" si="28"/>
        <v>7.4180684498100007</v>
      </c>
      <c r="N49" s="132">
        <f t="shared" si="28"/>
        <v>5.9502714450700003</v>
      </c>
      <c r="O49" s="132">
        <f t="shared" si="28"/>
        <v>5.9704958865119995</v>
      </c>
      <c r="P49" s="132">
        <f t="shared" si="28"/>
        <v>6.2338263353640002</v>
      </c>
      <c r="Q49" s="132">
        <f t="shared" si="28"/>
        <v>6.9986982273210003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4.7347140039450002</v>
      </c>
      <c r="C51" s="42">
        <v>3.9171597633139998</v>
      </c>
      <c r="D51" s="42">
        <v>3.5823471400389999</v>
      </c>
      <c r="E51" s="42">
        <v>3.819526627219</v>
      </c>
      <c r="F51" s="42">
        <v>4.25</v>
      </c>
      <c r="G51" s="42">
        <v>5.0829195630589998</v>
      </c>
      <c r="H51" s="42">
        <v>5.560644187217</v>
      </c>
      <c r="I51" s="42">
        <v>5.7768218623480001</v>
      </c>
      <c r="J51" s="42">
        <v>6.1309760956180002</v>
      </c>
      <c r="K51" s="42">
        <v>4.8549196787150004</v>
      </c>
      <c r="L51" s="42">
        <v>4.1734999999999998</v>
      </c>
      <c r="M51" s="42">
        <v>4.3576788394200001</v>
      </c>
      <c r="N51" s="42">
        <v>3.3566433566430001</v>
      </c>
      <c r="O51" s="42">
        <v>3.3448448448449999</v>
      </c>
      <c r="P51" s="42">
        <v>3.494752623688</v>
      </c>
      <c r="Q51" s="42">
        <v>3.8752495009980001</v>
      </c>
    </row>
    <row r="52" spans="1:17" ht="11.45" customHeight="1" x14ac:dyDescent="0.25">
      <c r="A52" s="116" t="s">
        <v>125</v>
      </c>
      <c r="B52" s="42">
        <v>1</v>
      </c>
      <c r="C52" s="42">
        <v>1</v>
      </c>
      <c r="D52" s="42">
        <v>1.092571428571</v>
      </c>
      <c r="E52" s="42">
        <v>1.7051428571430001</v>
      </c>
      <c r="F52" s="42">
        <v>2.0640000000000001</v>
      </c>
      <c r="G52" s="42">
        <v>2.0261875761270001</v>
      </c>
      <c r="H52" s="42">
        <v>1.5277947464870001</v>
      </c>
      <c r="I52" s="42">
        <v>2.9482968369829998</v>
      </c>
      <c r="J52" s="42">
        <v>3.2111244019140002</v>
      </c>
      <c r="K52" s="42">
        <v>3.164564564565</v>
      </c>
      <c r="L52" s="42">
        <v>3.238002594034</v>
      </c>
      <c r="M52" s="42">
        <v>3.0603896103900001</v>
      </c>
      <c r="N52" s="42">
        <v>2.5936280884270002</v>
      </c>
      <c r="O52" s="42">
        <v>2.625651041667</v>
      </c>
      <c r="P52" s="42">
        <v>2.7390737116759998</v>
      </c>
      <c r="Q52" s="42">
        <v>3.1234487263230002</v>
      </c>
    </row>
    <row r="53" spans="1:17" ht="11.45" customHeight="1" x14ac:dyDescent="0.25">
      <c r="A53" s="128" t="s">
        <v>18</v>
      </c>
      <c r="B53" s="131">
        <f t="shared" ref="B53:Q53" si="29">SUM(B54:B55)</f>
        <v>3.3932422717469999</v>
      </c>
      <c r="C53" s="131">
        <f t="shared" si="29"/>
        <v>3.0043134435660002</v>
      </c>
      <c r="D53" s="131">
        <f t="shared" si="29"/>
        <v>2.7124370956149999</v>
      </c>
      <c r="E53" s="131">
        <f t="shared" si="29"/>
        <v>2.4665708123650001</v>
      </c>
      <c r="F53" s="131">
        <f t="shared" si="29"/>
        <v>2.3378864126529999</v>
      </c>
      <c r="G53" s="131">
        <f t="shared" si="29"/>
        <v>2.572969086988</v>
      </c>
      <c r="H53" s="131">
        <f t="shared" si="29"/>
        <v>4.4234778117050002</v>
      </c>
      <c r="I53" s="131">
        <f t="shared" si="29"/>
        <v>5.2383514528240003</v>
      </c>
      <c r="J53" s="131">
        <f t="shared" si="29"/>
        <v>6.1144708423329996</v>
      </c>
      <c r="K53" s="131">
        <f t="shared" si="29"/>
        <v>3.100647016535</v>
      </c>
      <c r="L53" s="131">
        <f t="shared" si="29"/>
        <v>2.3432510885340001</v>
      </c>
      <c r="M53" s="131">
        <f t="shared" si="29"/>
        <v>2.4326743765399996</v>
      </c>
      <c r="N53" s="131">
        <f t="shared" si="29"/>
        <v>2.378260869565</v>
      </c>
      <c r="O53" s="131">
        <f t="shared" si="29"/>
        <v>2.2944162436550002</v>
      </c>
      <c r="P53" s="131">
        <f t="shared" si="29"/>
        <v>2.1065217391299997</v>
      </c>
      <c r="Q53" s="131">
        <f t="shared" si="29"/>
        <v>2.087554269175</v>
      </c>
    </row>
    <row r="54" spans="1:17" ht="11.45" customHeight="1" x14ac:dyDescent="0.25">
      <c r="A54" s="95" t="s">
        <v>126</v>
      </c>
      <c r="B54" s="37">
        <v>2.3932422717469999</v>
      </c>
      <c r="C54" s="37">
        <v>2.0043134435660002</v>
      </c>
      <c r="D54" s="37">
        <v>1.7124370956149999</v>
      </c>
      <c r="E54" s="37">
        <v>1.4665708123650001</v>
      </c>
      <c r="F54" s="37">
        <v>1.3378864126529999</v>
      </c>
      <c r="G54" s="37">
        <v>1.572969086988</v>
      </c>
      <c r="H54" s="37">
        <v>3.4205607476640001</v>
      </c>
      <c r="I54" s="37">
        <v>4.140186915888</v>
      </c>
      <c r="J54" s="37">
        <v>5.1144708423329996</v>
      </c>
      <c r="K54" s="37">
        <v>2.100647016535</v>
      </c>
      <c r="L54" s="37">
        <v>1.3432510885340001</v>
      </c>
      <c r="M54" s="37">
        <v>1.3459028281359999</v>
      </c>
      <c r="N54" s="37">
        <v>1.378260869565</v>
      </c>
      <c r="O54" s="37">
        <v>1.294416243655</v>
      </c>
      <c r="P54" s="37">
        <v>1.10652173913</v>
      </c>
      <c r="Q54" s="37">
        <v>1.087554269175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1.0029170640409999</v>
      </c>
      <c r="I55" s="36">
        <v>1.098164536936</v>
      </c>
      <c r="J55" s="36">
        <v>1</v>
      </c>
      <c r="K55" s="36">
        <v>1</v>
      </c>
      <c r="L55" s="36">
        <v>1</v>
      </c>
      <c r="M55" s="36">
        <v>1.0867715484039999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6.6666666666999941E-2</v>
      </c>
      <c r="D57" s="41">
        <f t="shared" si="30"/>
        <v>0.15923809523799992</v>
      </c>
      <c r="E57" s="41">
        <f t="shared" si="30"/>
        <v>0.67923809523900003</v>
      </c>
      <c r="F57" s="41">
        <f t="shared" si="30"/>
        <v>0.57210500610300064</v>
      </c>
      <c r="G57" s="41">
        <f t="shared" si="30"/>
        <v>1.024076696524</v>
      </c>
      <c r="H57" s="41">
        <f t="shared" si="30"/>
        <v>2.1777657519330003</v>
      </c>
      <c r="I57" s="41">
        <f t="shared" si="30"/>
        <v>2.2862800290890002</v>
      </c>
      <c r="J57" s="41">
        <f t="shared" si="30"/>
        <v>1.8621976005030003</v>
      </c>
      <c r="K57" s="41">
        <f t="shared" si="30"/>
        <v>1.000088900582341E-12</v>
      </c>
      <c r="L57" s="41">
        <f t="shared" si="30"/>
        <v>9.5380321850000227E-2</v>
      </c>
      <c r="M57" s="41">
        <f t="shared" si="30"/>
        <v>0.12010488173799994</v>
      </c>
      <c r="N57" s="41">
        <f t="shared" si="30"/>
        <v>1.0014211682118912E-12</v>
      </c>
      <c r="O57" s="41">
        <f t="shared" si="30"/>
        <v>1.000088900582341E-12</v>
      </c>
      <c r="P57" s="41">
        <f t="shared" si="30"/>
        <v>1.3228451595999946E-2</v>
      </c>
      <c r="Q57" s="41">
        <f t="shared" si="30"/>
        <v>8.5446132288000465E-2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3.3333333334000015E-2</v>
      </c>
      <c r="D58" s="132">
        <f t="shared" si="31"/>
        <v>0.125904761905</v>
      </c>
      <c r="E58" s="132">
        <f t="shared" si="31"/>
        <v>0.6459047619060001</v>
      </c>
      <c r="F58" s="132">
        <f t="shared" si="31"/>
        <v>0.53877167277000071</v>
      </c>
      <c r="G58" s="132">
        <f t="shared" si="31"/>
        <v>0.99074336319100009</v>
      </c>
      <c r="H58" s="132">
        <f t="shared" si="31"/>
        <v>0.63554842429000047</v>
      </c>
      <c r="I58" s="132">
        <f t="shared" si="31"/>
        <v>1.3582983122450003</v>
      </c>
      <c r="J58" s="132">
        <f t="shared" si="31"/>
        <v>0.80813893166600081</v>
      </c>
      <c r="K58" s="132">
        <f t="shared" si="31"/>
        <v>1.000088900582341E-12</v>
      </c>
      <c r="L58" s="132">
        <f t="shared" si="31"/>
        <v>9.3544858787000251E-2</v>
      </c>
      <c r="M58" s="132">
        <f t="shared" si="31"/>
        <v>1.000088900582341E-12</v>
      </c>
      <c r="N58" s="132">
        <f t="shared" si="31"/>
        <v>1.0014211682118912E-12</v>
      </c>
      <c r="O58" s="132">
        <f t="shared" si="31"/>
        <v>1.000088900582341E-12</v>
      </c>
      <c r="P58" s="132">
        <f t="shared" si="31"/>
        <v>1.000088900582341E-12</v>
      </c>
      <c r="Q58" s="132">
        <f t="shared" si="31"/>
        <v>5.2112798955000539E-2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1.000088900582341E-12</v>
      </c>
      <c r="D60" s="42">
        <v>1.000088900582341E-12</v>
      </c>
      <c r="E60" s="42">
        <v>1.000088900582341E-12</v>
      </c>
      <c r="F60" s="42">
        <v>0.14658119658000057</v>
      </c>
      <c r="G60" s="42">
        <v>0.99074336319100009</v>
      </c>
      <c r="H60" s="42">
        <v>0.63554842429000047</v>
      </c>
      <c r="I60" s="42">
        <v>0.37400147526300032</v>
      </c>
      <c r="J60" s="42">
        <v>0.51197803340200032</v>
      </c>
      <c r="K60" s="42">
        <v>1.000088900582341E-12</v>
      </c>
      <c r="L60" s="42">
        <v>1.000088900582341E-12</v>
      </c>
      <c r="M60" s="42">
        <v>1.000088900582341E-12</v>
      </c>
      <c r="N60" s="42">
        <v>1.0009770790020411E-12</v>
      </c>
      <c r="O60" s="42">
        <v>1.000088900582341E-12</v>
      </c>
      <c r="P60" s="42">
        <v>1.000088900582341E-12</v>
      </c>
      <c r="Q60" s="42">
        <v>1.000088900582341E-12</v>
      </c>
    </row>
    <row r="61" spans="1:17" ht="11.45" customHeight="1" x14ac:dyDescent="0.25">
      <c r="A61" s="116" t="s">
        <v>125</v>
      </c>
      <c r="B61" s="42"/>
      <c r="C61" s="42">
        <v>3.3333333332999926E-2</v>
      </c>
      <c r="D61" s="42">
        <v>0.12590476190399991</v>
      </c>
      <c r="E61" s="42">
        <v>0.64590476190500001</v>
      </c>
      <c r="F61" s="42">
        <v>0.39219047619000014</v>
      </c>
      <c r="G61" s="42">
        <v>0</v>
      </c>
      <c r="H61" s="42">
        <v>0</v>
      </c>
      <c r="I61" s="42">
        <v>0.98429683698199999</v>
      </c>
      <c r="J61" s="42">
        <v>0.29616089826400049</v>
      </c>
      <c r="K61" s="42">
        <v>0</v>
      </c>
      <c r="L61" s="42">
        <v>9.3544858786000162E-2</v>
      </c>
      <c r="M61" s="42">
        <v>0</v>
      </c>
      <c r="N61" s="42">
        <v>4.4408920985006262E-16</v>
      </c>
      <c r="O61" s="42">
        <v>0</v>
      </c>
      <c r="P61" s="42">
        <v>0</v>
      </c>
      <c r="Q61" s="42">
        <v>5.211279895400045E-2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3.3333333332999926E-2</v>
      </c>
      <c r="D62" s="131">
        <f t="shared" si="32"/>
        <v>3.3333333332999926E-2</v>
      </c>
      <c r="E62" s="131">
        <f t="shared" si="32"/>
        <v>3.3333333332999926E-2</v>
      </c>
      <c r="F62" s="131">
        <f t="shared" si="32"/>
        <v>3.3333333332999926E-2</v>
      </c>
      <c r="G62" s="131">
        <f t="shared" si="32"/>
        <v>3.3333333332999926E-2</v>
      </c>
      <c r="H62" s="131">
        <f t="shared" si="32"/>
        <v>1.5422173276429998</v>
      </c>
      <c r="I62" s="131">
        <f t="shared" si="32"/>
        <v>0.92798171684399988</v>
      </c>
      <c r="J62" s="131">
        <f t="shared" si="32"/>
        <v>1.0540586688369995</v>
      </c>
      <c r="K62" s="131">
        <f t="shared" si="32"/>
        <v>0</v>
      </c>
      <c r="L62" s="131">
        <f t="shared" si="32"/>
        <v>1.8354630629999757E-3</v>
      </c>
      <c r="M62" s="131">
        <f t="shared" si="32"/>
        <v>0.12010488173699985</v>
      </c>
      <c r="N62" s="131">
        <f t="shared" si="32"/>
        <v>0</v>
      </c>
      <c r="O62" s="131">
        <f t="shared" si="32"/>
        <v>0</v>
      </c>
      <c r="P62" s="131">
        <f t="shared" si="32"/>
        <v>1.3228451594999857E-2</v>
      </c>
      <c r="Q62" s="131">
        <f t="shared" si="32"/>
        <v>3.3333333332999926E-2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1.505966930269</v>
      </c>
      <c r="I63" s="37">
        <v>0.79940091061599983</v>
      </c>
      <c r="J63" s="37">
        <v>1.0540586688369995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3.6250397373999821E-2</v>
      </c>
      <c r="I64" s="36">
        <v>0.12858080622800006</v>
      </c>
      <c r="J64" s="36">
        <v>0</v>
      </c>
      <c r="K64" s="36">
        <v>0</v>
      </c>
      <c r="L64" s="36">
        <v>1.8354630629999757E-3</v>
      </c>
      <c r="M64" s="36">
        <v>0.12010488173699985</v>
      </c>
      <c r="N64" s="36">
        <v>0</v>
      </c>
      <c r="O64" s="36">
        <v>0</v>
      </c>
      <c r="P64" s="36">
        <v>1.3228451594999857E-2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75.466940264477884</v>
      </c>
      <c r="C69" s="134">
        <f t="shared" si="33"/>
        <v>77.043519796199973</v>
      </c>
      <c r="D69" s="134">
        <f t="shared" si="33"/>
        <v>79.336820311648694</v>
      </c>
      <c r="E69" s="134">
        <f t="shared" si="33"/>
        <v>82.176421248835041</v>
      </c>
      <c r="F69" s="134">
        <f t="shared" si="33"/>
        <v>83.802959692584423</v>
      </c>
      <c r="G69" s="134">
        <f t="shared" si="33"/>
        <v>89.876953700973161</v>
      </c>
      <c r="H69" s="134">
        <f t="shared" si="33"/>
        <v>94.261549815498157</v>
      </c>
      <c r="I69" s="134">
        <f t="shared" si="33"/>
        <v>93.897798548763987</v>
      </c>
      <c r="J69" s="134">
        <f t="shared" si="33"/>
        <v>94.842816742081453</v>
      </c>
      <c r="K69" s="134">
        <f t="shared" si="33"/>
        <v>95.685207496653277</v>
      </c>
      <c r="L69" s="134">
        <f t="shared" si="33"/>
        <v>103.67143928035982</v>
      </c>
      <c r="M69" s="134">
        <f t="shared" si="33"/>
        <v>101.28471394517283</v>
      </c>
      <c r="N69" s="134">
        <f t="shared" si="33"/>
        <v>109.09151181249416</v>
      </c>
      <c r="O69" s="134">
        <f t="shared" si="33"/>
        <v>118.43896976483762</v>
      </c>
      <c r="P69" s="134">
        <f t="shared" si="33"/>
        <v>116.82898498927806</v>
      </c>
      <c r="Q69" s="134">
        <f t="shared" si="33"/>
        <v>114.80753905004782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69.884711518433662</v>
      </c>
      <c r="C71" s="77">
        <f>TrAvia_png!C14*TrAvia_png!C20</f>
        <v>69.936555891238669</v>
      </c>
      <c r="D71" s="77">
        <f>TrAvia_png!D14*TrAvia_png!D20</f>
        <v>70.576737783895382</v>
      </c>
      <c r="E71" s="77">
        <f>TrAvia_png!E14*TrAvia_png!E20</f>
        <v>71.113219726310348</v>
      </c>
      <c r="F71" s="77">
        <f>TrAvia_png!F14*TrAvia_png!F20</f>
        <v>71.377886065668875</v>
      </c>
      <c r="G71" s="77">
        <f>TrAvia_png!G14*TrAvia_png!G20</f>
        <v>79.165380482563251</v>
      </c>
      <c r="H71" s="77">
        <f>TrAvia_png!H14*TrAvia_png!H20</f>
        <v>79.825866594261925</v>
      </c>
      <c r="I71" s="77">
        <f>TrAvia_png!I14*TrAvia_png!I20</f>
        <v>83.314148050810331</v>
      </c>
      <c r="J71" s="77">
        <f>TrAvia_png!J14*TrAvia_png!J20</f>
        <v>82.641052717082289</v>
      </c>
      <c r="K71" s="77">
        <f>TrAvia_png!K14*TrAvia_png!K20</f>
        <v>84.599110743459832</v>
      </c>
      <c r="L71" s="77">
        <f>TrAvia_png!L14*TrAvia_png!L20</f>
        <v>92.946208218521619</v>
      </c>
      <c r="M71" s="77">
        <f>TrAvia_png!M14*TrAvia_png!M20</f>
        <v>92.865113075421874</v>
      </c>
      <c r="N71" s="77">
        <f>TrAvia_png!N14*TrAvia_png!N20</f>
        <v>97.783630952380946</v>
      </c>
      <c r="O71" s="77">
        <f>TrAvia_png!O14*TrAvia_png!O20</f>
        <v>106.79664821188089</v>
      </c>
      <c r="P71" s="77">
        <f>TrAvia_png!P14*TrAvia_png!P20</f>
        <v>106.47833547833548</v>
      </c>
      <c r="Q71" s="77">
        <f>TrAvia_png!Q14*TrAvia_png!Q20</f>
        <v>104.83105845995364</v>
      </c>
    </row>
    <row r="72" spans="1:17" ht="11.45" customHeight="1" x14ac:dyDescent="0.25">
      <c r="A72" s="116" t="s">
        <v>125</v>
      </c>
      <c r="B72" s="135">
        <f>TrAvia_png!B15*TrAvia_png!B21</f>
        <v>114.79236977256053</v>
      </c>
      <c r="C72" s="135">
        <f>TrAvia_png!C15*TrAvia_png!C21</f>
        <v>115.26811103588355</v>
      </c>
      <c r="D72" s="135">
        <f>TrAvia_png!D15*TrAvia_png!D21</f>
        <v>112.62238493723849</v>
      </c>
      <c r="E72" s="135">
        <f>TrAvia_png!E15*TrAvia_png!E21</f>
        <v>110.89477211796246</v>
      </c>
      <c r="F72" s="135">
        <f>TrAvia_png!F15*TrAvia_png!F21</f>
        <v>113.45182724252493</v>
      </c>
      <c r="G72" s="135">
        <f>TrAvia_png!G15*TrAvia_png!G21</f>
        <v>122.83588818755635</v>
      </c>
      <c r="H72" s="135">
        <f>TrAvia_png!H15*TrAvia_png!H21</f>
        <v>158.0359856057577</v>
      </c>
      <c r="I72" s="135">
        <f>TrAvia_png!I15*TrAvia_png!I21</f>
        <v>118.82298328863214</v>
      </c>
      <c r="J72" s="135">
        <f>TrAvia_png!J15*TrAvia_png!J21</f>
        <v>122.82119575339914</v>
      </c>
      <c r="K72" s="135">
        <f>TrAvia_png!K15*TrAvia_png!K21</f>
        <v>116.03321313342191</v>
      </c>
      <c r="L72" s="135">
        <f>TrAvia_png!L15*TrAvia_png!L21</f>
        <v>121.60124173843381</v>
      </c>
      <c r="M72" s="135">
        <f>TrAvia_png!M15*TrAvia_png!M21</f>
        <v>116.84659452577975</v>
      </c>
      <c r="N72" s="135">
        <f>TrAvia_png!N15*TrAvia_png!N21</f>
        <v>128.1411381298571</v>
      </c>
      <c r="O72" s="135">
        <f>TrAvia_png!O15*TrAvia_png!O21</f>
        <v>137.73121745598809</v>
      </c>
      <c r="P72" s="135">
        <f>TrAvia_png!P15*TrAvia_png!P21</f>
        <v>134.06692069540367</v>
      </c>
      <c r="Q72" s="135">
        <f>TrAvia_png!Q15*TrAvia_png!Q21</f>
        <v>131.00941028858219</v>
      </c>
    </row>
    <row r="73" spans="1:17" ht="11.45" customHeight="1" x14ac:dyDescent="0.25">
      <c r="A73" s="128" t="s">
        <v>132</v>
      </c>
      <c r="B73" s="133">
        <f t="shared" ref="B73:Q73" si="34">IF(B35=0,"",B35/B26)</f>
        <v>24.084105720902024</v>
      </c>
      <c r="C73" s="133">
        <f t="shared" si="34"/>
        <v>25.456201918021229</v>
      </c>
      <c r="D73" s="133">
        <f t="shared" si="34"/>
        <v>26.791957500151721</v>
      </c>
      <c r="E73" s="133">
        <f t="shared" si="34"/>
        <v>28.186537641771594</v>
      </c>
      <c r="F73" s="133">
        <f t="shared" si="34"/>
        <v>29.603738478749435</v>
      </c>
      <c r="G73" s="133">
        <f t="shared" si="34"/>
        <v>27.95660872440482</v>
      </c>
      <c r="H73" s="133">
        <f t="shared" si="34"/>
        <v>24.55320411605295</v>
      </c>
      <c r="I73" s="133">
        <f t="shared" si="34"/>
        <v>24.064708032371854</v>
      </c>
      <c r="J73" s="133">
        <f t="shared" si="34"/>
        <v>22.581299761089017</v>
      </c>
      <c r="K73" s="133">
        <f t="shared" si="34"/>
        <v>25.45838365853907</v>
      </c>
      <c r="L73" s="133">
        <f t="shared" si="34"/>
        <v>28.570109344363146</v>
      </c>
      <c r="M73" s="133">
        <f t="shared" si="34"/>
        <v>29.859763634843329</v>
      </c>
      <c r="N73" s="133">
        <f t="shared" si="34"/>
        <v>28.530334766693134</v>
      </c>
      <c r="O73" s="133">
        <f t="shared" si="34"/>
        <v>28.189517566655862</v>
      </c>
      <c r="P73" s="133">
        <f t="shared" si="34"/>
        <v>30.344483716031519</v>
      </c>
      <c r="Q73" s="133">
        <f t="shared" si="34"/>
        <v>28.006428561333127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435.31125026990003</v>
      </c>
      <c r="C78" s="134">
        <f t="shared" ref="C78:Q78" si="35">IF(C13=0,0,C13*1000000/C22)</f>
        <v>435.89202794034173</v>
      </c>
      <c r="D78" s="134">
        <f t="shared" si="35"/>
        <v>436.81445941445867</v>
      </c>
      <c r="E78" s="134">
        <f t="shared" si="35"/>
        <v>438.06177314703029</v>
      </c>
      <c r="F78" s="134">
        <f t="shared" si="35"/>
        <v>438.3696077033004</v>
      </c>
      <c r="G78" s="134">
        <f t="shared" si="35"/>
        <v>468.44273818115818</v>
      </c>
      <c r="H78" s="134">
        <f t="shared" si="35"/>
        <v>482.12269132383176</v>
      </c>
      <c r="I78" s="134">
        <f t="shared" si="35"/>
        <v>496.06544410649354</v>
      </c>
      <c r="J78" s="134">
        <f t="shared" si="35"/>
        <v>469.74734886441297</v>
      </c>
      <c r="K78" s="134">
        <f t="shared" si="35"/>
        <v>483.91434663105031</v>
      </c>
      <c r="L78" s="134">
        <f t="shared" si="35"/>
        <v>524.13537758423286</v>
      </c>
      <c r="M78" s="134">
        <f t="shared" si="35"/>
        <v>521.60109424584357</v>
      </c>
      <c r="N78" s="134">
        <f t="shared" si="35"/>
        <v>524.87010998513244</v>
      </c>
      <c r="O78" s="134">
        <f t="shared" si="35"/>
        <v>528.4471671592886</v>
      </c>
      <c r="P78" s="134">
        <f t="shared" si="35"/>
        <v>527.61374960078899</v>
      </c>
      <c r="Q78" s="134">
        <f t="shared" si="35"/>
        <v>527.9411195639475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433.08851488802401</v>
      </c>
      <c r="C80" s="77">
        <v>433.08861183134491</v>
      </c>
      <c r="D80" s="77">
        <v>433.08882230242574</v>
      </c>
      <c r="E80" s="77">
        <v>433.08871161270326</v>
      </c>
      <c r="F80" s="77">
        <v>433.08891511618145</v>
      </c>
      <c r="G80" s="77">
        <v>444.47721638198527</v>
      </c>
      <c r="H80" s="77">
        <v>467.49052454875164</v>
      </c>
      <c r="I80" s="77">
        <v>477.18815294231973</v>
      </c>
      <c r="J80" s="77">
        <v>449.55497781405342</v>
      </c>
      <c r="K80" s="77">
        <v>463.12770305270737</v>
      </c>
      <c r="L80" s="77">
        <v>455.8828167444949</v>
      </c>
      <c r="M80" s="77">
        <v>457.29559570855844</v>
      </c>
      <c r="N80" s="77">
        <v>454.922013620835</v>
      </c>
      <c r="O80" s="77">
        <v>458.11807900430284</v>
      </c>
      <c r="P80" s="77">
        <v>455.74715678481783</v>
      </c>
      <c r="Q80" s="77">
        <v>453.00138395450153</v>
      </c>
    </row>
    <row r="81" spans="1:17" ht="11.45" customHeight="1" x14ac:dyDescent="0.25">
      <c r="A81" s="116" t="s">
        <v>125</v>
      </c>
      <c r="B81" s="77">
        <v>450.96987472828067</v>
      </c>
      <c r="C81" s="77">
        <v>450.97011701946889</v>
      </c>
      <c r="D81" s="77">
        <v>450.97071130719877</v>
      </c>
      <c r="E81" s="77">
        <v>450.97106759907359</v>
      </c>
      <c r="F81" s="77">
        <v>450.97046302123488</v>
      </c>
      <c r="G81" s="77">
        <v>542.18335935883567</v>
      </c>
      <c r="H81" s="77">
        <v>546.7651586160589</v>
      </c>
      <c r="I81" s="77">
        <v>540.52269160784363</v>
      </c>
      <c r="J81" s="77">
        <v>516.0480156554313</v>
      </c>
      <c r="K81" s="77">
        <v>522.06724662083093</v>
      </c>
      <c r="L81" s="77">
        <v>638.23594344229286</v>
      </c>
      <c r="M81" s="77">
        <v>640.45643007403999</v>
      </c>
      <c r="N81" s="77">
        <v>642.70696322355775</v>
      </c>
      <c r="O81" s="77">
        <v>644.98802908335733</v>
      </c>
      <c r="P81" s="77">
        <v>647.30012339504617</v>
      </c>
      <c r="Q81" s="77">
        <v>649.64375167247056</v>
      </c>
    </row>
    <row r="82" spans="1:17" ht="11.45" customHeight="1" x14ac:dyDescent="0.25">
      <c r="A82" s="128" t="s">
        <v>18</v>
      </c>
      <c r="B82" s="133">
        <f>IF(B17=0,0,B17*1000000/B26)</f>
        <v>425.5271999859296</v>
      </c>
      <c r="C82" s="133">
        <f t="shared" ref="C82:Q82" si="36">IF(C17=0,0,C17*1000000/C26)</f>
        <v>433.84208679972579</v>
      </c>
      <c r="D82" s="133">
        <f t="shared" si="36"/>
        <v>442.74098602533644</v>
      </c>
      <c r="E82" s="133">
        <f t="shared" si="36"/>
        <v>454.43337030634586</v>
      </c>
      <c r="F82" s="133">
        <f t="shared" si="36"/>
        <v>469.47640176617978</v>
      </c>
      <c r="G82" s="133">
        <f t="shared" si="36"/>
        <v>452.19647847278958</v>
      </c>
      <c r="H82" s="133">
        <f t="shared" si="36"/>
        <v>420.88983016293849</v>
      </c>
      <c r="I82" s="133">
        <f t="shared" si="36"/>
        <v>414.20468325833252</v>
      </c>
      <c r="J82" s="133">
        <f t="shared" si="36"/>
        <v>405.62053304192369</v>
      </c>
      <c r="K82" s="133">
        <f t="shared" si="36"/>
        <v>435.76389824912906</v>
      </c>
      <c r="L82" s="133">
        <f t="shared" si="36"/>
        <v>476.33392513894518</v>
      </c>
      <c r="M82" s="133">
        <f t="shared" si="36"/>
        <v>567.42974237324529</v>
      </c>
      <c r="N82" s="133">
        <f t="shared" si="36"/>
        <v>537.55274715053827</v>
      </c>
      <c r="O82" s="133">
        <f t="shared" si="36"/>
        <v>523.26958391197957</v>
      </c>
      <c r="P82" s="133">
        <f t="shared" si="36"/>
        <v>505.10645483046943</v>
      </c>
      <c r="Q82" s="133">
        <f t="shared" si="36"/>
        <v>451.1133796761124</v>
      </c>
    </row>
    <row r="83" spans="1:17" ht="11.45" customHeight="1" x14ac:dyDescent="0.25">
      <c r="A83" s="95" t="s">
        <v>126</v>
      </c>
      <c r="B83" s="75">
        <v>385.8042414602802</v>
      </c>
      <c r="C83" s="75">
        <v>385.40982488936822</v>
      </c>
      <c r="D83" s="75">
        <v>385.15403240674959</v>
      </c>
      <c r="E83" s="75">
        <v>383.47088573820611</v>
      </c>
      <c r="F83" s="75">
        <v>385.66512724184059</v>
      </c>
      <c r="G83" s="75">
        <v>385.31168357211317</v>
      </c>
      <c r="H83" s="75">
        <v>384.46648227929387</v>
      </c>
      <c r="I83" s="75">
        <v>384.70486896892328</v>
      </c>
      <c r="J83" s="75">
        <v>387.67206012213239</v>
      </c>
      <c r="K83" s="75">
        <v>384.80034815187111</v>
      </c>
      <c r="L83" s="75">
        <v>405.88349527883855</v>
      </c>
      <c r="M83" s="75">
        <v>401.70761919291419</v>
      </c>
      <c r="N83" s="75">
        <v>402.40533063086161</v>
      </c>
      <c r="O83" s="75">
        <v>402.06607086632772</v>
      </c>
      <c r="P83" s="75">
        <v>399.75222145253355</v>
      </c>
      <c r="Q83" s="75">
        <v>398.2934595503325</v>
      </c>
    </row>
    <row r="84" spans="1:17" ht="11.45" customHeight="1" x14ac:dyDescent="0.25">
      <c r="A84" s="93" t="s">
        <v>125</v>
      </c>
      <c r="B84" s="74">
        <v>748.49212365099277</v>
      </c>
      <c r="C84" s="74">
        <v>736.05940112035682</v>
      </c>
      <c r="D84" s="74">
        <v>728.54290398424848</v>
      </c>
      <c r="E84" s="74">
        <v>728.82164396981977</v>
      </c>
      <c r="F84" s="74">
        <v>738.68837448072395</v>
      </c>
      <c r="G84" s="74">
        <v>738.84559947568846</v>
      </c>
      <c r="H84" s="74">
        <v>710.19527906731548</v>
      </c>
      <c r="I84" s="74">
        <v>670.1155722189576</v>
      </c>
      <c r="J84" s="74">
        <v>632.42396357383211</v>
      </c>
      <c r="K84" s="74">
        <v>718.69946947873336</v>
      </c>
      <c r="L84" s="74">
        <v>727.94260321075467</v>
      </c>
      <c r="M84" s="74">
        <v>1074.6398769554705</v>
      </c>
      <c r="N84" s="74">
        <v>1021.4676901726065</v>
      </c>
      <c r="O84" s="74">
        <v>959.60223087632642</v>
      </c>
      <c r="P84" s="74">
        <v>866.32096926910697</v>
      </c>
      <c r="Q84" s="74">
        <v>715.21298030501168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32939.018144148809</v>
      </c>
      <c r="C87" s="132">
        <f t="shared" si="37"/>
        <v>33689.815518468618</v>
      </c>
      <c r="D87" s="132">
        <f t="shared" si="37"/>
        <v>34779.480210958922</v>
      </c>
      <c r="E87" s="132">
        <f t="shared" si="37"/>
        <v>36141.166929178537</v>
      </c>
      <c r="F87" s="132">
        <f t="shared" si="37"/>
        <v>36893.237119901183</v>
      </c>
      <c r="G87" s="132">
        <f t="shared" si="37"/>
        <v>42892.084353980768</v>
      </c>
      <c r="H87" s="132">
        <f t="shared" si="37"/>
        <v>46378.790265873118</v>
      </c>
      <c r="I87" s="132">
        <f t="shared" si="37"/>
        <v>47049.973107369988</v>
      </c>
      <c r="J87" s="132">
        <f t="shared" si="37"/>
        <v>45117.111533810246</v>
      </c>
      <c r="K87" s="132">
        <f t="shared" si="37"/>
        <v>46726.411408701075</v>
      </c>
      <c r="L87" s="132">
        <f t="shared" si="37"/>
        <v>55561.623905026448</v>
      </c>
      <c r="M87" s="132">
        <f t="shared" si="37"/>
        <v>53830.932113093011</v>
      </c>
      <c r="N87" s="132">
        <f t="shared" si="37"/>
        <v>58591.358900818945</v>
      </c>
      <c r="O87" s="132">
        <f t="shared" si="37"/>
        <v>63945.54424207181</v>
      </c>
      <c r="P87" s="132">
        <f t="shared" si="37"/>
        <v>62879.410538627315</v>
      </c>
      <c r="Q87" s="132">
        <f t="shared" si="37"/>
        <v>61825.784647457913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30266.265924896419</v>
      </c>
      <c r="C89" s="42">
        <f t="shared" si="39"/>
        <v>30288.725907201824</v>
      </c>
      <c r="D89" s="42">
        <f t="shared" si="39"/>
        <v>30565.996248774361</v>
      </c>
      <c r="E89" s="42">
        <f t="shared" si="39"/>
        <v>30798.332709898819</v>
      </c>
      <c r="F89" s="42">
        <f t="shared" si="39"/>
        <v>30912.97123946694</v>
      </c>
      <c r="G89" s="42">
        <f t="shared" si="39"/>
        <v>35187.207950710457</v>
      </c>
      <c r="H89" s="42">
        <f t="shared" si="39"/>
        <v>37317.836246710176</v>
      </c>
      <c r="I89" s="42">
        <f t="shared" si="39"/>
        <v>39756.524422329152</v>
      </c>
      <c r="J89" s="42">
        <f t="shared" si="39"/>
        <v>37151.696620757946</v>
      </c>
      <c r="K89" s="42">
        <f t="shared" si="39"/>
        <v>39180.191838920175</v>
      </c>
      <c r="L89" s="42">
        <f t="shared" si="39"/>
        <v>42372.579208379961</v>
      </c>
      <c r="M89" s="42">
        <f t="shared" si="39"/>
        <v>42466.807204367688</v>
      </c>
      <c r="N89" s="42">
        <f t="shared" si="39"/>
        <v>44483.926292013748</v>
      </c>
      <c r="O89" s="42">
        <f t="shared" si="39"/>
        <v>48925.475322925187</v>
      </c>
      <c r="P89" s="42">
        <f t="shared" si="39"/>
        <v>48527.198653431398</v>
      </c>
      <c r="Q89" s="42">
        <f t="shared" si="39"/>
        <v>47488.614563774252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51767.900616094099</v>
      </c>
      <c r="C90" s="42">
        <f t="shared" si="40"/>
        <v>51982.473522465538</v>
      </c>
      <c r="D90" s="42">
        <f t="shared" si="40"/>
        <v>50789.397044259596</v>
      </c>
      <c r="E90" s="42">
        <f t="shared" si="40"/>
        <v>50010.33377319351</v>
      </c>
      <c r="F90" s="42">
        <f t="shared" si="40"/>
        <v>51163.423062166614</v>
      </c>
      <c r="G90" s="42">
        <f t="shared" si="40"/>
        <v>66599.574507355632</v>
      </c>
      <c r="H90" s="42">
        <f t="shared" si="40"/>
        <v>86408.570736777314</v>
      </c>
      <c r="I90" s="42">
        <f t="shared" si="40"/>
        <v>64226.518752045267</v>
      </c>
      <c r="J90" s="42">
        <f t="shared" si="40"/>
        <v>63381.634348968917</v>
      </c>
      <c r="K90" s="42">
        <f t="shared" si="40"/>
        <v>60577.140097133604</v>
      </c>
      <c r="L90" s="42">
        <f t="shared" si="40"/>
        <v>77610.283244683626</v>
      </c>
      <c r="M90" s="42">
        <f t="shared" si="40"/>
        <v>74835.152796289767</v>
      </c>
      <c r="N90" s="42">
        <f t="shared" si="40"/>
        <v>82357.201751450906</v>
      </c>
      <c r="O90" s="42">
        <f t="shared" si="40"/>
        <v>88834.986490189054</v>
      </c>
      <c r="P90" s="42">
        <f t="shared" si="40"/>
        <v>86781.534309328665</v>
      </c>
      <c r="Q90" s="42">
        <f t="shared" si="40"/>
        <v>85109.444804272498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11424.242068731297</v>
      </c>
      <c r="C91" s="131">
        <f t="shared" si="41"/>
        <v>12401.515355607475</v>
      </c>
      <c r="D91" s="131">
        <f t="shared" si="41"/>
        <v>13434.719277738133</v>
      </c>
      <c r="E91" s="131">
        <f t="shared" si="41"/>
        <v>14618.812398232198</v>
      </c>
      <c r="F91" s="131">
        <f t="shared" si="41"/>
        <v>15980.831308508054</v>
      </c>
      <c r="G91" s="131">
        <f t="shared" si="41"/>
        <v>14452.461343548104</v>
      </c>
      <c r="H91" s="131">
        <f t="shared" si="41"/>
        <v>11425.706358058636</v>
      </c>
      <c r="I91" s="131">
        <f t="shared" si="41"/>
        <v>10867.656228419202</v>
      </c>
      <c r="J91" s="131">
        <f t="shared" si="41"/>
        <v>9727.589866531709</v>
      </c>
      <c r="K91" s="131">
        <f t="shared" si="41"/>
        <v>12530.724802401801</v>
      </c>
      <c r="L91" s="131">
        <f t="shared" si="41"/>
        <v>15473.455635996279</v>
      </c>
      <c r="M91" s="131">
        <f t="shared" si="41"/>
        <v>20961.556774267174</v>
      </c>
      <c r="N91" s="131">
        <f t="shared" si="41"/>
        <v>18618.234296373896</v>
      </c>
      <c r="O91" s="131">
        <f t="shared" si="41"/>
        <v>17451.838416298295</v>
      </c>
      <c r="P91" s="131">
        <f t="shared" si="41"/>
        <v>17708.031375583534</v>
      </c>
      <c r="Q91" s="131">
        <f t="shared" si="41"/>
        <v>13839.207636662873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7887.1746176288243</v>
      </c>
      <c r="C92" s="37">
        <f t="shared" si="42"/>
        <v>8079.8305373089479</v>
      </c>
      <c r="D92" s="37">
        <f t="shared" si="42"/>
        <v>8199.4555375177806</v>
      </c>
      <c r="E92" s="37">
        <f t="shared" si="42"/>
        <v>8279.2810347784434</v>
      </c>
      <c r="F92" s="37">
        <f t="shared" si="42"/>
        <v>8433.6945282980414</v>
      </c>
      <c r="G92" s="37">
        <f t="shared" si="42"/>
        <v>8338.2375955670923</v>
      </c>
      <c r="H92" s="37">
        <f t="shared" si="42"/>
        <v>7989.3411625715516</v>
      </c>
      <c r="I92" s="37">
        <f t="shared" si="42"/>
        <v>7904.9493489511515</v>
      </c>
      <c r="J92" s="37">
        <f t="shared" si="42"/>
        <v>7783.0060835504964</v>
      </c>
      <c r="K92" s="37">
        <f t="shared" si="42"/>
        <v>7842.197210392239</v>
      </c>
      <c r="L92" s="37">
        <f t="shared" si="42"/>
        <v>8588.3407138426046</v>
      </c>
      <c r="M92" s="37">
        <f t="shared" si="42"/>
        <v>8812.4716804769414</v>
      </c>
      <c r="N92" s="37">
        <f t="shared" si="42"/>
        <v>8751.8426550535241</v>
      </c>
      <c r="O92" s="37">
        <f t="shared" si="42"/>
        <v>8845.0548355387691</v>
      </c>
      <c r="P92" s="37">
        <f t="shared" si="42"/>
        <v>9495.4282924479103</v>
      </c>
      <c r="Q92" s="37">
        <f t="shared" si="42"/>
        <v>9337.2941107148545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40182.138301607905</v>
      </c>
      <c r="C93" s="36">
        <f t="shared" si="43"/>
        <v>39368.828621790271</v>
      </c>
      <c r="D93" s="36">
        <f t="shared" si="43"/>
        <v>39417.139321794704</v>
      </c>
      <c r="E93" s="36">
        <f t="shared" si="43"/>
        <v>39131.667003586721</v>
      </c>
      <c r="F93" s="36">
        <f t="shared" si="43"/>
        <v>40223.149451000812</v>
      </c>
      <c r="G93" s="36">
        <f t="shared" si="43"/>
        <v>40656.277406323868</v>
      </c>
      <c r="H93" s="36">
        <f t="shared" si="43"/>
        <v>38720.264196498916</v>
      </c>
      <c r="I93" s="36">
        <f t="shared" si="43"/>
        <v>36569.138407804538</v>
      </c>
      <c r="J93" s="36">
        <f t="shared" si="43"/>
        <v>34300.05766965793</v>
      </c>
      <c r="K93" s="36">
        <f t="shared" si="43"/>
        <v>38560.136606316955</v>
      </c>
      <c r="L93" s="36">
        <f t="shared" si="43"/>
        <v>40063.15178654511</v>
      </c>
      <c r="M93" s="36">
        <f t="shared" si="43"/>
        <v>58145.1202431403</v>
      </c>
      <c r="N93" s="36">
        <f t="shared" si="43"/>
        <v>53946.281786262967</v>
      </c>
      <c r="O93" s="36">
        <f t="shared" si="43"/>
        <v>48436.259307032589</v>
      </c>
      <c r="P93" s="36">
        <f t="shared" si="43"/>
        <v>45865.527660619955</v>
      </c>
      <c r="Q93" s="36">
        <f t="shared" si="43"/>
        <v>36348.775266402969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1912.0395528804058</v>
      </c>
      <c r="C96" s="132">
        <f t="shared" si="44"/>
        <v>1915.9434416364302</v>
      </c>
      <c r="D96" s="132">
        <f t="shared" si="44"/>
        <v>1963.0288453834203</v>
      </c>
      <c r="E96" s="132">
        <f t="shared" si="44"/>
        <v>1942.1976337900549</v>
      </c>
      <c r="F96" s="132">
        <f t="shared" si="44"/>
        <v>1937.1238517579982</v>
      </c>
      <c r="G96" s="132">
        <f t="shared" si="44"/>
        <v>1907.9751837237177</v>
      </c>
      <c r="H96" s="132">
        <f t="shared" si="44"/>
        <v>1911.5633395066252</v>
      </c>
      <c r="I96" s="132">
        <f t="shared" si="44"/>
        <v>1863.8141852725614</v>
      </c>
      <c r="J96" s="132">
        <f t="shared" si="44"/>
        <v>1892.5080076660179</v>
      </c>
      <c r="K96" s="132">
        <f t="shared" si="44"/>
        <v>1862.962697697063</v>
      </c>
      <c r="L96" s="132">
        <f t="shared" si="44"/>
        <v>1799.9049222135109</v>
      </c>
      <c r="M96" s="132">
        <f t="shared" si="44"/>
        <v>1809.6354988937626</v>
      </c>
      <c r="N96" s="132">
        <f t="shared" si="44"/>
        <v>1799.7498263499838</v>
      </c>
      <c r="O96" s="132">
        <f t="shared" si="44"/>
        <v>1794.8257906363542</v>
      </c>
      <c r="P96" s="132">
        <f t="shared" si="44"/>
        <v>1795.3660236745247</v>
      </c>
      <c r="Q96" s="132">
        <f t="shared" si="44"/>
        <v>1792.904850650089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2027.9999999999027</v>
      </c>
      <c r="C98" s="42">
        <f t="shared" si="46"/>
        <v>2027.9999999997979</v>
      </c>
      <c r="D98" s="42">
        <f t="shared" si="46"/>
        <v>2028.0000000002535</v>
      </c>
      <c r="E98" s="42">
        <f t="shared" si="46"/>
        <v>2027.9999999999657</v>
      </c>
      <c r="F98" s="42">
        <f t="shared" si="46"/>
        <v>2028</v>
      </c>
      <c r="G98" s="42">
        <f t="shared" si="46"/>
        <v>2013.9999999998377</v>
      </c>
      <c r="H98" s="42">
        <f t="shared" si="46"/>
        <v>1986.9999999999677</v>
      </c>
      <c r="I98" s="42">
        <f t="shared" si="46"/>
        <v>1976.0000000000609</v>
      </c>
      <c r="J98" s="42">
        <f t="shared" si="46"/>
        <v>2007.9999999998461</v>
      </c>
      <c r="K98" s="42">
        <f t="shared" si="46"/>
        <v>1991.9999999999422</v>
      </c>
      <c r="L98" s="42">
        <f t="shared" si="46"/>
        <v>2000</v>
      </c>
      <c r="M98" s="42">
        <f t="shared" si="46"/>
        <v>1998.9999999998668</v>
      </c>
      <c r="N98" s="42">
        <f t="shared" si="46"/>
        <v>2002.0000000002126</v>
      </c>
      <c r="O98" s="42">
        <f t="shared" si="46"/>
        <v>1997.9999999999075</v>
      </c>
      <c r="P98" s="42">
        <f t="shared" si="46"/>
        <v>2001.0000000000894</v>
      </c>
      <c r="Q98" s="42">
        <f t="shared" si="46"/>
        <v>2004.000000000002</v>
      </c>
    </row>
    <row r="99" spans="1:17" ht="11.45" customHeight="1" x14ac:dyDescent="0.25">
      <c r="A99" s="116" t="s">
        <v>125</v>
      </c>
      <c r="B99" s="42">
        <f t="shared" ref="B99:Q99" si="47">IF(B25=0,0,B25/B52)</f>
        <v>1363</v>
      </c>
      <c r="C99" s="42">
        <f t="shared" si="47"/>
        <v>1477</v>
      </c>
      <c r="D99" s="42">
        <f t="shared" si="47"/>
        <v>1750.0000000006864</v>
      </c>
      <c r="E99" s="42">
        <f t="shared" si="47"/>
        <v>1749.9999999998533</v>
      </c>
      <c r="F99" s="42">
        <f t="shared" si="47"/>
        <v>1749.9999999999998</v>
      </c>
      <c r="G99" s="42">
        <f t="shared" si="47"/>
        <v>1641.9999999997365</v>
      </c>
      <c r="H99" s="42">
        <f t="shared" si="47"/>
        <v>1637.0000000005111</v>
      </c>
      <c r="I99" s="42">
        <f t="shared" si="47"/>
        <v>1643.9999999999825</v>
      </c>
      <c r="J99" s="42">
        <f t="shared" si="47"/>
        <v>1671.9999999999352</v>
      </c>
      <c r="K99" s="42">
        <f t="shared" si="47"/>
        <v>1664.9999999997708</v>
      </c>
      <c r="L99" s="42">
        <f t="shared" si="47"/>
        <v>1541.9999999998679</v>
      </c>
      <c r="M99" s="42">
        <f t="shared" si="47"/>
        <v>1539.9999999998038</v>
      </c>
      <c r="N99" s="42">
        <f t="shared" si="47"/>
        <v>1537.9999999997199</v>
      </c>
      <c r="O99" s="42">
        <f t="shared" si="47"/>
        <v>1535.9999999998051</v>
      </c>
      <c r="P99" s="42">
        <f t="shared" si="47"/>
        <v>1533.0000000002528</v>
      </c>
      <c r="Q99" s="42">
        <f t="shared" si="47"/>
        <v>1530.9999999998356</v>
      </c>
    </row>
    <row r="100" spans="1:17" ht="11.45" customHeight="1" x14ac:dyDescent="0.25">
      <c r="A100" s="128" t="s">
        <v>18</v>
      </c>
      <c r="B100" s="131">
        <f t="shared" ref="B100:Q100" si="48">IF(B26=0,0,B26/B53)</f>
        <v>61.887711864405773</v>
      </c>
      <c r="C100" s="131">
        <f t="shared" si="48"/>
        <v>60.246709739167635</v>
      </c>
      <c r="D100" s="131">
        <f t="shared" si="48"/>
        <v>59.356215213350758</v>
      </c>
      <c r="E100" s="131">
        <f t="shared" si="48"/>
        <v>59.191489361707042</v>
      </c>
      <c r="F100" s="131">
        <f t="shared" si="48"/>
        <v>59.455412054114639</v>
      </c>
      <c r="G100" s="131">
        <f t="shared" si="48"/>
        <v>57.521095278005667</v>
      </c>
      <c r="H100" s="131">
        <f t="shared" si="48"/>
        <v>70.758804118281816</v>
      </c>
      <c r="I100" s="131">
        <f t="shared" si="48"/>
        <v>73.878204523938138</v>
      </c>
      <c r="J100" s="131">
        <f t="shared" si="48"/>
        <v>73.595902507943066</v>
      </c>
      <c r="K100" s="131">
        <f t="shared" si="48"/>
        <v>61.27753303964495</v>
      </c>
      <c r="L100" s="131">
        <f t="shared" si="48"/>
        <v>54.624961288327057</v>
      </c>
      <c r="M100" s="131">
        <f t="shared" si="48"/>
        <v>55.08340996734163</v>
      </c>
      <c r="N100" s="131">
        <f t="shared" si="48"/>
        <v>59.707495429621545</v>
      </c>
      <c r="O100" s="131">
        <f t="shared" si="48"/>
        <v>60.146017699110381</v>
      </c>
      <c r="P100" s="131">
        <f t="shared" si="48"/>
        <v>58.864809081539505</v>
      </c>
      <c r="Q100" s="131">
        <f t="shared" si="48"/>
        <v>60.357712305029132</v>
      </c>
    </row>
    <row r="101" spans="1:17" ht="11.45" customHeight="1" x14ac:dyDescent="0.25">
      <c r="A101" s="95" t="s">
        <v>126</v>
      </c>
      <c r="B101" s="37">
        <f t="shared" ref="B101:Q101" si="49">IF(B27=0,0,B27/B54)</f>
        <v>78.136677680983482</v>
      </c>
      <c r="C101" s="37">
        <f t="shared" si="49"/>
        <v>77.832137733133493</v>
      </c>
      <c r="D101" s="37">
        <f t="shared" si="49"/>
        <v>78.251049538187914</v>
      </c>
      <c r="E101" s="37">
        <f t="shared" si="49"/>
        <v>79.096078431383589</v>
      </c>
      <c r="F101" s="37">
        <f t="shared" si="49"/>
        <v>79.229446534107694</v>
      </c>
      <c r="G101" s="37">
        <f t="shared" si="49"/>
        <v>76.288848263243381</v>
      </c>
      <c r="H101" s="37">
        <f t="shared" si="49"/>
        <v>81.273224043705184</v>
      </c>
      <c r="I101" s="37">
        <f t="shared" si="49"/>
        <v>83.812641083518415</v>
      </c>
      <c r="J101" s="37">
        <f t="shared" si="49"/>
        <v>81.533361486480331</v>
      </c>
      <c r="K101" s="37">
        <f t="shared" si="49"/>
        <v>76.6430527036228</v>
      </c>
      <c r="L101" s="37">
        <f t="shared" si="49"/>
        <v>74.446245272831447</v>
      </c>
      <c r="M101" s="37">
        <f t="shared" si="49"/>
        <v>75.042564655190859</v>
      </c>
      <c r="N101" s="37">
        <f t="shared" si="49"/>
        <v>80.536277602536359</v>
      </c>
      <c r="O101" s="37">
        <f t="shared" si="49"/>
        <v>83.435294117635593</v>
      </c>
      <c r="P101" s="37">
        <f t="shared" si="49"/>
        <v>86.758349705338617</v>
      </c>
      <c r="Q101" s="37">
        <f t="shared" si="49"/>
        <v>96.546906187634391</v>
      </c>
    </row>
    <row r="102" spans="1:17" ht="11.45" customHeight="1" x14ac:dyDescent="0.25">
      <c r="A102" s="93" t="s">
        <v>125</v>
      </c>
      <c r="B102" s="36">
        <f t="shared" ref="B102:Q102" si="50">IF(B28=0,0,B28/B55)</f>
        <v>23</v>
      </c>
      <c r="C102" s="36">
        <f t="shared" si="50"/>
        <v>25</v>
      </c>
      <c r="D102" s="36">
        <f t="shared" si="50"/>
        <v>27</v>
      </c>
      <c r="E102" s="36">
        <f t="shared" si="50"/>
        <v>29.999999999999996</v>
      </c>
      <c r="F102" s="36">
        <f t="shared" si="50"/>
        <v>33</v>
      </c>
      <c r="G102" s="36">
        <f t="shared" si="50"/>
        <v>28</v>
      </c>
      <c r="H102" s="36">
        <f t="shared" si="50"/>
        <v>34.898199716511336</v>
      </c>
      <c r="I102" s="36">
        <f t="shared" si="50"/>
        <v>36.42441424270028</v>
      </c>
      <c r="J102" s="36">
        <f t="shared" si="50"/>
        <v>33</v>
      </c>
      <c r="K102" s="36">
        <f t="shared" si="50"/>
        <v>29</v>
      </c>
      <c r="L102" s="36">
        <f t="shared" si="50"/>
        <v>28</v>
      </c>
      <c r="M102" s="36">
        <f t="shared" si="50"/>
        <v>30.365167406584032</v>
      </c>
      <c r="N102" s="36">
        <f t="shared" si="50"/>
        <v>31</v>
      </c>
      <c r="O102" s="36">
        <f t="shared" si="50"/>
        <v>30</v>
      </c>
      <c r="P102" s="36">
        <f t="shared" si="50"/>
        <v>28</v>
      </c>
      <c r="Q102" s="36">
        <f t="shared" si="50"/>
        <v>21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0.80463933567311552</v>
      </c>
      <c r="C107" s="52">
        <f t="shared" si="53"/>
        <v>0.75809669624683795</v>
      </c>
      <c r="D107" s="52">
        <f t="shared" si="53"/>
        <v>0.69574541876784746</v>
      </c>
      <c r="E107" s="52">
        <f t="shared" si="53"/>
        <v>0.61518084739102585</v>
      </c>
      <c r="F107" s="52">
        <f t="shared" si="53"/>
        <v>0.5904578505346576</v>
      </c>
      <c r="G107" s="52">
        <f t="shared" si="53"/>
        <v>0.61914529698082588</v>
      </c>
      <c r="H107" s="52">
        <f t="shared" si="53"/>
        <v>0.65611613301675742</v>
      </c>
      <c r="I107" s="52">
        <f t="shared" si="53"/>
        <v>0.59313150151637617</v>
      </c>
      <c r="J107" s="52">
        <f t="shared" si="53"/>
        <v>0.57338778204395746</v>
      </c>
      <c r="K107" s="52">
        <f t="shared" si="53"/>
        <v>0.54278134824958557</v>
      </c>
      <c r="L107" s="52">
        <f t="shared" si="53"/>
        <v>0.47718255005569432</v>
      </c>
      <c r="M107" s="52">
        <f t="shared" si="53"/>
        <v>0.51192198461678495</v>
      </c>
      <c r="N107" s="52">
        <f t="shared" si="53"/>
        <v>0.47641990294905606</v>
      </c>
      <c r="O107" s="52">
        <f t="shared" si="53"/>
        <v>0.47715944174341823</v>
      </c>
      <c r="P107" s="52">
        <f t="shared" si="53"/>
        <v>0.48220597383720876</v>
      </c>
      <c r="Q107" s="52">
        <f t="shared" si="53"/>
        <v>0.47538200606961795</v>
      </c>
    </row>
    <row r="108" spans="1:17" ht="11.45" customHeight="1" x14ac:dyDescent="0.25">
      <c r="A108" s="116" t="s">
        <v>125</v>
      </c>
      <c r="B108" s="52">
        <f t="shared" ref="B108:Q108" si="54">IF(B7=0,0,B7/B$4)</f>
        <v>0.19536066432688443</v>
      </c>
      <c r="C108" s="52">
        <f t="shared" si="54"/>
        <v>0.24190330375316205</v>
      </c>
      <c r="D108" s="52">
        <f t="shared" si="54"/>
        <v>0.3042545812321526</v>
      </c>
      <c r="E108" s="52">
        <f t="shared" si="54"/>
        <v>0.3848191526089742</v>
      </c>
      <c r="F108" s="52">
        <f t="shared" si="54"/>
        <v>0.40954214946534234</v>
      </c>
      <c r="G108" s="52">
        <f t="shared" si="54"/>
        <v>0.38085470301917418</v>
      </c>
      <c r="H108" s="52">
        <f t="shared" si="54"/>
        <v>0.34388386698324247</v>
      </c>
      <c r="I108" s="52">
        <f t="shared" si="54"/>
        <v>0.40686849848362383</v>
      </c>
      <c r="J108" s="52">
        <f t="shared" si="54"/>
        <v>0.42661221795604265</v>
      </c>
      <c r="K108" s="52">
        <f t="shared" si="54"/>
        <v>0.45721865175041443</v>
      </c>
      <c r="L108" s="52">
        <f t="shared" si="54"/>
        <v>0.52281744994430568</v>
      </c>
      <c r="M108" s="52">
        <f t="shared" si="54"/>
        <v>0.4880780153832151</v>
      </c>
      <c r="N108" s="52">
        <f t="shared" si="54"/>
        <v>0.52358009705094399</v>
      </c>
      <c r="O108" s="52">
        <f t="shared" si="54"/>
        <v>0.52284055825658182</v>
      </c>
      <c r="P108" s="52">
        <f t="shared" si="54"/>
        <v>0.51779402616279113</v>
      </c>
      <c r="Q108" s="52">
        <f t="shared" si="54"/>
        <v>0.52461799393038211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0.61477524415819629</v>
      </c>
      <c r="C110" s="48">
        <f t="shared" si="56"/>
        <v>0.56153071980527813</v>
      </c>
      <c r="D110" s="48">
        <f t="shared" si="56"/>
        <v>0.50796681525722376</v>
      </c>
      <c r="E110" s="48">
        <f t="shared" si="56"/>
        <v>0.44997218140236744</v>
      </c>
      <c r="F110" s="48">
        <f t="shared" si="56"/>
        <v>0.40244780633972044</v>
      </c>
      <c r="G110" s="48">
        <f t="shared" si="56"/>
        <v>0.46779112739942252</v>
      </c>
      <c r="H110" s="48">
        <f t="shared" si="56"/>
        <v>0.62105257503405076</v>
      </c>
      <c r="I110" s="48">
        <f t="shared" si="56"/>
        <v>0.65220137365964381</v>
      </c>
      <c r="J110" s="48">
        <f t="shared" si="56"/>
        <v>0.74142232588405743</v>
      </c>
      <c r="K110" s="48">
        <f t="shared" si="56"/>
        <v>0.53031491574052547</v>
      </c>
      <c r="L110" s="48">
        <f t="shared" si="56"/>
        <v>0.43362267230603185</v>
      </c>
      <c r="M110" s="48">
        <f t="shared" si="56"/>
        <v>0.31687704252618082</v>
      </c>
      <c r="N110" s="48">
        <f t="shared" si="56"/>
        <v>0.36744779385524701</v>
      </c>
      <c r="O110" s="48">
        <f t="shared" si="56"/>
        <v>0.3966468553449522</v>
      </c>
      <c r="P110" s="48">
        <f t="shared" si="56"/>
        <v>0.41513927591757671</v>
      </c>
      <c r="Q110" s="48">
        <f t="shared" si="56"/>
        <v>0.56224883894234334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0.3852247558418036</v>
      </c>
      <c r="C111" s="46">
        <f t="shared" si="57"/>
        <v>0.43846928019472187</v>
      </c>
      <c r="D111" s="46">
        <f t="shared" si="57"/>
        <v>0.49203318474277619</v>
      </c>
      <c r="E111" s="46">
        <f t="shared" si="57"/>
        <v>0.55002781859763261</v>
      </c>
      <c r="F111" s="46">
        <f t="shared" si="57"/>
        <v>0.59755219366027945</v>
      </c>
      <c r="G111" s="46">
        <f t="shared" si="57"/>
        <v>0.53220887260057759</v>
      </c>
      <c r="H111" s="46">
        <f t="shared" si="57"/>
        <v>0.37894742496594913</v>
      </c>
      <c r="I111" s="46">
        <f t="shared" si="57"/>
        <v>0.34779862634035619</v>
      </c>
      <c r="J111" s="46">
        <f t="shared" si="57"/>
        <v>0.25857767411594257</v>
      </c>
      <c r="K111" s="46">
        <f t="shared" si="57"/>
        <v>0.46968508425947453</v>
      </c>
      <c r="L111" s="46">
        <f t="shared" si="57"/>
        <v>0.5663773276939682</v>
      </c>
      <c r="M111" s="46">
        <f t="shared" si="57"/>
        <v>0.68312295747381924</v>
      </c>
      <c r="N111" s="46">
        <f t="shared" si="57"/>
        <v>0.63255220614475305</v>
      </c>
      <c r="O111" s="46">
        <f t="shared" si="57"/>
        <v>0.60335314465504786</v>
      </c>
      <c r="P111" s="46">
        <f t="shared" si="57"/>
        <v>0.58486072408242318</v>
      </c>
      <c r="Q111" s="46">
        <f t="shared" si="57"/>
        <v>0.43775116105765671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0.8712240210557205</v>
      </c>
      <c r="C116" s="52">
        <f t="shared" si="60"/>
        <v>0.83779944716165655</v>
      </c>
      <c r="D116" s="52">
        <f t="shared" si="60"/>
        <v>0.78490095239882873</v>
      </c>
      <c r="E116" s="52">
        <f t="shared" si="60"/>
        <v>0.71370588531053469</v>
      </c>
      <c r="F116" s="52">
        <f t="shared" si="60"/>
        <v>0.69619603559704335</v>
      </c>
      <c r="G116" s="52">
        <f t="shared" si="60"/>
        <v>0.71610699423630386</v>
      </c>
      <c r="H116" s="52">
        <f t="shared" si="60"/>
        <v>0.79067665960384037</v>
      </c>
      <c r="I116" s="52">
        <f t="shared" si="60"/>
        <v>0.67523141092541372</v>
      </c>
      <c r="J116" s="52">
        <f t="shared" si="60"/>
        <v>0.66639164557895836</v>
      </c>
      <c r="K116" s="52">
        <f t="shared" si="60"/>
        <v>0.61951674298341053</v>
      </c>
      <c r="L116" s="52">
        <f t="shared" si="60"/>
        <v>0.54423232402263777</v>
      </c>
      <c r="M116" s="52">
        <f t="shared" si="60"/>
        <v>0.5689113459156836</v>
      </c>
      <c r="N116" s="52">
        <f t="shared" si="60"/>
        <v>0.5438829766673382</v>
      </c>
      <c r="O116" s="52">
        <f t="shared" si="60"/>
        <v>0.54064801525677719</v>
      </c>
      <c r="P116" s="52">
        <f t="shared" si="60"/>
        <v>0.53971400785622015</v>
      </c>
      <c r="Q116" s="52">
        <f t="shared" si="60"/>
        <v>0.5310518375693023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0.12877597894427936</v>
      </c>
      <c r="C117" s="52">
        <f t="shared" si="61"/>
        <v>0.1622005528383435</v>
      </c>
      <c r="D117" s="52">
        <f t="shared" si="61"/>
        <v>0.21509904760117124</v>
      </c>
      <c r="E117" s="52">
        <f t="shared" si="61"/>
        <v>0.28629411468946525</v>
      </c>
      <c r="F117" s="52">
        <f t="shared" si="61"/>
        <v>0.30380396440295665</v>
      </c>
      <c r="G117" s="52">
        <f t="shared" si="61"/>
        <v>0.28389300576369608</v>
      </c>
      <c r="H117" s="52">
        <f t="shared" si="61"/>
        <v>0.2093233403961596</v>
      </c>
      <c r="I117" s="52">
        <f t="shared" si="61"/>
        <v>0.32476858907458633</v>
      </c>
      <c r="J117" s="52">
        <f t="shared" si="61"/>
        <v>0.33360835442104159</v>
      </c>
      <c r="K117" s="52">
        <f t="shared" si="61"/>
        <v>0.38048325701658936</v>
      </c>
      <c r="L117" s="52">
        <f t="shared" si="61"/>
        <v>0.45576767597736229</v>
      </c>
      <c r="M117" s="52">
        <f t="shared" si="61"/>
        <v>0.43108865408431629</v>
      </c>
      <c r="N117" s="52">
        <f t="shared" si="61"/>
        <v>0.45611702333266169</v>
      </c>
      <c r="O117" s="52">
        <f t="shared" si="61"/>
        <v>0.45935198474322286</v>
      </c>
      <c r="P117" s="52">
        <f t="shared" si="61"/>
        <v>0.4602859921437798</v>
      </c>
      <c r="Q117" s="52">
        <f t="shared" si="61"/>
        <v>0.46894816243069765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0.80735024979946368</v>
      </c>
      <c r="C119" s="48">
        <f t="shared" si="63"/>
        <v>0.76566205485475936</v>
      </c>
      <c r="D119" s="48">
        <f t="shared" si="63"/>
        <v>0.7240418068623804</v>
      </c>
      <c r="E119" s="48">
        <f t="shared" si="63"/>
        <v>0.6704514196489636</v>
      </c>
      <c r="F119" s="48">
        <f t="shared" si="63"/>
        <v>0.62645180999776784</v>
      </c>
      <c r="G119" s="48">
        <f t="shared" si="63"/>
        <v>0.69088304187398242</v>
      </c>
      <c r="H119" s="48">
        <f t="shared" si="63"/>
        <v>0.81131687707280997</v>
      </c>
      <c r="I119" s="48">
        <f t="shared" si="63"/>
        <v>0.83278172786708449</v>
      </c>
      <c r="J119" s="48">
        <f t="shared" si="63"/>
        <v>0.885662205064076</v>
      </c>
      <c r="K119" s="48">
        <f t="shared" si="63"/>
        <v>0.74826681316206456</v>
      </c>
      <c r="L119" s="48">
        <f t="shared" si="63"/>
        <v>0.66570207149133143</v>
      </c>
      <c r="M119" s="48">
        <f t="shared" si="63"/>
        <v>0.53359843661906914</v>
      </c>
      <c r="N119" s="48">
        <f t="shared" si="63"/>
        <v>0.58516356068320086</v>
      </c>
      <c r="O119" s="48">
        <f t="shared" si="63"/>
        <v>0.60133516825931355</v>
      </c>
      <c r="P119" s="48">
        <f t="shared" si="63"/>
        <v>0.61271359303027539</v>
      </c>
      <c r="Q119" s="48">
        <f t="shared" si="63"/>
        <v>0.73576007993876702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0.19264975020053635</v>
      </c>
      <c r="C120" s="46">
        <f t="shared" si="64"/>
        <v>0.23433794514524056</v>
      </c>
      <c r="D120" s="46">
        <f t="shared" si="64"/>
        <v>0.2759581931376196</v>
      </c>
      <c r="E120" s="46">
        <f t="shared" si="64"/>
        <v>0.32954858035103635</v>
      </c>
      <c r="F120" s="46">
        <f t="shared" si="64"/>
        <v>0.37354819000223211</v>
      </c>
      <c r="G120" s="46">
        <f t="shared" si="64"/>
        <v>0.30911695812601758</v>
      </c>
      <c r="H120" s="46">
        <f t="shared" si="64"/>
        <v>0.18868312292718997</v>
      </c>
      <c r="I120" s="46">
        <f t="shared" si="64"/>
        <v>0.16721827213291549</v>
      </c>
      <c r="J120" s="46">
        <f t="shared" si="64"/>
        <v>0.11433779493592407</v>
      </c>
      <c r="K120" s="46">
        <f t="shared" si="64"/>
        <v>0.25173318683793544</v>
      </c>
      <c r="L120" s="46">
        <f t="shared" si="64"/>
        <v>0.33429792850866857</v>
      </c>
      <c r="M120" s="46">
        <f t="shared" si="64"/>
        <v>0.46640156338093069</v>
      </c>
      <c r="N120" s="46">
        <f t="shared" si="64"/>
        <v>0.4148364393167992</v>
      </c>
      <c r="O120" s="46">
        <f t="shared" si="64"/>
        <v>0.39866483174068645</v>
      </c>
      <c r="P120" s="46">
        <f t="shared" si="64"/>
        <v>0.38728640696972466</v>
      </c>
      <c r="Q120" s="46">
        <f t="shared" si="64"/>
        <v>0.26423992006123304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25.699954682002232</v>
      </c>
      <c r="C4" s="100">
        <v>27.79862</v>
      </c>
      <c r="D4" s="100">
        <v>29.898479999999999</v>
      </c>
      <c r="E4" s="100">
        <v>26.798909999999999</v>
      </c>
      <c r="F4" s="100">
        <v>20.60041</v>
      </c>
      <c r="G4" s="100">
        <v>23.645635961741611</v>
      </c>
      <c r="H4" s="100">
        <v>25.700000000000003</v>
      </c>
      <c r="I4" s="100">
        <v>33.300919999999998</v>
      </c>
      <c r="J4" s="100">
        <v>36.498780000000004</v>
      </c>
      <c r="K4" s="100">
        <v>29.197470000000003</v>
      </c>
      <c r="L4" s="100">
        <v>29.139336588447996</v>
      </c>
      <c r="M4" s="100">
        <v>24.959508062801635</v>
      </c>
      <c r="N4" s="100">
        <v>24.959873980808226</v>
      </c>
      <c r="O4" s="100">
        <v>27.037219313904806</v>
      </c>
      <c r="P4" s="100">
        <v>27.037493462248168</v>
      </c>
      <c r="Q4" s="100">
        <v>27.037216633625945</v>
      </c>
    </row>
    <row r="5" spans="1:17" ht="11.45" customHeight="1" x14ac:dyDescent="0.25">
      <c r="A5" s="141" t="s">
        <v>91</v>
      </c>
      <c r="B5" s="140">
        <f t="shared" ref="B5:Q5" si="0">B4</f>
        <v>25.699954682002232</v>
      </c>
      <c r="C5" s="140">
        <f t="shared" si="0"/>
        <v>27.79862</v>
      </c>
      <c r="D5" s="140">
        <f t="shared" si="0"/>
        <v>29.898479999999999</v>
      </c>
      <c r="E5" s="140">
        <f t="shared" si="0"/>
        <v>26.798909999999999</v>
      </c>
      <c r="F5" s="140">
        <f t="shared" si="0"/>
        <v>20.60041</v>
      </c>
      <c r="G5" s="140">
        <f t="shared" si="0"/>
        <v>23.645635961741611</v>
      </c>
      <c r="H5" s="140">
        <f t="shared" si="0"/>
        <v>25.700000000000003</v>
      </c>
      <c r="I5" s="140">
        <f t="shared" si="0"/>
        <v>33.300919999999998</v>
      </c>
      <c r="J5" s="140">
        <f t="shared" si="0"/>
        <v>36.498780000000004</v>
      </c>
      <c r="K5" s="140">
        <f t="shared" si="0"/>
        <v>29.197470000000003</v>
      </c>
      <c r="L5" s="140">
        <f t="shared" si="0"/>
        <v>29.139336588447996</v>
      </c>
      <c r="M5" s="140">
        <f t="shared" si="0"/>
        <v>24.959508062801635</v>
      </c>
      <c r="N5" s="140">
        <f t="shared" si="0"/>
        <v>24.959873980808226</v>
      </c>
      <c r="O5" s="140">
        <f t="shared" si="0"/>
        <v>27.037219313904806</v>
      </c>
      <c r="P5" s="140">
        <f t="shared" si="0"/>
        <v>27.037493462248168</v>
      </c>
      <c r="Q5" s="140">
        <f t="shared" si="0"/>
        <v>27.037216633625945</v>
      </c>
    </row>
    <row r="7" spans="1:17" ht="11.45" customHeight="1" x14ac:dyDescent="0.25">
      <c r="A7" s="27" t="s">
        <v>81</v>
      </c>
      <c r="B7" s="71">
        <f t="shared" ref="B7:Q7" si="1">SUM(B8,B12)</f>
        <v>25.699954682002232</v>
      </c>
      <c r="C7" s="71">
        <f t="shared" si="1"/>
        <v>27.79862</v>
      </c>
      <c r="D7" s="71">
        <f t="shared" si="1"/>
        <v>29.898480000000003</v>
      </c>
      <c r="E7" s="71">
        <f t="shared" si="1"/>
        <v>26.798910000000003</v>
      </c>
      <c r="F7" s="71">
        <f t="shared" si="1"/>
        <v>20.600410000000004</v>
      </c>
      <c r="G7" s="71">
        <f t="shared" si="1"/>
        <v>23.645635961741611</v>
      </c>
      <c r="H7" s="71">
        <f t="shared" si="1"/>
        <v>25.700000000000003</v>
      </c>
      <c r="I7" s="71">
        <f t="shared" si="1"/>
        <v>33.300920000000005</v>
      </c>
      <c r="J7" s="71">
        <f t="shared" si="1"/>
        <v>36.498780000000004</v>
      </c>
      <c r="K7" s="71">
        <f t="shared" si="1"/>
        <v>29.197470000000003</v>
      </c>
      <c r="L7" s="71">
        <f t="shared" si="1"/>
        <v>29.139336588448</v>
      </c>
      <c r="M7" s="71">
        <f t="shared" si="1"/>
        <v>24.959508062801635</v>
      </c>
      <c r="N7" s="71">
        <f t="shared" si="1"/>
        <v>24.959873980808222</v>
      </c>
      <c r="O7" s="71">
        <f t="shared" si="1"/>
        <v>27.037219313904806</v>
      </c>
      <c r="P7" s="71">
        <f t="shared" si="1"/>
        <v>27.037493462248168</v>
      </c>
      <c r="Q7" s="71">
        <f t="shared" si="1"/>
        <v>27.037216633625942</v>
      </c>
    </row>
    <row r="8" spans="1:17" ht="11.45" customHeight="1" x14ac:dyDescent="0.25">
      <c r="A8" s="130" t="s">
        <v>39</v>
      </c>
      <c r="B8" s="139">
        <f t="shared" ref="B8:Q8" si="2">SUM(B9:B11)</f>
        <v>25.042855408265272</v>
      </c>
      <c r="C8" s="139">
        <f t="shared" si="2"/>
        <v>27.071124795553846</v>
      </c>
      <c r="D8" s="139">
        <f t="shared" si="2"/>
        <v>29.197125556006252</v>
      </c>
      <c r="E8" s="139">
        <f t="shared" si="2"/>
        <v>26.311382751797485</v>
      </c>
      <c r="F8" s="139">
        <f t="shared" si="2"/>
        <v>20.281919594057285</v>
      </c>
      <c r="G8" s="139">
        <f t="shared" si="2"/>
        <v>23.317549967607199</v>
      </c>
      <c r="H8" s="139">
        <f t="shared" si="2"/>
        <v>24.999342329856603</v>
      </c>
      <c r="I8" s="139">
        <f t="shared" si="2"/>
        <v>32.429591272783092</v>
      </c>
      <c r="J8" s="139">
        <f t="shared" si="2"/>
        <v>35.476729666240132</v>
      </c>
      <c r="K8" s="139">
        <f t="shared" si="2"/>
        <v>28.778914032058374</v>
      </c>
      <c r="L8" s="139">
        <f t="shared" si="2"/>
        <v>28.828739600681693</v>
      </c>
      <c r="M8" s="139">
        <f t="shared" si="2"/>
        <v>24.649375201130162</v>
      </c>
      <c r="N8" s="139">
        <f t="shared" si="2"/>
        <v>24.575733449432626</v>
      </c>
      <c r="O8" s="139">
        <f t="shared" si="2"/>
        <v>26.649186539150676</v>
      </c>
      <c r="P8" s="139">
        <f t="shared" si="2"/>
        <v>26.711264320724176</v>
      </c>
      <c r="Q8" s="139">
        <f t="shared" si="2"/>
        <v>26.768074359292996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20.30886253014852</v>
      </c>
      <c r="C10" s="70">
        <v>21.46560102006768</v>
      </c>
      <c r="D10" s="70">
        <v>21.437035725595262</v>
      </c>
      <c r="E10" s="70">
        <v>17.249933940503347</v>
      </c>
      <c r="F10" s="70">
        <v>12.744596174842835</v>
      </c>
      <c r="G10" s="70">
        <v>15.465844547421561</v>
      </c>
      <c r="H10" s="70">
        <v>18.553301645196218</v>
      </c>
      <c r="I10" s="70">
        <v>19.926395287018206</v>
      </c>
      <c r="J10" s="70">
        <v>21.27368494112125</v>
      </c>
      <c r="K10" s="70">
        <v>15.702662160443113</v>
      </c>
      <c r="L10" s="70">
        <v>14.230028801301447</v>
      </c>
      <c r="M10" s="70">
        <v>13.006721311179128</v>
      </c>
      <c r="N10" s="70">
        <v>12.303366133088355</v>
      </c>
      <c r="O10" s="70">
        <v>13.156859903451885</v>
      </c>
      <c r="P10" s="70">
        <v>13.152050644269329</v>
      </c>
      <c r="Q10" s="70">
        <v>12.874909009814333</v>
      </c>
    </row>
    <row r="11" spans="1:17" ht="11.45" customHeight="1" x14ac:dyDescent="0.25">
      <c r="A11" s="116" t="s">
        <v>125</v>
      </c>
      <c r="B11" s="70">
        <v>4.7339928781167524</v>
      </c>
      <c r="C11" s="70">
        <v>5.6055237754861649</v>
      </c>
      <c r="D11" s="70">
        <v>7.7600898304109913</v>
      </c>
      <c r="E11" s="70">
        <v>9.061448811294138</v>
      </c>
      <c r="F11" s="70">
        <v>7.5373234192144514</v>
      </c>
      <c r="G11" s="70">
        <v>7.85170542018564</v>
      </c>
      <c r="H11" s="70">
        <v>6.4460406846603862</v>
      </c>
      <c r="I11" s="70">
        <v>12.503195985764885</v>
      </c>
      <c r="J11" s="70">
        <v>14.203044725118879</v>
      </c>
      <c r="K11" s="70">
        <v>13.076251871615263</v>
      </c>
      <c r="L11" s="70">
        <v>14.598710799380246</v>
      </c>
      <c r="M11" s="70">
        <v>11.642653889951035</v>
      </c>
      <c r="N11" s="70">
        <v>12.272367316344273</v>
      </c>
      <c r="O11" s="70">
        <v>13.492326635698793</v>
      </c>
      <c r="P11" s="70">
        <v>13.559213676454846</v>
      </c>
      <c r="Q11" s="70">
        <v>13.893165349478661</v>
      </c>
    </row>
    <row r="12" spans="1:17" ht="11.45" customHeight="1" x14ac:dyDescent="0.25">
      <c r="A12" s="128" t="s">
        <v>18</v>
      </c>
      <c r="B12" s="138">
        <f t="shared" ref="B12:Q12" si="3">SUM(B13:B14)</f>
        <v>0.6570992737369592</v>
      </c>
      <c r="C12" s="138">
        <f t="shared" si="3"/>
        <v>0.72749520444615323</v>
      </c>
      <c r="D12" s="138">
        <f t="shared" si="3"/>
        <v>0.70135444399374913</v>
      </c>
      <c r="E12" s="138">
        <f t="shared" si="3"/>
        <v>0.48752724820251864</v>
      </c>
      <c r="F12" s="138">
        <f t="shared" si="3"/>
        <v>0.3184904059427186</v>
      </c>
      <c r="G12" s="138">
        <f t="shared" si="3"/>
        <v>0.32808599413441114</v>
      </c>
      <c r="H12" s="138">
        <f t="shared" si="3"/>
        <v>0.70065767014339819</v>
      </c>
      <c r="I12" s="138">
        <f t="shared" si="3"/>
        <v>0.87132872721691113</v>
      </c>
      <c r="J12" s="138">
        <f t="shared" si="3"/>
        <v>1.0220503337598683</v>
      </c>
      <c r="K12" s="138">
        <f t="shared" si="3"/>
        <v>0.41855596794162692</v>
      </c>
      <c r="L12" s="138">
        <f t="shared" si="3"/>
        <v>0.31059698776630484</v>
      </c>
      <c r="M12" s="138">
        <f t="shared" si="3"/>
        <v>0.31013286167147436</v>
      </c>
      <c r="N12" s="138">
        <f t="shared" si="3"/>
        <v>0.38414053137559767</v>
      </c>
      <c r="O12" s="138">
        <f t="shared" si="3"/>
        <v>0.38803277475413078</v>
      </c>
      <c r="P12" s="138">
        <f t="shared" si="3"/>
        <v>0.32622914152399352</v>
      </c>
      <c r="Q12" s="138">
        <f t="shared" si="3"/>
        <v>0.26914227433294757</v>
      </c>
    </row>
    <row r="13" spans="1:17" ht="11.45" customHeight="1" x14ac:dyDescent="0.25">
      <c r="A13" s="95" t="s">
        <v>126</v>
      </c>
      <c r="B13" s="20">
        <v>0.53777148804358543</v>
      </c>
      <c r="C13" s="20">
        <v>0.56504620257831728</v>
      </c>
      <c r="D13" s="20">
        <v>0.51532155440268257</v>
      </c>
      <c r="E13" s="20">
        <v>0.33249668809929828</v>
      </c>
      <c r="F13" s="20">
        <v>0.20369605971623594</v>
      </c>
      <c r="G13" s="20">
        <v>0.23031172350508564</v>
      </c>
      <c r="H13" s="20">
        <v>0.5721077087376546</v>
      </c>
      <c r="I13" s="20">
        <v>0.72763389278508128</v>
      </c>
      <c r="J13" s="20">
        <v>0.90434220715790825</v>
      </c>
      <c r="K13" s="20">
        <v>0.31550063936512918</v>
      </c>
      <c r="L13" s="20">
        <v>0.20829531151644828</v>
      </c>
      <c r="M13" s="20">
        <v>0.17922396755365491</v>
      </c>
      <c r="N13" s="20">
        <v>0.23897786722534417</v>
      </c>
      <c r="O13" s="20">
        <v>0.24386129044809648</v>
      </c>
      <c r="P13" s="20">
        <v>0.20472800024871582</v>
      </c>
      <c r="Q13" s="20">
        <v>0.19761827220613432</v>
      </c>
    </row>
    <row r="14" spans="1:17" ht="11.45" customHeight="1" x14ac:dyDescent="0.25">
      <c r="A14" s="93" t="s">
        <v>125</v>
      </c>
      <c r="B14" s="69">
        <v>0.11932778569337382</v>
      </c>
      <c r="C14" s="69">
        <v>0.16244900186783592</v>
      </c>
      <c r="D14" s="69">
        <v>0.18603288959106659</v>
      </c>
      <c r="E14" s="69">
        <v>0.15503056010322036</v>
      </c>
      <c r="F14" s="69">
        <v>0.11479434622648264</v>
      </c>
      <c r="G14" s="69">
        <v>9.7774270629325505E-2</v>
      </c>
      <c r="H14" s="69">
        <v>0.1285499614057436</v>
      </c>
      <c r="I14" s="69">
        <v>0.14369483443182984</v>
      </c>
      <c r="J14" s="69">
        <v>0.11770812660196006</v>
      </c>
      <c r="K14" s="69">
        <v>0.10305532857649774</v>
      </c>
      <c r="L14" s="69">
        <v>0.10230167624985656</v>
      </c>
      <c r="M14" s="69">
        <v>0.13090889411781945</v>
      </c>
      <c r="N14" s="69">
        <v>0.1451626641502535</v>
      </c>
      <c r="O14" s="69">
        <v>0.14417148430603433</v>
      </c>
      <c r="P14" s="69">
        <v>0.12150114127527767</v>
      </c>
      <c r="Q14" s="69">
        <v>7.1524002126813285E-2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528.52849294265332</v>
      </c>
      <c r="C18" s="68">
        <f>IF(C7=0,"",C7/TrAvia_act!C12*100)</f>
        <v>664.23401375945377</v>
      </c>
      <c r="D18" s="68">
        <f>IF(D7=0,"",D7/TrAvia_act!D12*100)</f>
        <v>732.81888758977311</v>
      </c>
      <c r="E18" s="68">
        <f>IF(E7=0,"",E7/TrAvia_act!E12*100)</f>
        <v>562.20505479455221</v>
      </c>
      <c r="F18" s="68">
        <f>IF(F7=0,"",F7/TrAvia_act!F12*100)</f>
        <v>379.59420366103996</v>
      </c>
      <c r="G18" s="68">
        <f>IF(G7=0,"",G7/TrAvia_act!G12*100)</f>
        <v>368.2614719313878</v>
      </c>
      <c r="H18" s="68">
        <f>IF(H7=0,"",H7/TrAvia_act!H12*100)</f>
        <v>385.62527127874182</v>
      </c>
      <c r="I18" s="68">
        <f>IF(I7=0,"",I7/TrAvia_act!I12*100)</f>
        <v>404.76055937053854</v>
      </c>
      <c r="J18" s="68">
        <f>IF(J7=0,"",J7/TrAvia_act!J12*100)</f>
        <v>430.02158213199789</v>
      </c>
      <c r="K18" s="68">
        <f>IF(K7=0,"",K7/TrAvia_act!K12*100)</f>
        <v>399.28297992261201</v>
      </c>
      <c r="L18" s="68">
        <f>IF(L7=0,"",L7/TrAvia_act!L12*100)</f>
        <v>413.15182473695808</v>
      </c>
      <c r="M18" s="68">
        <f>IF(M7=0,"",M7/TrAvia_act!M12*100)</f>
        <v>352.63460685277425</v>
      </c>
      <c r="N18" s="68">
        <f>IF(N7=0,"",N7/TrAvia_act!N12*100)</f>
        <v>438.11031308096631</v>
      </c>
      <c r="O18" s="68">
        <f>IF(O7=0,"",O7/TrAvia_act!O12*100)</f>
        <v>471.43816328240098</v>
      </c>
      <c r="P18" s="68">
        <f>IF(P7=0,"",P7/TrAvia_act!P12*100)</f>
        <v>453.06492611700844</v>
      </c>
      <c r="Q18" s="68">
        <f>IF(Q7=0,"",Q7/TrAvia_act!Q12*100)</f>
        <v>404.66118924795137</v>
      </c>
    </row>
    <row r="19" spans="1:17" ht="11.45" customHeight="1" x14ac:dyDescent="0.25">
      <c r="A19" s="130" t="s">
        <v>39</v>
      </c>
      <c r="B19" s="134">
        <f>IF(B8=0,"",B8/TrAvia_act!B13*100)</f>
        <v>524.65681525497155</v>
      </c>
      <c r="C19" s="134">
        <f>IF(C8=0,"",C8/TrAvia_act!C13*100)</f>
        <v>659.21999390399708</v>
      </c>
      <c r="D19" s="134">
        <f>IF(D8=0,"",D8/TrAvia_act!D13*100)</f>
        <v>728.35374872981151</v>
      </c>
      <c r="E19" s="134">
        <f>IF(E8=0,"",E8/TrAvia_act!E13*100)</f>
        <v>559.76867784604678</v>
      </c>
      <c r="F19" s="134">
        <f>IF(F8=0,"",F8/TrAvia_act!F13*100)</f>
        <v>378.27414100420202</v>
      </c>
      <c r="G19" s="134">
        <f>IF(G8=0,"",G8/TrAvia_act!G13*100)</f>
        <v>366.97681246737193</v>
      </c>
      <c r="H19" s="134">
        <f>IF(H8=0,"",H8/TrAvia_act!H13*100)</f>
        <v>382.67643212904198</v>
      </c>
      <c r="I19" s="134">
        <f>IF(I8=0,"",I8/TrAvia_act!I13*100)</f>
        <v>402.00230493526846</v>
      </c>
      <c r="J19" s="134">
        <f>IF(J8=0,"",J8/TrAvia_act!J13*100)</f>
        <v>427.16629727419109</v>
      </c>
      <c r="K19" s="134">
        <f>IF(K8=0,"",K8/TrAvia_act!K13*100)</f>
        <v>398.06620326122254</v>
      </c>
      <c r="L19" s="134">
        <f>IF(L8=0,"",L8/TrAvia_act!L13*100)</f>
        <v>412.31235764800704</v>
      </c>
      <c r="M19" s="134">
        <f>IF(M8=0,"",M8/TrAvia_act!M13*100)</f>
        <v>352.03470346528593</v>
      </c>
      <c r="N19" s="134">
        <f>IF(N8=0,"",N8/TrAvia_act!N13*100)</f>
        <v>437.22574648520884</v>
      </c>
      <c r="O19" s="134">
        <f>IF(O8=0,"",O8/TrAvia_act!O13*100)</f>
        <v>470.59756723969224</v>
      </c>
      <c r="P19" s="134">
        <f>IF(P8=0,"",P8/TrAvia_act!P13*100)</f>
        <v>452.34587960215703</v>
      </c>
      <c r="Q19" s="134">
        <f>IF(Q8=0,"",Q8/TrAvia_act!Q13*100)</f>
        <v>404.07048690886757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488.36803612307034</v>
      </c>
      <c r="C21" s="77">
        <f>IF(C10=0,"",C10/TrAvia_act!C15*100)</f>
        <v>623.91733659460829</v>
      </c>
      <c r="D21" s="77">
        <f>IF(D10=0,"",D10/TrAvia_act!D15*100)</f>
        <v>681.32156923728621</v>
      </c>
      <c r="E21" s="77">
        <f>IF(E10=0,"",E10/TrAvia_act!E15*100)</f>
        <v>514.20119256387238</v>
      </c>
      <c r="F21" s="77">
        <f>IF(F10=0,"",F10/TrAvia_act!F15*100)</f>
        <v>341.42249376852493</v>
      </c>
      <c r="G21" s="77">
        <f>IF(G10=0,"",G10/TrAvia_act!G15*100)</f>
        <v>339.90021016482461</v>
      </c>
      <c r="H21" s="77">
        <f>IF(H10=0,"",H10/TrAvia_act!H15*100)</f>
        <v>359.19097762442277</v>
      </c>
      <c r="I21" s="77">
        <f>IF(I10=0,"",I10/TrAvia_act!I15*100)</f>
        <v>365.81640082125119</v>
      </c>
      <c r="J21" s="77">
        <f>IF(J10=0,"",J10/TrAvia_act!J15*100)</f>
        <v>384.38513211952647</v>
      </c>
      <c r="K21" s="77">
        <f>IF(K10=0,"",K10/TrAvia_act!K15*100)</f>
        <v>350.59130715718254</v>
      </c>
      <c r="L21" s="77">
        <f>IF(L10=0,"",L10/TrAvia_act!L15*100)</f>
        <v>373.95740947481306</v>
      </c>
      <c r="M21" s="77">
        <f>IF(M10=0,"",M10/TrAvia_act!M15*100)</f>
        <v>326.51474822830511</v>
      </c>
      <c r="N21" s="77">
        <f>IF(N10=0,"",N10/TrAvia_act!N15*100)</f>
        <v>402.45536612898894</v>
      </c>
      <c r="O21" s="77">
        <f>IF(O10=0,"",O10/TrAvia_act!O15*100)</f>
        <v>429.73760409933027</v>
      </c>
      <c r="P21" s="77">
        <f>IF(P10=0,"",P10/TrAvia_act!P15*100)</f>
        <v>412.67292508061331</v>
      </c>
      <c r="Q21" s="77">
        <f>IF(Q10=0,"",Q10/TrAvia_act!Q15*100)</f>
        <v>365.97148935175022</v>
      </c>
    </row>
    <row r="22" spans="1:17" ht="11.45" customHeight="1" x14ac:dyDescent="0.25">
      <c r="A22" s="116" t="s">
        <v>125</v>
      </c>
      <c r="B22" s="77">
        <f>IF(B11=0,"",B11/TrAvia_act!B16*100)</f>
        <v>770.16577068040704</v>
      </c>
      <c r="C22" s="77">
        <f>IF(C11=0,"",C11/TrAvia_act!C16*100)</f>
        <v>841.56553009104482</v>
      </c>
      <c r="D22" s="77">
        <f>IF(D11=0,"",D11/TrAvia_act!D16*100)</f>
        <v>899.97516169637777</v>
      </c>
      <c r="E22" s="77">
        <f>IF(E11=0,"",E11/TrAvia_act!E16*100)</f>
        <v>673.36438504374632</v>
      </c>
      <c r="F22" s="77">
        <f>IF(F11=0,"",F11/TrAvia_act!F16*100)</f>
        <v>462.72323883318813</v>
      </c>
      <c r="G22" s="77">
        <f>IF(G11=0,"",G11/TrAvia_act!G16*100)</f>
        <v>435.27629112782324</v>
      </c>
      <c r="H22" s="77">
        <f>IF(H11=0,"",H11/TrAvia_act!H16*100)</f>
        <v>471.38799521534844</v>
      </c>
      <c r="I22" s="77">
        <f>IF(I11=0,"",I11/TrAvia_act!I16*100)</f>
        <v>477.23697944656499</v>
      </c>
      <c r="J22" s="77">
        <f>IF(J11=0,"",J11/TrAvia_act!J16*100)</f>
        <v>512.62282337551699</v>
      </c>
      <c r="K22" s="77">
        <f>IF(K11=0,"",K11/TrAvia_act!K16*100)</f>
        <v>475.3665639616367</v>
      </c>
      <c r="L22" s="77">
        <f>IF(L11=0,"",L11/TrAvia_act!L16*100)</f>
        <v>458.11201322319084</v>
      </c>
      <c r="M22" s="77">
        <f>IF(M11=0,"",M11/TrAvia_act!M16*100)</f>
        <v>385.71360441529583</v>
      </c>
      <c r="N22" s="77">
        <f>IF(N11=0,"",N11/TrAvia_act!N16*100)</f>
        <v>478.68663700365823</v>
      </c>
      <c r="O22" s="77">
        <f>IF(O11=0,"",O11/TrAvia_act!O16*100)</f>
        <v>518.68891920729197</v>
      </c>
      <c r="P22" s="77">
        <f>IF(P11=0,"",P11/TrAvia_act!P16*100)</f>
        <v>498.86489094246167</v>
      </c>
      <c r="Q22" s="77">
        <f>IF(Q11=0,"",Q11/TrAvia_act!Q16*100)</f>
        <v>447.2150053933504</v>
      </c>
    </row>
    <row r="23" spans="1:17" ht="11.45" customHeight="1" x14ac:dyDescent="0.25">
      <c r="A23" s="128" t="s">
        <v>18</v>
      </c>
      <c r="B23" s="133">
        <f>IF(B12=0,"",B12/TrAvia_act!B17*100)</f>
        <v>735.33352527303805</v>
      </c>
      <c r="C23" s="133">
        <f>IF(C12=0,"",C12/TrAvia_act!C17*100)</f>
        <v>926.44550726987984</v>
      </c>
      <c r="D23" s="133">
        <f>IF(D12=0,"",D12/TrAvia_act!D17*100)</f>
        <v>983.92489515768011</v>
      </c>
      <c r="E23" s="133">
        <f>IF(E12=0,"",E12/TrAvia_act!E17*100)</f>
        <v>734.81129371362999</v>
      </c>
      <c r="F23" s="133">
        <f>IF(F12=0,"",F12/TrAvia_act!F17*100)</f>
        <v>488.05389916512956</v>
      </c>
      <c r="G23" s="133">
        <f>IF(G12=0,"",G12/TrAvia_act!G17*100)</f>
        <v>490.22877514477</v>
      </c>
      <c r="H23" s="133">
        <f>IF(H12=0,"",H12/TrAvia_act!H17*100)</f>
        <v>531.85483406424612</v>
      </c>
      <c r="I23" s="133">
        <f>IF(I12=0,"",I12/TrAvia_act!I17*100)</f>
        <v>543.57072968219552</v>
      </c>
      <c r="J23" s="133">
        <f>IF(J12=0,"",J12/TrAvia_act!J17*100)</f>
        <v>559.93786775978424</v>
      </c>
      <c r="K23" s="133">
        <f>IF(K12=0,"",K12/TrAvia_act!K17*100)</f>
        <v>505.5320451997992</v>
      </c>
      <c r="L23" s="133">
        <f>IF(L12=0,"",L12/TrAvia_act!L17*100)</f>
        <v>509.41972403423551</v>
      </c>
      <c r="M23" s="133">
        <f>IF(M12=0,"",M12/TrAvia_act!M17*100)</f>
        <v>407.87857385690415</v>
      </c>
      <c r="N23" s="133">
        <f>IF(N12=0,"",N12/TrAvia_act!N17*100)</f>
        <v>503.24643005307325</v>
      </c>
      <c r="O23" s="133">
        <f>IF(O12=0,"",O12/TrAvia_act!O17*100)</f>
        <v>537.35813958372069</v>
      </c>
      <c r="P23" s="133">
        <f>IF(P12=0,"",P12/TrAvia_act!P17*100)</f>
        <v>520.85657358380104</v>
      </c>
      <c r="Q23" s="133">
        <f>IF(Q12=0,"",Q12/TrAvia_act!Q17*100)</f>
        <v>473.5061943467212</v>
      </c>
    </row>
    <row r="24" spans="1:17" ht="11.45" customHeight="1" x14ac:dyDescent="0.25">
      <c r="A24" s="95" t="s">
        <v>126</v>
      </c>
      <c r="B24" s="75">
        <f>IF(B13=0,"",B13/TrAvia_act!B18*100)</f>
        <v>745.39962226359262</v>
      </c>
      <c r="C24" s="75">
        <f>IF(C13=0,"",C13/TrAvia_act!C18*100)</f>
        <v>939.80246694759819</v>
      </c>
      <c r="D24" s="75">
        <f>IF(D13=0,"",D13/TrAvia_act!D18*100)</f>
        <v>998.47928834605921</v>
      </c>
      <c r="E24" s="75">
        <f>IF(E13=0,"",E13/TrAvia_act!E18*100)</f>
        <v>747.47545800218961</v>
      </c>
      <c r="F24" s="75">
        <f>IF(F13=0,"",F13/TrAvia_act!F18*100)</f>
        <v>498.27189574083093</v>
      </c>
      <c r="G24" s="75">
        <f>IF(G13=0,"",G13/TrAvia_act!G18*100)</f>
        <v>498.1069727108806</v>
      </c>
      <c r="H24" s="75">
        <f>IF(H13=0,"",H13/TrAvia_act!H18*100)</f>
        <v>535.27199201773465</v>
      </c>
      <c r="I24" s="75">
        <f>IF(I13=0,"",I13/TrAvia_act!I18*100)</f>
        <v>545.07437104550138</v>
      </c>
      <c r="J24" s="75">
        <f>IF(J13=0,"",J13/TrAvia_act!J18*100)</f>
        <v>559.4125992513558</v>
      </c>
      <c r="K24" s="75">
        <f>IF(K13=0,"",K13/TrAvia_act!K18*100)</f>
        <v>509.25923269464175</v>
      </c>
      <c r="L24" s="75">
        <f>IF(L13=0,"",L13/TrAvia_act!L18*100)</f>
        <v>513.18990286449355</v>
      </c>
      <c r="M24" s="75">
        <f>IF(M13=0,"",M13/TrAvia_act!M18*100)</f>
        <v>441.73788185029019</v>
      </c>
      <c r="N24" s="75">
        <f>IF(N13=0,"",N13/TrAvia_act!N18*100)</f>
        <v>535.02118260005182</v>
      </c>
      <c r="O24" s="75">
        <f>IF(O13=0,"",O13/TrAvia_act!O18*100)</f>
        <v>561.59300054620701</v>
      </c>
      <c r="P24" s="75">
        <f>IF(P13=0,"",P13/TrAvia_act!P18*100)</f>
        <v>533.47629393407783</v>
      </c>
      <c r="Q24" s="75">
        <f>IF(Q13=0,"",Q13/TrAvia_act!Q18*100)</f>
        <v>472.53569893927062</v>
      </c>
    </row>
    <row r="25" spans="1:17" ht="11.45" customHeight="1" x14ac:dyDescent="0.25">
      <c r="A25" s="93" t="s">
        <v>125</v>
      </c>
      <c r="B25" s="74">
        <f>IF(B14=0,"",B14/TrAvia_act!B19*100)</f>
        <v>693.14885640442878</v>
      </c>
      <c r="C25" s="74">
        <f>IF(C14=0,"",C14/TrAvia_act!C19*100)</f>
        <v>882.80376078654592</v>
      </c>
      <c r="D25" s="74">
        <f>IF(D14=0,"",D14/TrAvia_act!D19*100)</f>
        <v>945.73799074986584</v>
      </c>
      <c r="E25" s="74">
        <f>IF(E14=0,"",E14/TrAvia_act!E19*100)</f>
        <v>709.0466343214149</v>
      </c>
      <c r="F25" s="74">
        <f>IF(F14=0,"",F14/TrAvia_act!F19*100)</f>
        <v>470.91800446474065</v>
      </c>
      <c r="G25" s="74">
        <f>IF(G14=0,"",G14/TrAvia_act!G19*100)</f>
        <v>472.6208343447712</v>
      </c>
      <c r="H25" s="74">
        <f>IF(H14=0,"",H14/TrAvia_act!H19*100)</f>
        <v>517.16142706377707</v>
      </c>
      <c r="I25" s="74">
        <f>IF(I14=0,"",I14/TrAvia_act!I19*100)</f>
        <v>536.082283373942</v>
      </c>
      <c r="J25" s="74">
        <f>IF(J14=0,"",J14/TrAvia_act!J19*100)</f>
        <v>564.00660518546363</v>
      </c>
      <c r="K25" s="74">
        <f>IF(K14=0,"",K14/TrAvia_act!K19*100)</f>
        <v>494.45312968668969</v>
      </c>
      <c r="L25" s="74">
        <f>IF(L14=0,"",L14/TrAvia_act!L19*100)</f>
        <v>501.91200219942766</v>
      </c>
      <c r="M25" s="74">
        <f>IF(M14=0,"",M14/TrAvia_act!M19*100)</f>
        <v>369.14098112821517</v>
      </c>
      <c r="N25" s="74">
        <f>IF(N14=0,"",N14/TrAvia_act!N19*100)</f>
        <v>458.42532569001537</v>
      </c>
      <c r="O25" s="74">
        <f>IF(O14=0,"",O14/TrAvia_act!O19*100)</f>
        <v>500.80293572742204</v>
      </c>
      <c r="P25" s="74">
        <f>IF(P14=0,"",P14/TrAvia_act!P19*100)</f>
        <v>500.89131257875925</v>
      </c>
      <c r="Q25" s="74">
        <f>IF(Q14=0,"",Q14/TrAvia_act!Q19*100)</f>
        <v>476.20848012700969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69.336922312554108</v>
      </c>
      <c r="C28" s="134">
        <f>IF(C8=0,"",C8/TrAvia_act!C4*1000)</f>
        <v>85.292464675002336</v>
      </c>
      <c r="D28" s="134">
        <f>IF(D8=0,"",D8/TrAvia_act!D4*1000)</f>
        <v>91.477919475535202</v>
      </c>
      <c r="E28" s="134">
        <f>IF(E8=0,"",E8/TrAvia_act!E4*1000)</f>
        <v>67.848738821832384</v>
      </c>
      <c r="F28" s="134">
        <f>IF(F8=0,"",F8/TrAvia_act!F4*1000)</f>
        <v>44.946960402904097</v>
      </c>
      <c r="G28" s="134">
        <f>IF(G8=0,"",G8/TrAvia_act!G4*1000)</f>
        <v>40.079102116485167</v>
      </c>
      <c r="H28" s="134">
        <f>IF(H8=0,"",H8/TrAvia_act!H4*1000)</f>
        <v>39.780466525021389</v>
      </c>
      <c r="I28" s="134">
        <f>IF(I8=0,"",I8/TrAvia_act!I4*1000)</f>
        <v>42.384604869903868</v>
      </c>
      <c r="J28" s="134">
        <f>IF(J8=0,"",J8/TrAvia_act!J4*1000)</f>
        <v>44.47541716370884</v>
      </c>
      <c r="K28" s="134">
        <f>IF(K8=0,"",K8/TrAvia_act!K4*1000)</f>
        <v>41.225067549524496</v>
      </c>
      <c r="L28" s="134">
        <f>IF(L8=0,"",L8/TrAvia_act!L4*1000)</f>
        <v>38.895100263427153</v>
      </c>
      <c r="M28" s="134">
        <f>IF(M8=0,"",M8/TrAvia_act!M4*1000)</f>
        <v>34.11081312027715</v>
      </c>
      <c r="N28" s="134">
        <f>IF(N8=0,"",N8/TrAvia_act!N4*1000)</f>
        <v>39.167332854404172</v>
      </c>
      <c r="O28" s="134">
        <f>IF(O8=0,"",O8/TrAvia_act!O4*1000)</f>
        <v>38.890270499293024</v>
      </c>
      <c r="P28" s="134">
        <f>IF(P8=0,"",P8/TrAvia_act!P4*1000)</f>
        <v>37.955811546093933</v>
      </c>
      <c r="Q28" s="134">
        <f>IF(Q8=0,"",Q8/TrAvia_act!Q4*1000)</f>
        <v>34.504281095312905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69.881956369563355</v>
      </c>
      <c r="C30" s="77">
        <f>IF(C10=0,"",C10/TrAvia_act!C6*1000)</f>
        <v>89.211904796239722</v>
      </c>
      <c r="D30" s="77">
        <f>IF(D10=0,"",D10/TrAvia_act!D6*1000)</f>
        <v>96.536279605821377</v>
      </c>
      <c r="E30" s="77">
        <f>IF(E10=0,"",E10/TrAvia_act!E6*1000)</f>
        <v>72.307398616298215</v>
      </c>
      <c r="F30" s="77">
        <f>IF(F10=0,"",F10/TrAvia_act!F6*1000)</f>
        <v>47.833091253838816</v>
      </c>
      <c r="G30" s="77">
        <f>IF(G10=0,"",G10/TrAvia_act!G6*1000)</f>
        <v>42.935460941754719</v>
      </c>
      <c r="H30" s="77">
        <f>IF(H10=0,"",H10/TrAvia_act!H6*1000)</f>
        <v>44.996815311772927</v>
      </c>
      <c r="I30" s="77">
        <f>IF(I10=0,"",I10/TrAvia_act!I6*1000)</f>
        <v>43.908076764843457</v>
      </c>
      <c r="J30" s="77">
        <f>IF(J10=0,"",J10/TrAvia_act!J6*1000)</f>
        <v>46.512613220871074</v>
      </c>
      <c r="K30" s="77">
        <f>IF(K10=0,"",K10/TrAvia_act!K6*1000)</f>
        <v>41.441488459650969</v>
      </c>
      <c r="L30" s="77">
        <f>IF(L10=0,"",L10/TrAvia_act!L6*1000)</f>
        <v>40.233745587083952</v>
      </c>
      <c r="M30" s="77">
        <f>IF(M10=0,"",M10/TrAvia_act!M6*1000)</f>
        <v>35.160108830441096</v>
      </c>
      <c r="N30" s="77">
        <f>IF(N10=0,"",N10/TrAvia_act!N6*1000)</f>
        <v>41.157744114143014</v>
      </c>
      <c r="O30" s="77">
        <f>IF(O10=0,"",O10/TrAvia_act!O6*1000)</f>
        <v>40.238866227968664</v>
      </c>
      <c r="P30" s="77">
        <f>IF(P10=0,"",P10/TrAvia_act!P6*1000)</f>
        <v>38.75651541947493</v>
      </c>
      <c r="Q30" s="77">
        <f>IF(Q10=0,"",Q10/TrAvia_act!Q6*1000)</f>
        <v>34.910597558409123</v>
      </c>
    </row>
    <row r="31" spans="1:17" ht="11.45" customHeight="1" x14ac:dyDescent="0.25">
      <c r="A31" s="116" t="s">
        <v>125</v>
      </c>
      <c r="B31" s="77">
        <f>IF(B11=0,"",B11/TrAvia_act!B7*1000)</f>
        <v>67.092069987434314</v>
      </c>
      <c r="C31" s="77">
        <f>IF(C11=0,"",C11/TrAvia_act!C7*1000)</f>
        <v>73.009397180896045</v>
      </c>
      <c r="D31" s="77">
        <f>IF(D11=0,"",D11/TrAvia_act!D7*1000)</f>
        <v>79.910859834651035</v>
      </c>
      <c r="E31" s="77">
        <f>IF(E11=0,"",E11/TrAvia_act!E7*1000)</f>
        <v>60.721021575973502</v>
      </c>
      <c r="F31" s="77">
        <f>IF(F11=0,"",F11/TrAvia_act!F7*1000)</f>
        <v>40.785878031213095</v>
      </c>
      <c r="G31" s="77">
        <f>IF(G11=0,"",G11/TrAvia_act!G7*1000)</f>
        <v>35.435596025748282</v>
      </c>
      <c r="H31" s="77">
        <f>IF(H11=0,"",H11/TrAvia_act!H7*1000)</f>
        <v>29.827889730842063</v>
      </c>
      <c r="I31" s="77">
        <f>IF(I11=0,"",I11/TrAvia_act!I7*1000)</f>
        <v>40.163692767022333</v>
      </c>
      <c r="J31" s="77">
        <f>IF(J11=0,"",J11/TrAvia_act!J7*1000)</f>
        <v>41.737325567548048</v>
      </c>
      <c r="K31" s="77">
        <f>IF(K11=0,"",K11/TrAvia_act!K7*1000)</f>
        <v>40.968146199229345</v>
      </c>
      <c r="L31" s="77">
        <f>IF(L11=0,"",L11/TrAvia_act!L7*1000)</f>
        <v>37.673300590844057</v>
      </c>
      <c r="M31" s="77">
        <f>IF(M11=0,"",M11/TrAvia_act!M7*1000)</f>
        <v>33.010256394780605</v>
      </c>
      <c r="N31" s="77">
        <f>IF(N11=0,"",N11/TrAvia_act!N7*1000)</f>
        <v>37.356203010976955</v>
      </c>
      <c r="O31" s="77">
        <f>IF(O11=0,"",O11/TrAvia_act!O7*1000)</f>
        <v>37.659502964390661</v>
      </c>
      <c r="P31" s="77">
        <f>IF(P11=0,"",P11/TrAvia_act!P7*1000)</f>
        <v>37.210140156487135</v>
      </c>
      <c r="Q31" s="77">
        <f>IF(Q11=0,"",Q11/TrAvia_act!Q7*1000)</f>
        <v>34.136097888559561</v>
      </c>
    </row>
    <row r="32" spans="1:17" ht="11.45" customHeight="1" x14ac:dyDescent="0.25">
      <c r="A32" s="128" t="s">
        <v>36</v>
      </c>
      <c r="B32" s="133">
        <f>IF(B12=0,"",B12/TrAvia_act!B8*1000)</f>
        <v>273.8951207289744</v>
      </c>
      <c r="C32" s="133">
        <f>IF(C12=0,"",C12/TrAvia_act!C8*1000)</f>
        <v>324.09833851349288</v>
      </c>
      <c r="D32" s="133">
        <f>IF(D12=0,"",D12/TrAvia_act!D8*1000)</f>
        <v>324.25231167936136</v>
      </c>
      <c r="E32" s="133">
        <f>IF(E12=0,"",E12/TrAvia_act!E8*1000)</f>
        <v>228.41990419264923</v>
      </c>
      <c r="F32" s="133">
        <f>IF(F12=0,"",F12/TrAvia_act!F8*1000)</f>
        <v>143.37789068958654</v>
      </c>
      <c r="G32" s="133">
        <f>IF(G12=0,"",G12/TrAvia_act!G8*1000)</f>
        <v>153.38544798492524</v>
      </c>
      <c r="H32" s="133">
        <f>IF(H12=0,"",H12/TrAvia_act!H8*1000)</f>
        <v>195.91987030434552</v>
      </c>
      <c r="I32" s="133">
        <f>IF(I12=0,"",I12/TrAvia_act!I8*1000)</f>
        <v>207.17396390193372</v>
      </c>
      <c r="J32" s="133">
        <f>IF(J12=0,"",J12/TrAvia_act!J8*1000)</f>
        <v>233.48259898632054</v>
      </c>
      <c r="K32" s="133">
        <f>IF(K12=0,"",K12/TrAvia_act!K8*1000)</f>
        <v>175.80197329359214</v>
      </c>
      <c r="L32" s="133">
        <f>IF(L12=0,"",L12/TrAvia_act!L8*1000)</f>
        <v>156.81946063032873</v>
      </c>
      <c r="M32" s="133">
        <f>IF(M12=0,"",M12/TrAvia_act!M8*1000)</f>
        <v>110.4128078727975</v>
      </c>
      <c r="N32" s="133">
        <f>IF(N12=0,"",N12/TrAvia_act!N8*1000)</f>
        <v>145.29922476129639</v>
      </c>
      <c r="O32" s="133">
        <f>IF(O12=0,"",O12/TrAvia_act!O8*1000)</f>
        <v>161.11951268646382</v>
      </c>
      <c r="P32" s="133">
        <f>IF(P12=0,"",P12/TrAvia_act!P8*1000)</f>
        <v>148.56988435248337</v>
      </c>
      <c r="Q32" s="133">
        <f>IF(Q12=0,"",Q12/TrAvia_act!Q8*1000)</f>
        <v>154.34769477946156</v>
      </c>
    </row>
    <row r="33" spans="1:17" ht="11.45" customHeight="1" x14ac:dyDescent="0.25">
      <c r="A33" s="95" t="s">
        <v>126</v>
      </c>
      <c r="B33" s="75">
        <f>IF(B13=0,"",B13/TrAvia_act!B9*1000)</f>
        <v>364.61515028386856</v>
      </c>
      <c r="C33" s="75">
        <f>IF(C13=0,"",C13/TrAvia_act!C9*1000)</f>
        <v>448.28799631917366</v>
      </c>
      <c r="D33" s="75">
        <f>IF(D13=0,"",D13/TrAvia_act!D9*1000)</f>
        <v>469.01690291685713</v>
      </c>
      <c r="E33" s="75">
        <f>IF(E13=0,"",E13/TrAvia_act!E9*1000)</f>
        <v>346.20768970592309</v>
      </c>
      <c r="F33" s="75">
        <f>IF(F13=0,"",F13/TrAvia_act!F9*1000)</f>
        <v>227.85517477202333</v>
      </c>
      <c r="G33" s="75">
        <f>IF(G13=0,"",G13/TrAvia_act!G9*1000)</f>
        <v>230.17626213514598</v>
      </c>
      <c r="H33" s="75">
        <f>IF(H13=0,"",H13/TrAvia_act!H9*1000)</f>
        <v>257.58587053184397</v>
      </c>
      <c r="I33" s="75">
        <f>IF(I13=0,"",I13/TrAvia_act!I9*1000)</f>
        <v>265.26768893111307</v>
      </c>
      <c r="J33" s="75">
        <f>IF(J13=0,"",J13/TrAvia_act!J9*1000)</f>
        <v>278.64379454669211</v>
      </c>
      <c r="K33" s="75">
        <f>IF(K13=0,"",K13/TrAvia_act!K9*1000)</f>
        <v>249.8829406901022</v>
      </c>
      <c r="L33" s="75">
        <f>IF(L13=0,"",L13/TrAvia_act!L9*1000)</f>
        <v>242.53265963321633</v>
      </c>
      <c r="M33" s="75">
        <f>IF(M13=0,"",M13/TrAvia_act!M9*1000)</f>
        <v>201.36175100400106</v>
      </c>
      <c r="N33" s="75">
        <f>IF(N13=0,"",N13/TrAvia_act!N9*1000)</f>
        <v>246.00005320522041</v>
      </c>
      <c r="O33" s="75">
        <f>IF(O13=0,"",O13/TrAvia_act!O9*1000)</f>
        <v>255.28105292056242</v>
      </c>
      <c r="P33" s="75">
        <f>IF(P13=0,"",P13/TrAvia_act!P9*1000)</f>
        <v>224.59053665017416</v>
      </c>
      <c r="Q33" s="75">
        <f>IF(Q13=0,"",Q13/TrAvia_act!Q9*1000)</f>
        <v>201.56575990851749</v>
      </c>
    </row>
    <row r="34" spans="1:17" ht="11.45" customHeight="1" x14ac:dyDescent="0.25">
      <c r="A34" s="93" t="s">
        <v>125</v>
      </c>
      <c r="B34" s="74">
        <f>IF(B14=0,"",B14/TrAvia_act!B10*1000)</f>
        <v>129.11618979611328</v>
      </c>
      <c r="C34" s="74">
        <f>IF(C14=0,"",C14/TrAvia_act!C10*1000)</f>
        <v>165.05342684026107</v>
      </c>
      <c r="D34" s="74">
        <f>IF(D14=0,"",D14/TrAvia_act!D10*1000)</f>
        <v>174.79977340927036</v>
      </c>
      <c r="E34" s="74">
        <f>IF(E14=0,"",E14/TrAvia_act!E10*1000)</f>
        <v>132.05891117034074</v>
      </c>
      <c r="F34" s="74">
        <f>IF(F14=0,"",F14/TrAvia_act!F10*1000)</f>
        <v>86.482948247383021</v>
      </c>
      <c r="G34" s="74">
        <f>IF(G14=0,"",G14/TrAvia_act!G10*1000)</f>
        <v>85.88927613472238</v>
      </c>
      <c r="H34" s="74">
        <f>IF(H14=0,"",H14/TrAvia_act!H10*1000)</f>
        <v>94.856171991104375</v>
      </c>
      <c r="I34" s="74">
        <f>IF(I14=0,"",I14/TrAvia_act!I10*1000)</f>
        <v>98.235042366463489</v>
      </c>
      <c r="J34" s="74">
        <f>IF(J14=0,"",J14/TrAvia_act!J10*1000)</f>
        <v>103.991455690392</v>
      </c>
      <c r="K34" s="74">
        <f>IF(K14=0,"",K14/TrAvia_act!K10*1000)</f>
        <v>92.158180251287618</v>
      </c>
      <c r="L34" s="74">
        <f>IF(L14=0,"",L14/TrAvia_act!L10*1000)</f>
        <v>91.196801342643667</v>
      </c>
      <c r="M34" s="74">
        <f>IF(M14=0,"",M14/TrAvia_act!M10*1000)</f>
        <v>68.224748161157507</v>
      </c>
      <c r="N34" s="74">
        <f>IF(N14=0,"",N14/TrAvia_act!N10*1000)</f>
        <v>86.802397318965092</v>
      </c>
      <c r="O34" s="74">
        <f>IF(O14=0,"",O14/TrAvia_act!O10*1000)</f>
        <v>99.217326281774248</v>
      </c>
      <c r="P34" s="74">
        <f>IF(P14=0,"",P14/TrAvia_act!P10*1000)</f>
        <v>94.60975803496089</v>
      </c>
      <c r="Q34" s="74">
        <f>IF(Q14=0,"",Q14/TrAvia_act!Q10*1000)</f>
        <v>93.700677346607847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2283.8901421126557</v>
      </c>
      <c r="C37" s="134">
        <f>IF(C8=0,"",1000000*C8/TrAvia_act!C22)</f>
        <v>2873.48740001633</v>
      </c>
      <c r="D37" s="134">
        <f>IF(D8=0,"",1000000*D8/TrAvia_act!D22)</f>
        <v>3181.5544901390708</v>
      </c>
      <c r="E37" s="134">
        <f>IF(E8=0,"",1000000*E8/TrAvia_act!E22)</f>
        <v>2452.1325956940809</v>
      </c>
      <c r="F37" s="134">
        <f>IF(F8=0,"",1000000*F8/TrAvia_act!F22)</f>
        <v>1658.2388679631497</v>
      </c>
      <c r="G37" s="134">
        <f>IF(G8=0,"",1000000*G8/TrAvia_act!G22)</f>
        <v>1719.0762288120909</v>
      </c>
      <c r="H37" s="134">
        <f>IF(H8=0,"",1000000*H8/TrAvia_act!H22)</f>
        <v>1844.9699136425538</v>
      </c>
      <c r="I37" s="134">
        <f>IF(I8=0,"",1000000*I8/TrAvia_act!I22)</f>
        <v>1994.1945192954799</v>
      </c>
      <c r="J37" s="134">
        <f>IF(J8=0,"",1000000*J8/TrAvia_act!J22)</f>
        <v>2006.6023566877902</v>
      </c>
      <c r="K37" s="134">
        <f>IF(K8=0,"",1000000*K8/TrAvia_act!K22)</f>
        <v>1926.2994666705738</v>
      </c>
      <c r="L37" s="134">
        <f>IF(L8=0,"",1000000*L8/TrAvia_act!L22)</f>
        <v>2161.0749325848346</v>
      </c>
      <c r="M37" s="134">
        <f>IF(M8=0,"",1000000*M8/TrAvia_act!M22)</f>
        <v>1836.216865400042</v>
      </c>
      <c r="N37" s="134">
        <f>IF(N8=0,"",1000000*N8/TrAvia_act!N22)</f>
        <v>2294.8672564602321</v>
      </c>
      <c r="O37" s="134">
        <f>IF(O8=0,"",1000000*O8/TrAvia_act!O22)</f>
        <v>2486.8595127986823</v>
      </c>
      <c r="P37" s="134">
        <f>IF(P8=0,"",1000000*P8/TrAvia_act!P22)</f>
        <v>2386.639056533611</v>
      </c>
      <c r="Q37" s="134">
        <f>IF(Q8=0,"",1000000*Q8/TrAvia_act!Q22)</f>
        <v>2133.2542524141691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2115.0658748332139</v>
      </c>
      <c r="C39" s="77">
        <f>IF(C10=0,"",1000000*C10/TrAvia_act!C24)</f>
        <v>2702.114932032689</v>
      </c>
      <c r="D39" s="77">
        <f>IF(D10=0,"",1000000*D10/TrAvia_act!D24)</f>
        <v>2950.7275603021694</v>
      </c>
      <c r="E39" s="77">
        <f>IF(E10=0,"",1000000*E10/TrAvia_act!E24)</f>
        <v>2226.9473199720301</v>
      </c>
      <c r="F39" s="77">
        <f>IF(F10=0,"",1000000*F10/TrAvia_act!F24)</f>
        <v>1478.6629742247169</v>
      </c>
      <c r="G39" s="77">
        <f>IF(G10=0,"",1000000*G10/TrAvia_act!G24)</f>
        <v>1510.7789926171301</v>
      </c>
      <c r="H39" s="77">
        <f>IF(H10=0,"",1000000*H10/TrAvia_act!H24)</f>
        <v>1679.1837854282032</v>
      </c>
      <c r="I39" s="77">
        <f>IF(I10=0,"",1000000*I10/TrAvia_act!I24)</f>
        <v>1745.6325262390019</v>
      </c>
      <c r="J39" s="77">
        <f>IF(J10=0,"",1000000*J10/TrAvia_act!J24)</f>
        <v>1728.0224954204573</v>
      </c>
      <c r="K39" s="77">
        <f>IF(K10=0,"",1000000*K10/TrAvia_act!K24)</f>
        <v>1623.6854679395215</v>
      </c>
      <c r="L39" s="77">
        <f>IF(L10=0,"",1000000*L10/TrAvia_act!L24)</f>
        <v>1704.8075717385225</v>
      </c>
      <c r="M39" s="77">
        <f>IF(M10=0,"",1000000*M10/TrAvia_act!M24)</f>
        <v>1493.1375629869278</v>
      </c>
      <c r="N39" s="77">
        <f>IF(N10=0,"",1000000*N10/TrAvia_act!N24)</f>
        <v>1830.8580555191006</v>
      </c>
      <c r="O39" s="77">
        <f>IF(O10=0,"",1000000*O10/TrAvia_act!O24)</f>
        <v>1968.7056566589681</v>
      </c>
      <c r="P39" s="77">
        <f>IF(P10=0,"",1000000*P10/TrAvia_act!P24)</f>
        <v>1880.7451228756368</v>
      </c>
      <c r="Q39" s="77">
        <f>IF(Q10=0,"",1000000*Q10/TrAvia_act!Q24)</f>
        <v>1657.8559116423298</v>
      </c>
    </row>
    <row r="40" spans="1:17" ht="11.45" customHeight="1" x14ac:dyDescent="0.25">
      <c r="A40" s="116" t="s">
        <v>125</v>
      </c>
      <c r="B40" s="77">
        <f>IF(B11=0,"",1000000*B11/TrAvia_act!B25)</f>
        <v>3473.2156112375292</v>
      </c>
      <c r="C40" s="77">
        <f>IF(C11=0,"",1000000*C11/TrAvia_act!C25)</f>
        <v>3795.2090558470986</v>
      </c>
      <c r="D40" s="77">
        <f>IF(D11=0,"",1000000*D11/TrAvia_act!D25)</f>
        <v>4058.6243882902672</v>
      </c>
      <c r="E40" s="77">
        <f>IF(E11=0,"",1000000*E11/TrAvia_act!E25)</f>
        <v>3036.6785560637195</v>
      </c>
      <c r="F40" s="77">
        <f>IF(F11=0,"",1000000*F11/TrAvia_act!F25)</f>
        <v>2086.7451326728828</v>
      </c>
      <c r="G40" s="77">
        <f>IF(G11=0,"",1000000*G11/TrAvia_act!G25)</f>
        <v>2359.995617729378</v>
      </c>
      <c r="H40" s="77">
        <f>IF(H11=0,"",1000000*H11/TrAvia_act!H25)</f>
        <v>2577.38531973626</v>
      </c>
      <c r="I40" s="77">
        <f>IF(I11=0,"",1000000*I11/TrAvia_act!I25)</f>
        <v>2579.574166652545</v>
      </c>
      <c r="J40" s="77">
        <f>IF(J11=0,"",1000000*J11/TrAvia_act!J25)</f>
        <v>2645.3799078262023</v>
      </c>
      <c r="K40" s="77">
        <f>IF(K11=0,"",1000000*K11/TrAvia_act!K25)</f>
        <v>2481.7331318305678</v>
      </c>
      <c r="L40" s="77">
        <f>IF(L11=0,"",1000000*L11/TrAvia_act!L25)</f>
        <v>2923.8355296175137</v>
      </c>
      <c r="M40" s="77">
        <f>IF(M11=0,"",1000000*M11/TrAvia_act!M25)</f>
        <v>2470.3275811481085</v>
      </c>
      <c r="N40" s="77">
        <f>IF(N11=0,"",1000000*N11/TrAvia_act!N25)</f>
        <v>3076.5523480431871</v>
      </c>
      <c r="O40" s="77">
        <f>IF(O11=0,"",1000000*O11/TrAvia_act!O25)</f>
        <v>3345.4814370688796</v>
      </c>
      <c r="P40" s="77">
        <f>IF(P11=0,"",1000000*P11/TrAvia_act!P25)</f>
        <v>3229.1530546451168</v>
      </c>
      <c r="Q40" s="77">
        <f>IF(Q11=0,"",1000000*Q11/TrAvia_act!Q25)</f>
        <v>2905.3043390796029</v>
      </c>
    </row>
    <row r="41" spans="1:17" ht="11.45" customHeight="1" x14ac:dyDescent="0.25">
      <c r="A41" s="128" t="s">
        <v>18</v>
      </c>
      <c r="B41" s="133">
        <f>IF(B12=0,"",1000000*B12/TrAvia_act!B26)</f>
        <v>3129.0441606521867</v>
      </c>
      <c r="C41" s="133">
        <f>IF(C12=0,"",1000000*C12/TrAvia_act!C26)</f>
        <v>4019.3105218019518</v>
      </c>
      <c r="D41" s="133">
        <f>IF(D12=0,"",1000000*D12/TrAvia_act!D26)</f>
        <v>4356.2387825698697</v>
      </c>
      <c r="E41" s="133">
        <f>IF(E12=0,"",1000000*E12/TrAvia_act!E26)</f>
        <v>3339.2277274145113</v>
      </c>
      <c r="F41" s="133">
        <f>IF(F12=0,"",1000000*F12/TrAvia_act!F26)</f>
        <v>2291.29788447999</v>
      </c>
      <c r="G41" s="133">
        <f>IF(G12=0,"",1000000*G12/TrAvia_act!G26)</f>
        <v>2216.7972576649404</v>
      </c>
      <c r="H41" s="133">
        <f>IF(H12=0,"",1000000*H12/TrAvia_act!H26)</f>
        <v>2238.522907806384</v>
      </c>
      <c r="I41" s="133">
        <f>IF(I12=0,"",1000000*I12/TrAvia_act!I26)</f>
        <v>2251.495419165145</v>
      </c>
      <c r="J41" s="133">
        <f>IF(J12=0,"",1000000*J12/TrAvia_act!J26)</f>
        <v>2271.2229639108186</v>
      </c>
      <c r="K41" s="133">
        <f>IF(K12=0,"",1000000*K12/TrAvia_act!K26)</f>
        <v>2202.9261470611941</v>
      </c>
      <c r="L41" s="133">
        <f>IF(L12=0,"",1000000*L12/TrAvia_act!L26)</f>
        <v>2426.5389669242568</v>
      </c>
      <c r="M41" s="133">
        <f>IF(M12=0,"",1000000*M12/TrAvia_act!M26)</f>
        <v>2314.424340831898</v>
      </c>
      <c r="N41" s="133">
        <f>IF(N12=0,"",1000000*N12/TrAvia_act!N26)</f>
        <v>2705.2150096873079</v>
      </c>
      <c r="O41" s="133">
        <f>IF(O12=0,"",1000000*O12/TrAvia_act!O26)</f>
        <v>2811.8317011168897</v>
      </c>
      <c r="P41" s="133">
        <f>IF(P12=0,"",1000000*P12/TrAvia_act!P26)</f>
        <v>2630.8801735805928</v>
      </c>
      <c r="Q41" s="133">
        <f>IF(Q12=0,"",1000000*Q12/TrAvia_act!Q26)</f>
        <v>2136.0497962932345</v>
      </c>
    </row>
    <row r="42" spans="1:17" ht="11.45" customHeight="1" x14ac:dyDescent="0.25">
      <c r="A42" s="95" t="s">
        <v>126</v>
      </c>
      <c r="B42" s="75">
        <f>IF(B13=0,"",1000000*B13/TrAvia_act!B27)</f>
        <v>2875.7833585218473</v>
      </c>
      <c r="C42" s="75">
        <f>IF(C13=0,"",1000000*C13/TrAvia_act!C27)</f>
        <v>3622.0910421687004</v>
      </c>
      <c r="D42" s="75">
        <f>IF(D13=0,"",1000000*D13/TrAvia_act!D27)</f>
        <v>3845.6832418110639</v>
      </c>
      <c r="E42" s="75">
        <f>IF(E13=0,"",1000000*E13/TrAvia_act!E27)</f>
        <v>2866.3507594767093</v>
      </c>
      <c r="F42" s="75">
        <f>IF(F13=0,"",1000000*F13/TrAvia_act!F27)</f>
        <v>1921.660940719207</v>
      </c>
      <c r="G42" s="75">
        <f>IF(G13=0,"",1000000*G13/TrAvia_act!G27)</f>
        <v>1919.2643625423802</v>
      </c>
      <c r="H42" s="75">
        <f>IF(H13=0,"",1000000*H13/TrAvia_act!H27)</f>
        <v>2057.9413983368872</v>
      </c>
      <c r="I42" s="75">
        <f>IF(I13=0,"",1000000*I13/TrAvia_act!I27)</f>
        <v>2096.9276449137787</v>
      </c>
      <c r="J42" s="75">
        <f>IF(J13=0,"",1000000*J13/TrAvia_act!J27)</f>
        <v>2168.6863481004993</v>
      </c>
      <c r="K42" s="75">
        <f>IF(K13=0,"",1000000*K13/TrAvia_act!K27)</f>
        <v>1959.6313004045289</v>
      </c>
      <c r="L42" s="75">
        <f>IF(L13=0,"",1000000*L13/TrAvia_act!L27)</f>
        <v>2082.9531151644828</v>
      </c>
      <c r="M42" s="75">
        <f>IF(M13=0,"",1000000*M13/TrAvia_act!M27)</f>
        <v>1774.4947282540088</v>
      </c>
      <c r="N42" s="75">
        <f>IF(N13=0,"",1000000*N13/TrAvia_act!N27)</f>
        <v>2152.9537587868845</v>
      </c>
      <c r="O42" s="75">
        <f>IF(O13=0,"",1000000*O13/TrAvia_act!O27)</f>
        <v>2257.9749115564491</v>
      </c>
      <c r="P42" s="75">
        <f>IF(P13=0,"",1000000*P13/TrAvia_act!P27)</f>
        <v>2132.5833359241228</v>
      </c>
      <c r="Q42" s="75">
        <f>IF(Q13=0,"",1000000*Q13/TrAvia_act!Q27)</f>
        <v>1882.0787829155649</v>
      </c>
    </row>
    <row r="43" spans="1:17" ht="11.45" customHeight="1" x14ac:dyDescent="0.25">
      <c r="A43" s="93" t="s">
        <v>125</v>
      </c>
      <c r="B43" s="74">
        <f>IF(B14=0,"",1000000*B14/TrAvia_act!B28)</f>
        <v>5188.1645953640791</v>
      </c>
      <c r="C43" s="74">
        <f>IF(C14=0,"",1000000*C14/TrAvia_act!C28)</f>
        <v>6497.9600747134373</v>
      </c>
      <c r="D43" s="74">
        <f>IF(D14=0,"",1000000*D14/TrAvia_act!D28)</f>
        <v>6890.1070218913555</v>
      </c>
      <c r="E43" s="74">
        <f>IF(E14=0,"",1000000*E14/TrAvia_act!E28)</f>
        <v>5167.6853367740132</v>
      </c>
      <c r="F43" s="74">
        <f>IF(F14=0,"",1000000*F14/TrAvia_act!F28)</f>
        <v>3478.6165523176555</v>
      </c>
      <c r="G43" s="74">
        <f>IF(G14=0,"",1000000*G14/TrAvia_act!G28)</f>
        <v>3491.9382367616249</v>
      </c>
      <c r="H43" s="74">
        <f>IF(H14=0,"",1000000*H14/TrAvia_act!H28)</f>
        <v>3672.856040164103</v>
      </c>
      <c r="I43" s="74">
        <f>IF(I14=0,"",1000000*I14/TrAvia_act!I28)</f>
        <v>3592.370860795746</v>
      </c>
      <c r="J43" s="74">
        <f>IF(J14=0,"",1000000*J14/TrAvia_act!J28)</f>
        <v>3566.9129273321232</v>
      </c>
      <c r="K43" s="74">
        <f>IF(K14=0,"",1000000*K14/TrAvia_act!K28)</f>
        <v>3553.6320198792323</v>
      </c>
      <c r="L43" s="74">
        <f>IF(L14=0,"",1000000*L14/TrAvia_act!L28)</f>
        <v>3653.6312946377343</v>
      </c>
      <c r="M43" s="74">
        <f>IF(M14=0,"",1000000*M14/TrAvia_act!M28)</f>
        <v>3966.9361853884684</v>
      </c>
      <c r="N43" s="74">
        <f>IF(N14=0,"",1000000*N14/TrAvia_act!N28)</f>
        <v>4682.6665854920484</v>
      </c>
      <c r="O43" s="74">
        <f>IF(O14=0,"",1000000*O14/TrAvia_act!O28)</f>
        <v>4805.7161435344769</v>
      </c>
      <c r="P43" s="74">
        <f>IF(P14=0,"",1000000*P14/TrAvia_act!P28)</f>
        <v>4339.3264741170597</v>
      </c>
      <c r="Q43" s="74">
        <f>IF(Q14=0,"",1000000*Q14/TrAvia_act!Q28)</f>
        <v>3405.9048631815849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0.97443188978861783</v>
      </c>
      <c r="C46" s="129">
        <f t="shared" si="5"/>
        <v>0.97382980865790625</v>
      </c>
      <c r="D46" s="129">
        <f t="shared" si="5"/>
        <v>0.97654213712557458</v>
      </c>
      <c r="E46" s="129">
        <f t="shared" si="5"/>
        <v>0.98180794486781298</v>
      </c>
      <c r="F46" s="129">
        <f t="shared" si="5"/>
        <v>0.98453960838921561</v>
      </c>
      <c r="G46" s="129">
        <f t="shared" si="5"/>
        <v>0.98612488178938174</v>
      </c>
      <c r="H46" s="129">
        <f t="shared" si="5"/>
        <v>0.97273705563644364</v>
      </c>
      <c r="I46" s="129">
        <f t="shared" si="5"/>
        <v>0.97383469504095044</v>
      </c>
      <c r="J46" s="129">
        <f t="shared" si="5"/>
        <v>0.97199768502509198</v>
      </c>
      <c r="K46" s="129">
        <f t="shared" si="5"/>
        <v>0.98566464943909082</v>
      </c>
      <c r="L46" s="129">
        <f t="shared" si="5"/>
        <v>0.98934097257761733</v>
      </c>
      <c r="M46" s="129">
        <f t="shared" si="5"/>
        <v>0.98757456032822699</v>
      </c>
      <c r="N46" s="129">
        <f t="shared" si="5"/>
        <v>0.98460967664856947</v>
      </c>
      <c r="O46" s="129">
        <f t="shared" si="5"/>
        <v>0.98564819960776917</v>
      </c>
      <c r="P46" s="129">
        <f t="shared" si="5"/>
        <v>0.98793419434462371</v>
      </c>
      <c r="Q46" s="129">
        <f t="shared" si="5"/>
        <v>0.99004548885412202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0.79022950746177334</v>
      </c>
      <c r="C48" s="52">
        <f t="shared" si="7"/>
        <v>0.77218225293441478</v>
      </c>
      <c r="D48" s="52">
        <f t="shared" si="7"/>
        <v>0.71699416577683084</v>
      </c>
      <c r="E48" s="52">
        <f t="shared" si="7"/>
        <v>0.64368043105123851</v>
      </c>
      <c r="F48" s="52">
        <f t="shared" si="7"/>
        <v>0.61865740414112302</v>
      </c>
      <c r="G48" s="52">
        <f t="shared" si="7"/>
        <v>0.65406760775836748</v>
      </c>
      <c r="H48" s="52">
        <f t="shared" si="7"/>
        <v>0.72191835195316012</v>
      </c>
      <c r="I48" s="52">
        <f t="shared" si="7"/>
        <v>0.59837371721316412</v>
      </c>
      <c r="J48" s="52">
        <f t="shared" si="7"/>
        <v>0.58286016521980322</v>
      </c>
      <c r="K48" s="52">
        <f t="shared" si="7"/>
        <v>0.53780900058954118</v>
      </c>
      <c r="L48" s="52">
        <f t="shared" si="7"/>
        <v>0.48834429562623605</v>
      </c>
      <c r="M48" s="52">
        <f t="shared" si="7"/>
        <v>0.52111288725933158</v>
      </c>
      <c r="N48" s="52">
        <f t="shared" si="7"/>
        <v>0.49292581134618219</v>
      </c>
      <c r="O48" s="52">
        <f t="shared" si="7"/>
        <v>0.48662030479907836</v>
      </c>
      <c r="P48" s="52">
        <f t="shared" si="7"/>
        <v>0.48643749697556971</v>
      </c>
      <c r="Q48" s="52">
        <f t="shared" si="7"/>
        <v>0.47619210158644532</v>
      </c>
    </row>
    <row r="49" spans="1:17" ht="11.45" customHeight="1" x14ac:dyDescent="0.25">
      <c r="A49" s="116" t="s">
        <v>125</v>
      </c>
      <c r="B49" s="52">
        <f t="shared" ref="B49:Q49" si="8">IF(B11=0,0,B11/B$7)</f>
        <v>0.18420238232684449</v>
      </c>
      <c r="C49" s="52">
        <f t="shared" si="8"/>
        <v>0.2016475557234915</v>
      </c>
      <c r="D49" s="52">
        <f t="shared" si="8"/>
        <v>0.25954797134874386</v>
      </c>
      <c r="E49" s="52">
        <f t="shared" si="8"/>
        <v>0.33812751381657452</v>
      </c>
      <c r="F49" s="52">
        <f t="shared" si="8"/>
        <v>0.36588220424809265</v>
      </c>
      <c r="G49" s="52">
        <f t="shared" si="8"/>
        <v>0.33205727403101426</v>
      </c>
      <c r="H49" s="52">
        <f t="shared" si="8"/>
        <v>0.25081870368328346</v>
      </c>
      <c r="I49" s="52">
        <f t="shared" si="8"/>
        <v>0.3754609778277862</v>
      </c>
      <c r="J49" s="52">
        <f t="shared" si="8"/>
        <v>0.38913751980528877</v>
      </c>
      <c r="K49" s="52">
        <f t="shared" si="8"/>
        <v>0.4478556488495497</v>
      </c>
      <c r="L49" s="52">
        <f t="shared" si="8"/>
        <v>0.50099667695138128</v>
      </c>
      <c r="M49" s="52">
        <f t="shared" si="8"/>
        <v>0.46646167306889535</v>
      </c>
      <c r="N49" s="52">
        <f t="shared" si="8"/>
        <v>0.49168386530238734</v>
      </c>
      <c r="O49" s="52">
        <f t="shared" si="8"/>
        <v>0.49902789480869086</v>
      </c>
      <c r="P49" s="52">
        <f t="shared" si="8"/>
        <v>0.501496697369054</v>
      </c>
      <c r="Q49" s="52">
        <f t="shared" si="8"/>
        <v>0.51385338726767671</v>
      </c>
    </row>
    <row r="50" spans="1:17" ht="11.45" customHeight="1" x14ac:dyDescent="0.25">
      <c r="A50" s="128" t="s">
        <v>18</v>
      </c>
      <c r="B50" s="127">
        <f t="shared" ref="B50:Q50" si="9">IF(B12=0,0,B12/B$7)</f>
        <v>2.5568110211382129E-2</v>
      </c>
      <c r="C50" s="127">
        <f t="shared" si="9"/>
        <v>2.6170191342093717E-2</v>
      </c>
      <c r="D50" s="127">
        <f t="shared" si="9"/>
        <v>2.3457862874425358E-2</v>
      </c>
      <c r="E50" s="127">
        <f t="shared" si="9"/>
        <v>1.8192055132187041E-2</v>
      </c>
      <c r="F50" s="127">
        <f t="shared" si="9"/>
        <v>1.5460391610784375E-2</v>
      </c>
      <c r="G50" s="127">
        <f t="shared" si="9"/>
        <v>1.3875118210618265E-2</v>
      </c>
      <c r="H50" s="127">
        <f t="shared" si="9"/>
        <v>2.7262944363556346E-2</v>
      </c>
      <c r="I50" s="127">
        <f t="shared" si="9"/>
        <v>2.616530495904951E-2</v>
      </c>
      <c r="J50" s="127">
        <f t="shared" si="9"/>
        <v>2.800231497490788E-2</v>
      </c>
      <c r="K50" s="127">
        <f t="shared" si="9"/>
        <v>1.4335350560909109E-2</v>
      </c>
      <c r="L50" s="127">
        <f t="shared" si="9"/>
        <v>1.0659027422382634E-2</v>
      </c>
      <c r="M50" s="127">
        <f t="shared" si="9"/>
        <v>1.2425439671773035E-2</v>
      </c>
      <c r="N50" s="127">
        <f t="shared" si="9"/>
        <v>1.5390323351430594E-2</v>
      </c>
      <c r="O50" s="127">
        <f t="shared" si="9"/>
        <v>1.435180039223086E-2</v>
      </c>
      <c r="P50" s="127">
        <f t="shared" si="9"/>
        <v>1.2065805655376294E-2</v>
      </c>
      <c r="Q50" s="127">
        <f t="shared" si="9"/>
        <v>9.9545111458780033E-3</v>
      </c>
    </row>
    <row r="51" spans="1:17" ht="11.45" customHeight="1" x14ac:dyDescent="0.25">
      <c r="A51" s="95" t="s">
        <v>126</v>
      </c>
      <c r="B51" s="48">
        <f t="shared" ref="B51:Q51" si="10">IF(B13=0,0,B13/B$7)</f>
        <v>2.0924997522279238E-2</v>
      </c>
      <c r="C51" s="48">
        <f t="shared" si="10"/>
        <v>2.0326411979383053E-2</v>
      </c>
      <c r="D51" s="48">
        <f t="shared" si="10"/>
        <v>1.7235710792076472E-2</v>
      </c>
      <c r="E51" s="48">
        <f t="shared" si="10"/>
        <v>1.2407097456549472E-2</v>
      </c>
      <c r="F51" s="48">
        <f t="shared" si="10"/>
        <v>9.8879614394196957E-3</v>
      </c>
      <c r="G51" s="48">
        <f t="shared" si="10"/>
        <v>9.7401365680215828E-3</v>
      </c>
      <c r="H51" s="48">
        <f t="shared" si="10"/>
        <v>2.2261000339986559E-2</v>
      </c>
      <c r="I51" s="48">
        <f t="shared" si="10"/>
        <v>2.1850263980246826E-2</v>
      </c>
      <c r="J51" s="48">
        <f t="shared" si="10"/>
        <v>2.4777326999913644E-2</v>
      </c>
      <c r="K51" s="48">
        <f t="shared" si="10"/>
        <v>1.0805752668471931E-2</v>
      </c>
      <c r="L51" s="48">
        <f t="shared" si="10"/>
        <v>7.1482516729301547E-3</v>
      </c>
      <c r="M51" s="48">
        <f t="shared" si="10"/>
        <v>7.1805889404030791E-3</v>
      </c>
      <c r="N51" s="48">
        <f t="shared" si="10"/>
        <v>9.5744821231507626E-3</v>
      </c>
      <c r="O51" s="48">
        <f t="shared" si="10"/>
        <v>9.0194663739951442E-3</v>
      </c>
      <c r="P51" s="48">
        <f t="shared" si="10"/>
        <v>7.5720036894164327E-3</v>
      </c>
      <c r="Q51" s="48">
        <f t="shared" si="10"/>
        <v>7.3091204203452756E-3</v>
      </c>
    </row>
    <row r="52" spans="1:17" ht="11.45" customHeight="1" x14ac:dyDescent="0.25">
      <c r="A52" s="93" t="s">
        <v>125</v>
      </c>
      <c r="B52" s="46">
        <f t="shared" ref="B52:Q52" si="11">IF(B14=0,0,B14/B$7)</f>
        <v>4.6431126891028915E-3</v>
      </c>
      <c r="C52" s="46">
        <f t="shared" si="11"/>
        <v>5.8437793627106639E-3</v>
      </c>
      <c r="D52" s="46">
        <f t="shared" si="11"/>
        <v>6.222152082348888E-3</v>
      </c>
      <c r="E52" s="46">
        <f t="shared" si="11"/>
        <v>5.784957675637567E-3</v>
      </c>
      <c r="F52" s="46">
        <f t="shared" si="11"/>
        <v>5.5724301713646783E-3</v>
      </c>
      <c r="G52" s="46">
        <f t="shared" si="11"/>
        <v>4.1349816425966818E-3</v>
      </c>
      <c r="H52" s="46">
        <f t="shared" si="11"/>
        <v>5.0019440235697888E-3</v>
      </c>
      <c r="I52" s="46">
        <f t="shared" si="11"/>
        <v>4.3150409788026822E-3</v>
      </c>
      <c r="J52" s="46">
        <f t="shared" si="11"/>
        <v>3.2249879749942341E-3</v>
      </c>
      <c r="K52" s="46">
        <f t="shared" si="11"/>
        <v>3.5295978924371782E-3</v>
      </c>
      <c r="L52" s="46">
        <f t="shared" si="11"/>
        <v>3.5107757494524786E-3</v>
      </c>
      <c r="M52" s="46">
        <f t="shared" si="11"/>
        <v>5.2448507313699547E-3</v>
      </c>
      <c r="N52" s="46">
        <f t="shared" si="11"/>
        <v>5.8158412282798312E-3</v>
      </c>
      <c r="O52" s="46">
        <f t="shared" si="11"/>
        <v>5.3323340182357161E-3</v>
      </c>
      <c r="P52" s="46">
        <f t="shared" si="11"/>
        <v>4.4938019659598594E-3</v>
      </c>
      <c r="Q52" s="46">
        <f t="shared" si="11"/>
        <v>2.6453907255327286E-3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452.14915989070539</v>
      </c>
      <c r="C54" s="68">
        <f>IF(TrAvia_act!C39=0,"",(SUMPRODUCT(C56:C58,TrAvia_act!C14:C16)+SUMPRODUCT(C60:C61,TrAvia_act!C18:C19))/TrAvia_act!C12)</f>
        <v>443.70583091597359</v>
      </c>
      <c r="D54" s="68">
        <f>IF(TrAvia_act!D39=0,"",(SUMPRODUCT(D56:D58,TrAvia_act!D14:D16)+SUMPRODUCT(D60:D61,TrAvia_act!D18:D19))/TrAvia_act!D12)</f>
        <v>453.58322943749039</v>
      </c>
      <c r="E54" s="68">
        <f>IF(TrAvia_act!E39=0,"",(SUMPRODUCT(E56:E58,TrAvia_act!E14:E16)+SUMPRODUCT(E60:E61,TrAvia_act!E18:E19))/TrAvia_act!E12)</f>
        <v>457.89004854803528</v>
      </c>
      <c r="F54" s="68">
        <f>IF(TrAvia_act!F39=0,"",(SUMPRODUCT(F56:F58,TrAvia_act!F14:F16)+SUMPRODUCT(F60:F61,TrAvia_act!F18:F19))/TrAvia_act!F12)</f>
        <v>457.20976614050932</v>
      </c>
      <c r="G54" s="68">
        <f>IF(TrAvia_act!G39=0,"",(SUMPRODUCT(G56:G58,TrAvia_act!G14:G16)+SUMPRODUCT(G60:G61,TrAvia_act!G18:G19))/TrAvia_act!G12)</f>
        <v>437.8302753489578</v>
      </c>
      <c r="H54" s="68">
        <f>IF(TrAvia_act!H39=0,"",(SUMPRODUCT(H56:H58,TrAvia_act!H14:H16)+SUMPRODUCT(H60:H61,TrAvia_act!H18:H19))/TrAvia_act!H12)</f>
        <v>420.83974033904065</v>
      </c>
      <c r="I54" s="68">
        <f>IF(TrAvia_act!I39=0,"",(SUMPRODUCT(I56:I58,TrAvia_act!I14:I16)+SUMPRODUCT(I60:I61,TrAvia_act!I18:I19))/TrAvia_act!I12)</f>
        <v>428.96861745081469</v>
      </c>
      <c r="J54" s="68">
        <f>IF(TrAvia_act!J39=0,"",(SUMPRODUCT(J56:J58,TrAvia_act!J14:J16)+SUMPRODUCT(J60:J61,TrAvia_act!J18:J19))/TrAvia_act!J12)</f>
        <v>437.92609903346789</v>
      </c>
      <c r="K54" s="68">
        <f>IF(TrAvia_act!K39=0,"",(SUMPRODUCT(K56:K58,TrAvia_act!K14:K16)+SUMPRODUCT(K60:K61,TrAvia_act!K18:K19))/TrAvia_act!K12)</f>
        <v>442.89767056536925</v>
      </c>
      <c r="L54" s="68">
        <f>IF(TrAvia_act!L39=0,"",(SUMPRODUCT(L56:L58,TrAvia_act!L14:L16)+SUMPRODUCT(L60:L61,TrAvia_act!L18:L19))/TrAvia_act!L12)</f>
        <v>440.32100767771601</v>
      </c>
      <c r="M54" s="68">
        <f>IF(TrAvia_act!M39=0,"",(SUMPRODUCT(M56:M58,TrAvia_act!M14:M16)+SUMPRODUCT(M60:M61,TrAvia_act!M18:M19))/TrAvia_act!M12)</f>
        <v>432.27699692949324</v>
      </c>
      <c r="N54" s="68">
        <f>IF(TrAvia_act!N39=0,"",(SUMPRODUCT(N56:N58,TrAvia_act!N14:N16)+SUMPRODUCT(N60:N61,TrAvia_act!N18:N19))/TrAvia_act!N12)</f>
        <v>438.93120235916797</v>
      </c>
      <c r="O54" s="68">
        <f>IF(TrAvia_act!O39=0,"",(SUMPRODUCT(O56:O58,TrAvia_act!O14:O16)+SUMPRODUCT(O60:O61,TrAvia_act!O18:O19))/TrAvia_act!O12)</f>
        <v>443.73547971915116</v>
      </c>
      <c r="P54" s="68">
        <f>IF(TrAvia_act!P39=0,"",(SUMPRODUCT(P56:P58,TrAvia_act!P14:P16)+SUMPRODUCT(P60:P61,TrAvia_act!P18:P19))/TrAvia_act!P12)</f>
        <v>444.70321675662251</v>
      </c>
      <c r="Q54" s="68">
        <f>IF(TrAvia_act!Q39=0,"",(SUMPRODUCT(Q56:Q58,TrAvia_act!Q14:Q16)+SUMPRODUCT(Q60:Q61,TrAvia_act!Q18:Q19))/TrAvia_act!Q12)</f>
        <v>444.77823323460711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448.8369906562591</v>
      </c>
      <c r="C55" s="134">
        <f>IF(TrAvia_act!C40=0,"",SUMPRODUCT(C56:C58,TrAvia_act!C14:C16)/TrAvia_act!C13)</f>
        <v>440.35648445055716</v>
      </c>
      <c r="D55" s="134">
        <f>IF(TrAvia_act!D40=0,"",SUMPRODUCT(D56:D58,TrAvia_act!D14:D16)/TrAvia_act!D13)</f>
        <v>450.81950140279218</v>
      </c>
      <c r="E55" s="134">
        <f>IF(TrAvia_act!E40=0,"",SUMPRODUCT(E56:E58,TrAvia_act!E14:E16)/TrAvia_act!E13)</f>
        <v>455.90573206116181</v>
      </c>
      <c r="F55" s="134">
        <f>IF(TrAvia_act!F40=0,"",SUMPRODUCT(F56:F58,TrAvia_act!F14:F16)/TrAvia_act!F13)</f>
        <v>455.61979049598483</v>
      </c>
      <c r="G55" s="134">
        <f>IF(TrAvia_act!G40=0,"",SUMPRODUCT(G56:G58,TrAvia_act!G14:G16)/TrAvia_act!G13)</f>
        <v>436.30292902106248</v>
      </c>
      <c r="H55" s="134">
        <f>IF(TrAvia_act!H40=0,"",SUMPRODUCT(H56:H58,TrAvia_act!H14:H16)/TrAvia_act!H13)</f>
        <v>417.62161955057132</v>
      </c>
      <c r="I55" s="134">
        <f>IF(TrAvia_act!I40=0,"",SUMPRODUCT(I56:I58,TrAvia_act!I14:I16)/TrAvia_act!I13)</f>
        <v>426.04539639015746</v>
      </c>
      <c r="J55" s="134">
        <f>IF(TrAvia_act!J40=0,"",SUMPRODUCT(J56:J58,TrAvia_act!J14:J16)/TrAvia_act!J13)</f>
        <v>435.01832925779934</v>
      </c>
      <c r="K55" s="134">
        <f>IF(TrAvia_act!K40=0,"",SUMPRODUCT(K56:K58,TrAvia_act!K14:K16)/TrAvia_act!K13)</f>
        <v>441.54798230910512</v>
      </c>
      <c r="L55" s="134">
        <f>IF(TrAvia_act!L40=0,"",SUMPRODUCT(L56:L58,TrAvia_act!L14:L16)/TrAvia_act!L13)</f>
        <v>439.42633658494157</v>
      </c>
      <c r="M55" s="134">
        <f>IF(TrAvia_act!M40=0,"",SUMPRODUCT(M56:M58,TrAvia_act!M14:M16)/TrAvia_act!M13)</f>
        <v>431.54160559310191</v>
      </c>
      <c r="N55" s="134">
        <f>IF(TrAvia_act!N40=0,"",SUMPRODUCT(N56:N58,TrAvia_act!N14:N16)/TrAvia_act!N13)</f>
        <v>438.04497834697304</v>
      </c>
      <c r="O55" s="134">
        <f>IF(TrAvia_act!O40=0,"",SUMPRODUCT(O56:O58,TrAvia_act!O14:O16)/TrAvia_act!O13)</f>
        <v>442.94427884210643</v>
      </c>
      <c r="P55" s="134">
        <f>IF(TrAvia_act!P40=0,"",SUMPRODUCT(P56:P58,TrAvia_act!P14:P16)/TrAvia_act!P13)</f>
        <v>443.9974408739194</v>
      </c>
      <c r="Q55" s="134">
        <f>IF(TrAvia_act!Q40=0,"",SUMPRODUCT(Q56:Q58,TrAvia_act!Q14:Q16)/TrAvia_act!Q13)</f>
        <v>444.12897022217561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417.79241838240671</v>
      </c>
      <c r="C57" s="77">
        <v>416.7744417208441</v>
      </c>
      <c r="D57" s="77">
        <v>421.70861435692586</v>
      </c>
      <c r="E57" s="77">
        <v>418.79312008777526</v>
      </c>
      <c r="F57" s="77">
        <v>411.23309319656619</v>
      </c>
      <c r="G57" s="77">
        <v>404.1112469005738</v>
      </c>
      <c r="H57" s="77">
        <v>391.99152393289035</v>
      </c>
      <c r="I57" s="77">
        <v>387.69527333682043</v>
      </c>
      <c r="J57" s="77">
        <v>391.45077463553395</v>
      </c>
      <c r="K57" s="77">
        <v>388.88728312556481</v>
      </c>
      <c r="L57" s="77">
        <v>398.54913741052246</v>
      </c>
      <c r="M57" s="77">
        <v>400.25797829947408</v>
      </c>
      <c r="N57" s="77">
        <v>403.2094485715744</v>
      </c>
      <c r="O57" s="77">
        <v>404.4853318210217</v>
      </c>
      <c r="P57" s="77">
        <v>405.05668541713248</v>
      </c>
      <c r="Q57" s="77">
        <v>402.25293844122564</v>
      </c>
    </row>
    <row r="58" spans="1:17" ht="11.45" customHeight="1" x14ac:dyDescent="0.25">
      <c r="A58" s="116" t="s">
        <v>125</v>
      </c>
      <c r="B58" s="77">
        <v>658.86666630006562</v>
      </c>
      <c r="C58" s="77">
        <v>562.16261899306301</v>
      </c>
      <c r="D58" s="77">
        <v>557.04574099935837</v>
      </c>
      <c r="E58" s="77">
        <v>548.42418852116418</v>
      </c>
      <c r="F58" s="77">
        <v>557.33618104352206</v>
      </c>
      <c r="G58" s="77">
        <v>517.50496026061376</v>
      </c>
      <c r="H58" s="77">
        <v>514.43413147571925</v>
      </c>
      <c r="I58" s="77">
        <v>505.77973206669327</v>
      </c>
      <c r="J58" s="77">
        <v>522.04568943577749</v>
      </c>
      <c r="K58" s="77">
        <v>527.292057087128</v>
      </c>
      <c r="L58" s="77">
        <v>488.23781286729064</v>
      </c>
      <c r="M58" s="77">
        <v>472.82687334515322</v>
      </c>
      <c r="N58" s="77">
        <v>479.58355432379915</v>
      </c>
      <c r="O58" s="77">
        <v>488.20968329537806</v>
      </c>
      <c r="P58" s="77">
        <v>489.65790318485239</v>
      </c>
      <c r="Q58" s="77">
        <v>491.55072257986927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629.06813943094244</v>
      </c>
      <c r="C59" s="133">
        <f>IF(TrAvia_act!C44=0,"",SUMPRODUCT(C60:C61,TrAvia_act!C18:C19)/TrAvia_act!C17)</f>
        <v>618.86212552556447</v>
      </c>
      <c r="D59" s="133">
        <f>IF(TrAvia_act!D44=0,"",SUMPRODUCT(D60:D61,TrAvia_act!D18:D19)/TrAvia_act!D17)</f>
        <v>609.00699890174747</v>
      </c>
      <c r="E59" s="133">
        <f>IF(TrAvia_act!E44=0,"",SUMPRODUCT(E60:E61,TrAvia_act!E18:E19)/TrAvia_act!E17)</f>
        <v>598.46985736393435</v>
      </c>
      <c r="F59" s="133">
        <f>IF(TrAvia_act!F44=0,"",SUMPRODUCT(F60:F61,TrAvia_act!F18:F19)/TrAvia_act!F17)</f>
        <v>587.8461971998629</v>
      </c>
      <c r="G59" s="133">
        <f>IF(TrAvia_act!G44=0,"",SUMPRODUCT(G60:G61,TrAvia_act!G18:G19)/TrAvia_act!G17)</f>
        <v>582.83859693475301</v>
      </c>
      <c r="H59" s="133">
        <f>IF(TrAvia_act!H44=0,"",SUMPRODUCT(H60:H61,TrAvia_act!H18:H19)/TrAvia_act!H17)</f>
        <v>580.42267179080397</v>
      </c>
      <c r="I59" s="133">
        <f>IF(TrAvia_act!I44=0,"",SUMPRODUCT(I60:I61,TrAvia_act!I18:I19)/TrAvia_act!I17)</f>
        <v>576.08079394178765</v>
      </c>
      <c r="J59" s="133">
        <f>IF(TrAvia_act!J44=0,"",SUMPRODUCT(J60:J61,TrAvia_act!J18:J19)/TrAvia_act!J17)</f>
        <v>570.23046358145564</v>
      </c>
      <c r="K59" s="133">
        <f>IF(TrAvia_act!K44=0,"",SUMPRODUCT(K60:K61,TrAvia_act!K18:K19)/TrAvia_act!K17)</f>
        <v>560.75259020190026</v>
      </c>
      <c r="L59" s="133">
        <f>IF(TrAvia_act!L44=0,"",SUMPRODUCT(L60:L61,TrAvia_act!L18:L19)/TrAvia_act!L17)</f>
        <v>542.91955834993405</v>
      </c>
      <c r="M59" s="133">
        <f>IF(TrAvia_act!M44=0,"",SUMPRODUCT(M60:M61,TrAvia_act!M18:M19)/TrAvia_act!M17)</f>
        <v>499.99779259430306</v>
      </c>
      <c r="N59" s="133">
        <f>IF(TrAvia_act!N44=0,"",SUMPRODUCT(N60:N61,TrAvia_act!N18:N19)/TrAvia_act!N17)</f>
        <v>504.18936516870349</v>
      </c>
      <c r="O59" s="133">
        <f>IF(TrAvia_act!O44=0,"",SUMPRODUCT(O60:O61,TrAvia_act!O18:O19)/TrAvia_act!O17)</f>
        <v>505.7818615892146</v>
      </c>
      <c r="P59" s="133">
        <f>IF(TrAvia_act!P44=0,"",SUMPRODUCT(P60:P61,TrAvia_act!P18:P19)/TrAvia_act!P17)</f>
        <v>511.24371009405598</v>
      </c>
      <c r="Q59" s="133">
        <f>IF(TrAvia_act!Q44=0,"",SUMPRODUCT(Q60:Q61,TrAvia_act!Q18:Q19)/TrAvia_act!Q17)</f>
        <v>520.44835072664034</v>
      </c>
    </row>
    <row r="60" spans="1:17" ht="11.45" customHeight="1" x14ac:dyDescent="0.25">
      <c r="A60" s="95" t="s">
        <v>126</v>
      </c>
      <c r="B60" s="75">
        <v>637.67955273870416</v>
      </c>
      <c r="C60" s="75">
        <v>627.78452451379133</v>
      </c>
      <c r="D60" s="75">
        <v>618.01553945206081</v>
      </c>
      <c r="E60" s="75">
        <v>608.78423421176967</v>
      </c>
      <c r="F60" s="75">
        <v>600.15346580339667</v>
      </c>
      <c r="G60" s="75">
        <v>592.20507611470464</v>
      </c>
      <c r="H60" s="75">
        <v>584.15187724737291</v>
      </c>
      <c r="I60" s="75">
        <v>577.67436560243141</v>
      </c>
      <c r="J60" s="75">
        <v>569.69553975809606</v>
      </c>
      <c r="K60" s="75">
        <v>564.88690782181504</v>
      </c>
      <c r="L60" s="75">
        <v>546.9376670505826</v>
      </c>
      <c r="M60" s="75">
        <v>541.50421225096068</v>
      </c>
      <c r="N60" s="75">
        <v>536.02365421346474</v>
      </c>
      <c r="O60" s="75">
        <v>528.59263189309002</v>
      </c>
      <c r="P60" s="75">
        <v>523.63052247089342</v>
      </c>
      <c r="Q60" s="75">
        <v>519.38164296183004</v>
      </c>
    </row>
    <row r="61" spans="1:17" ht="11.45" customHeight="1" x14ac:dyDescent="0.25">
      <c r="A61" s="93" t="s">
        <v>125</v>
      </c>
      <c r="B61" s="74">
        <v>592.97971119311262</v>
      </c>
      <c r="C61" s="74">
        <v>589.70960249168024</v>
      </c>
      <c r="D61" s="74">
        <v>585.37095496668269</v>
      </c>
      <c r="E61" s="74">
        <v>577.48573237374535</v>
      </c>
      <c r="F61" s="74">
        <v>567.20652901470476</v>
      </c>
      <c r="G61" s="74">
        <v>561.90431475649689</v>
      </c>
      <c r="H61" s="74">
        <v>564.38749451554816</v>
      </c>
      <c r="I61" s="74">
        <v>568.14447607351087</v>
      </c>
      <c r="J61" s="74">
        <v>574.3739912155462</v>
      </c>
      <c r="K61" s="74">
        <v>548.46349670210282</v>
      </c>
      <c r="L61" s="74">
        <v>534.91812293143801</v>
      </c>
      <c r="M61" s="74">
        <v>452.51132947462781</v>
      </c>
      <c r="N61" s="74">
        <v>459.28427929936691</v>
      </c>
      <c r="O61" s="74">
        <v>471.37471727474514</v>
      </c>
      <c r="P61" s="74">
        <v>491.6469254379985</v>
      </c>
      <c r="Q61" s="74">
        <v>523.41853399844229</v>
      </c>
    </row>
    <row r="63" spans="1:17" ht="11.45" customHeight="1" x14ac:dyDescent="0.25">
      <c r="A63" s="27" t="s">
        <v>141</v>
      </c>
      <c r="B63" s="26">
        <f t="shared" ref="B63:Q63" si="12">IF(B7=0,"",B18/B54)</f>
        <v>1.1689250801005813</v>
      </c>
      <c r="C63" s="26">
        <f t="shared" si="12"/>
        <v>1.4970143898903201</v>
      </c>
      <c r="D63" s="26">
        <f t="shared" si="12"/>
        <v>1.6156216544835131</v>
      </c>
      <c r="E63" s="26">
        <f t="shared" si="12"/>
        <v>1.2278167140283978</v>
      </c>
      <c r="F63" s="26">
        <f t="shared" si="12"/>
        <v>0.83024080361481911</v>
      </c>
      <c r="G63" s="26">
        <f t="shared" si="12"/>
        <v>0.84110554400989623</v>
      </c>
      <c r="H63" s="26">
        <f t="shared" si="12"/>
        <v>0.91632332765929136</v>
      </c>
      <c r="I63" s="26">
        <f t="shared" si="12"/>
        <v>0.94356683194184521</v>
      </c>
      <c r="J63" s="26">
        <f t="shared" si="12"/>
        <v>0.98195011231594598</v>
      </c>
      <c r="K63" s="26">
        <f t="shared" si="12"/>
        <v>0.90152422660728371</v>
      </c>
      <c r="L63" s="26">
        <f t="shared" si="12"/>
        <v>0.93829687326514322</v>
      </c>
      <c r="M63" s="26">
        <f t="shared" si="12"/>
        <v>0.81576074914365826</v>
      </c>
      <c r="N63" s="26">
        <f t="shared" si="12"/>
        <v>0.99812979967295656</v>
      </c>
      <c r="O63" s="26">
        <f t="shared" si="12"/>
        <v>1.0624306255176696</v>
      </c>
      <c r="P63" s="26">
        <f t="shared" si="12"/>
        <v>1.0188028983045609</v>
      </c>
      <c r="Q63" s="26">
        <f t="shared" si="12"/>
        <v>0.9098043901678633</v>
      </c>
    </row>
    <row r="64" spans="1:17" ht="11.45" customHeight="1" x14ac:dyDescent="0.25">
      <c r="A64" s="130" t="s">
        <v>39</v>
      </c>
      <c r="B64" s="137">
        <f t="shared" ref="B64:Q64" si="13">IF(B8=0,"",B19/B55)</f>
        <v>1.1689250801005813</v>
      </c>
      <c r="C64" s="137">
        <f t="shared" si="13"/>
        <v>1.4970143898903201</v>
      </c>
      <c r="D64" s="137">
        <f t="shared" si="13"/>
        <v>1.6156216544835129</v>
      </c>
      <c r="E64" s="137">
        <f t="shared" si="13"/>
        <v>1.2278167140283975</v>
      </c>
      <c r="F64" s="137">
        <f t="shared" si="13"/>
        <v>0.83024080361481922</v>
      </c>
      <c r="G64" s="137">
        <f t="shared" si="13"/>
        <v>0.84110554400989634</v>
      </c>
      <c r="H64" s="137">
        <f t="shared" si="13"/>
        <v>0.91632332765929114</v>
      </c>
      <c r="I64" s="137">
        <f t="shared" si="13"/>
        <v>0.94356683194184499</v>
      </c>
      <c r="J64" s="137">
        <f t="shared" si="13"/>
        <v>0.98195011231594564</v>
      </c>
      <c r="K64" s="137">
        <f t="shared" si="13"/>
        <v>0.9015242266072836</v>
      </c>
      <c r="L64" s="137">
        <f t="shared" si="13"/>
        <v>0.93829687326514311</v>
      </c>
      <c r="M64" s="137">
        <f t="shared" si="13"/>
        <v>0.81576074914365826</v>
      </c>
      <c r="N64" s="137">
        <f t="shared" si="13"/>
        <v>0.99812979967295667</v>
      </c>
      <c r="O64" s="137">
        <f t="shared" si="13"/>
        <v>1.0624306255176696</v>
      </c>
      <c r="P64" s="137">
        <f t="shared" si="13"/>
        <v>1.0188028983045609</v>
      </c>
      <c r="Q64" s="137">
        <f t="shared" si="13"/>
        <v>0.90980439016786319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1.1689250801005813</v>
      </c>
      <c r="C66" s="108">
        <f t="shared" si="15"/>
        <v>1.4970143898903203</v>
      </c>
      <c r="D66" s="108">
        <f t="shared" si="15"/>
        <v>1.6156216544835127</v>
      </c>
      <c r="E66" s="108">
        <f t="shared" si="15"/>
        <v>1.2278167140283978</v>
      </c>
      <c r="F66" s="108">
        <f t="shared" si="15"/>
        <v>0.83024080361481911</v>
      </c>
      <c r="G66" s="108">
        <f t="shared" si="15"/>
        <v>0.84110554400989623</v>
      </c>
      <c r="H66" s="108">
        <f t="shared" si="15"/>
        <v>0.91632332765929125</v>
      </c>
      <c r="I66" s="108">
        <f t="shared" si="15"/>
        <v>0.94356683194184465</v>
      </c>
      <c r="J66" s="108">
        <f t="shared" si="15"/>
        <v>0.98195011231594564</v>
      </c>
      <c r="K66" s="108">
        <f t="shared" si="15"/>
        <v>0.9015242266072836</v>
      </c>
      <c r="L66" s="108">
        <f t="shared" si="15"/>
        <v>0.93829687326514299</v>
      </c>
      <c r="M66" s="108">
        <f t="shared" si="15"/>
        <v>0.81576074914365837</v>
      </c>
      <c r="N66" s="108">
        <f t="shared" si="15"/>
        <v>0.99812979967295679</v>
      </c>
      <c r="O66" s="108">
        <f t="shared" si="15"/>
        <v>1.0624306255176696</v>
      </c>
      <c r="P66" s="108">
        <f t="shared" si="15"/>
        <v>1.0188028983045607</v>
      </c>
      <c r="Q66" s="108">
        <f t="shared" si="15"/>
        <v>0.90980439016786296</v>
      </c>
    </row>
    <row r="67" spans="1:17" ht="11.45" customHeight="1" x14ac:dyDescent="0.25">
      <c r="A67" s="116" t="s">
        <v>125</v>
      </c>
      <c r="B67" s="108">
        <f t="shared" ref="B67:Q67" si="16">IF(B11=0,"",B22/B58)</f>
        <v>1.168925080100581</v>
      </c>
      <c r="C67" s="108">
        <f t="shared" si="16"/>
        <v>1.4970143898903203</v>
      </c>
      <c r="D67" s="108">
        <f t="shared" si="16"/>
        <v>1.6156216544835129</v>
      </c>
      <c r="E67" s="108">
        <f t="shared" si="16"/>
        <v>1.2278167140283978</v>
      </c>
      <c r="F67" s="108">
        <f t="shared" si="16"/>
        <v>0.83024080361481922</v>
      </c>
      <c r="G67" s="108">
        <f t="shared" si="16"/>
        <v>0.84110554400989623</v>
      </c>
      <c r="H67" s="108">
        <f t="shared" si="16"/>
        <v>0.91632332765929136</v>
      </c>
      <c r="I67" s="108">
        <f t="shared" si="16"/>
        <v>0.9435668319418451</v>
      </c>
      <c r="J67" s="108">
        <f t="shared" si="16"/>
        <v>0.98195011231594564</v>
      </c>
      <c r="K67" s="108">
        <f t="shared" si="16"/>
        <v>0.9015242266072836</v>
      </c>
      <c r="L67" s="108">
        <f t="shared" si="16"/>
        <v>0.93829687326514311</v>
      </c>
      <c r="M67" s="108">
        <f t="shared" si="16"/>
        <v>0.81576074914365826</v>
      </c>
      <c r="N67" s="108">
        <f t="shared" si="16"/>
        <v>0.99812979967295679</v>
      </c>
      <c r="O67" s="108">
        <f t="shared" si="16"/>
        <v>1.0624306255176699</v>
      </c>
      <c r="P67" s="108">
        <f t="shared" si="16"/>
        <v>1.0188028983045609</v>
      </c>
      <c r="Q67" s="108">
        <f t="shared" si="16"/>
        <v>0.90980439016786308</v>
      </c>
    </row>
    <row r="68" spans="1:17" ht="11.45" customHeight="1" x14ac:dyDescent="0.25">
      <c r="A68" s="128" t="s">
        <v>18</v>
      </c>
      <c r="B68" s="136">
        <f t="shared" ref="B68:Q68" si="17">IF(B12=0,"",B23/B59)</f>
        <v>1.1689250801005813</v>
      </c>
      <c r="C68" s="136">
        <f t="shared" si="17"/>
        <v>1.4970143898903205</v>
      </c>
      <c r="D68" s="136">
        <f t="shared" si="17"/>
        <v>1.6156216544835129</v>
      </c>
      <c r="E68" s="136">
        <f t="shared" si="17"/>
        <v>1.2278167140283982</v>
      </c>
      <c r="F68" s="136">
        <f t="shared" si="17"/>
        <v>0.830240803614819</v>
      </c>
      <c r="G68" s="136">
        <f t="shared" si="17"/>
        <v>0.84110554400989612</v>
      </c>
      <c r="H68" s="136">
        <f t="shared" si="17"/>
        <v>0.91632332765929125</v>
      </c>
      <c r="I68" s="136">
        <f t="shared" si="17"/>
        <v>0.94356683194184521</v>
      </c>
      <c r="J68" s="136">
        <f t="shared" si="17"/>
        <v>0.98195011231594587</v>
      </c>
      <c r="K68" s="136">
        <f t="shared" si="17"/>
        <v>0.90152422660728371</v>
      </c>
      <c r="L68" s="136">
        <f t="shared" si="17"/>
        <v>0.93829687326514311</v>
      </c>
      <c r="M68" s="136">
        <f t="shared" si="17"/>
        <v>0.81576074914365826</v>
      </c>
      <c r="N68" s="136">
        <f t="shared" si="17"/>
        <v>0.99812979967295679</v>
      </c>
      <c r="O68" s="136">
        <f t="shared" si="17"/>
        <v>1.0624306255176696</v>
      </c>
      <c r="P68" s="136">
        <f t="shared" si="17"/>
        <v>1.0188028983045612</v>
      </c>
      <c r="Q68" s="136">
        <f t="shared" si="17"/>
        <v>0.90980439016786319</v>
      </c>
    </row>
    <row r="69" spans="1:17" ht="11.45" customHeight="1" x14ac:dyDescent="0.25">
      <c r="A69" s="95" t="s">
        <v>126</v>
      </c>
      <c r="B69" s="106">
        <f t="shared" ref="B69:Q69" si="18">IF(B13=0,"",B24/B60)</f>
        <v>1.1689250801005813</v>
      </c>
      <c r="C69" s="106">
        <f t="shared" si="18"/>
        <v>1.4970143898903203</v>
      </c>
      <c r="D69" s="106">
        <f t="shared" si="18"/>
        <v>1.6156216544835129</v>
      </c>
      <c r="E69" s="106">
        <f t="shared" si="18"/>
        <v>1.227816714028398</v>
      </c>
      <c r="F69" s="106">
        <f t="shared" si="18"/>
        <v>0.83024080361481911</v>
      </c>
      <c r="G69" s="106">
        <f t="shared" si="18"/>
        <v>0.84110554400989612</v>
      </c>
      <c r="H69" s="106">
        <f t="shared" si="18"/>
        <v>0.91632332765929136</v>
      </c>
      <c r="I69" s="106">
        <f t="shared" si="18"/>
        <v>0.9435668319418451</v>
      </c>
      <c r="J69" s="106">
        <f t="shared" si="18"/>
        <v>0.98195011231594587</v>
      </c>
      <c r="K69" s="106">
        <f t="shared" si="18"/>
        <v>0.90152422660728371</v>
      </c>
      <c r="L69" s="106">
        <f t="shared" si="18"/>
        <v>0.93829687326514311</v>
      </c>
      <c r="M69" s="106">
        <f t="shared" si="18"/>
        <v>0.81576074914365826</v>
      </c>
      <c r="N69" s="106">
        <f t="shared" si="18"/>
        <v>0.99812979967295679</v>
      </c>
      <c r="O69" s="106">
        <f t="shared" si="18"/>
        <v>1.0624306255176699</v>
      </c>
      <c r="P69" s="106">
        <f t="shared" si="18"/>
        <v>1.0188028983045612</v>
      </c>
      <c r="Q69" s="106">
        <f t="shared" si="18"/>
        <v>0.90980439016786319</v>
      </c>
    </row>
    <row r="70" spans="1:17" ht="11.45" customHeight="1" x14ac:dyDescent="0.25">
      <c r="A70" s="93" t="s">
        <v>125</v>
      </c>
      <c r="B70" s="105">
        <f t="shared" ref="B70:Q70" si="19">IF(B14=0,"",B25/B61)</f>
        <v>1.1689250801005813</v>
      </c>
      <c r="C70" s="105">
        <f t="shared" si="19"/>
        <v>1.4970143898903201</v>
      </c>
      <c r="D70" s="105">
        <f t="shared" si="19"/>
        <v>1.6156216544835129</v>
      </c>
      <c r="E70" s="105">
        <f t="shared" si="19"/>
        <v>1.227816714028398</v>
      </c>
      <c r="F70" s="105">
        <f t="shared" si="19"/>
        <v>0.830240803614819</v>
      </c>
      <c r="G70" s="105">
        <f t="shared" si="19"/>
        <v>0.84110554400989612</v>
      </c>
      <c r="H70" s="105">
        <f t="shared" si="19"/>
        <v>0.91632332765929125</v>
      </c>
      <c r="I70" s="105">
        <f t="shared" si="19"/>
        <v>0.94356683194184499</v>
      </c>
      <c r="J70" s="105">
        <f t="shared" si="19"/>
        <v>0.98195011231594576</v>
      </c>
      <c r="K70" s="105">
        <f t="shared" si="19"/>
        <v>0.9015242266072836</v>
      </c>
      <c r="L70" s="105">
        <f t="shared" si="19"/>
        <v>0.93829687326514299</v>
      </c>
      <c r="M70" s="105">
        <f t="shared" si="19"/>
        <v>0.81576074914365826</v>
      </c>
      <c r="N70" s="105">
        <f t="shared" si="19"/>
        <v>0.99812979967295667</v>
      </c>
      <c r="O70" s="105">
        <f t="shared" si="19"/>
        <v>1.0624306255176694</v>
      </c>
      <c r="P70" s="105">
        <f t="shared" si="19"/>
        <v>1.0188028983045609</v>
      </c>
      <c r="Q70" s="105">
        <f t="shared" si="19"/>
        <v>0.90980439016786308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1.2038177068154929</v>
      </c>
      <c r="C75" s="108">
        <v>1.2042058269552092</v>
      </c>
      <c r="D75" s="108">
        <v>1.1952045818716712</v>
      </c>
      <c r="E75" s="108">
        <v>1.1859002850696319</v>
      </c>
      <c r="F75" s="108">
        <v>1.1775033157954242</v>
      </c>
      <c r="G75" s="108">
        <v>1.1621633786791041</v>
      </c>
      <c r="H75" s="108">
        <v>1.1304858853466675</v>
      </c>
      <c r="I75" s="108">
        <v>1.1040030098403504</v>
      </c>
      <c r="J75" s="108">
        <v>1.1267956666986831</v>
      </c>
      <c r="K75" s="108">
        <v>1.1157804933495383</v>
      </c>
      <c r="L75" s="108">
        <v>1.1320550992549534</v>
      </c>
      <c r="M75" s="108">
        <v>1.1316675330333625</v>
      </c>
      <c r="N75" s="108">
        <v>1.1295177773713951</v>
      </c>
      <c r="O75" s="108">
        <v>1.126992069716638</v>
      </c>
      <c r="P75" s="108">
        <v>1.1274122450136541</v>
      </c>
      <c r="Q75" s="108">
        <v>1.1276398032343042</v>
      </c>
    </row>
    <row r="76" spans="1:17" ht="11.45" customHeight="1" x14ac:dyDescent="0.25">
      <c r="A76" s="116" t="s">
        <v>125</v>
      </c>
      <c r="B76" s="108">
        <v>2.2358613164619054</v>
      </c>
      <c r="C76" s="108">
        <v>2.2598883928047537</v>
      </c>
      <c r="D76" s="108">
        <v>2.2635309756934614</v>
      </c>
      <c r="E76" s="108">
        <v>2.2605579662909219</v>
      </c>
      <c r="F76" s="108">
        <v>2.2785060200164065</v>
      </c>
      <c r="G76" s="108">
        <v>2.1145601367824778</v>
      </c>
      <c r="H76" s="108">
        <v>2.0966690779733055</v>
      </c>
      <c r="I76" s="108">
        <v>2.1126220596686962</v>
      </c>
      <c r="J76" s="108">
        <v>2.1288941663382244</v>
      </c>
      <c r="K76" s="108">
        <v>2.1060391808187955</v>
      </c>
      <c r="L76" s="108">
        <v>1.8833746358687775</v>
      </c>
      <c r="M76" s="108">
        <v>1.8801865993232527</v>
      </c>
      <c r="N76" s="108">
        <v>1.880225104220975</v>
      </c>
      <c r="O76" s="108">
        <v>1.8753182382010145</v>
      </c>
      <c r="P76" s="108">
        <v>1.8652152823444859</v>
      </c>
      <c r="Q76" s="108">
        <v>1.8623526814505449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1.2359762056752268</v>
      </c>
      <c r="C78" s="106">
        <v>1.2482582298614171</v>
      </c>
      <c r="D78" s="106">
        <v>1.2491143721309406</v>
      </c>
      <c r="E78" s="106">
        <v>1.235057253504434</v>
      </c>
      <c r="F78" s="106">
        <v>1.2224255744232482</v>
      </c>
      <c r="G78" s="106">
        <v>1.2301224432948259</v>
      </c>
      <c r="H78" s="106">
        <v>1.2148301955635952</v>
      </c>
      <c r="I78" s="106">
        <v>1.2127796477715314</v>
      </c>
      <c r="J78" s="106">
        <v>1.2047944820077254</v>
      </c>
      <c r="K78" s="106">
        <v>1.2198688486713436</v>
      </c>
      <c r="L78" s="106">
        <v>1.1885334779634493</v>
      </c>
      <c r="M78" s="106">
        <v>1.1776602561262635</v>
      </c>
      <c r="N78" s="106">
        <v>1.1840799607939969</v>
      </c>
      <c r="O78" s="106">
        <v>1.1805764618171941</v>
      </c>
      <c r="P78" s="106">
        <v>1.1999064472031749</v>
      </c>
      <c r="Q78" s="106">
        <v>1.2016253213409567</v>
      </c>
    </row>
    <row r="79" spans="1:17" ht="11.45" customHeight="1" x14ac:dyDescent="0.25">
      <c r="A79" s="93" t="s">
        <v>125</v>
      </c>
      <c r="B79" s="105">
        <v>1.7556803492737252</v>
      </c>
      <c r="C79" s="105">
        <v>1.7554400534471777</v>
      </c>
      <c r="D79" s="105">
        <v>1.7563687276561473</v>
      </c>
      <c r="E79" s="105">
        <v>1.753540072153591</v>
      </c>
      <c r="F79" s="105">
        <v>1.753060156708423</v>
      </c>
      <c r="G79" s="105">
        <v>1.752839425826566</v>
      </c>
      <c r="H79" s="105">
        <v>1.7865196263123069</v>
      </c>
      <c r="I79" s="105">
        <v>1.8289655506878872</v>
      </c>
      <c r="J79" s="105">
        <v>1.8649687719068</v>
      </c>
      <c r="K79" s="105">
        <v>1.7886500112326993</v>
      </c>
      <c r="L79" s="105">
        <v>1.7708954815568727</v>
      </c>
      <c r="M79" s="105">
        <v>1.5100104959835461</v>
      </c>
      <c r="N79" s="105">
        <v>1.5404102715246388</v>
      </c>
      <c r="O79" s="105">
        <v>1.5895315787264233</v>
      </c>
      <c r="P79" s="105">
        <v>1.6523117729169003</v>
      </c>
      <c r="Q79" s="105">
        <v>1.7879757743128655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77.281209575747923</v>
      </c>
      <c r="C4" s="100">
        <v>83.594941390764021</v>
      </c>
      <c r="D4" s="100">
        <v>89.916170062968007</v>
      </c>
      <c r="E4" s="100">
        <v>80.585504384940023</v>
      </c>
      <c r="F4" s="100">
        <v>61.926098035788009</v>
      </c>
      <c r="G4" s="100">
        <v>71.097075856626162</v>
      </c>
      <c r="H4" s="100">
        <v>77.27744232000002</v>
      </c>
      <c r="I4" s="100">
        <v>100.15855933798802</v>
      </c>
      <c r="J4" s="100">
        <v>109.785112284744</v>
      </c>
      <c r="K4" s="100">
        <v>87.805916392644008</v>
      </c>
      <c r="L4" s="100">
        <v>87.63481262047685</v>
      </c>
      <c r="M4" s="100">
        <v>75.052236374240067</v>
      </c>
      <c r="N4" s="100">
        <v>75.053336674961358</v>
      </c>
      <c r="O4" s="100">
        <v>81.306790464149785</v>
      </c>
      <c r="P4" s="100">
        <v>81.307614887758263</v>
      </c>
      <c r="Q4" s="100">
        <v>81.306782403969137</v>
      </c>
    </row>
    <row r="5" spans="1:17" ht="11.45" customHeight="1" x14ac:dyDescent="0.25">
      <c r="A5" s="141" t="s">
        <v>91</v>
      </c>
      <c r="B5" s="140">
        <f t="shared" ref="B5:Q5" si="0">B4</f>
        <v>77.281209575747923</v>
      </c>
      <c r="C5" s="140">
        <f t="shared" si="0"/>
        <v>83.594941390764021</v>
      </c>
      <c r="D5" s="140">
        <f t="shared" si="0"/>
        <v>89.916170062968007</v>
      </c>
      <c r="E5" s="140">
        <f t="shared" si="0"/>
        <v>80.585504384940023</v>
      </c>
      <c r="F5" s="140">
        <f t="shared" si="0"/>
        <v>61.926098035788009</v>
      </c>
      <c r="G5" s="140">
        <f t="shared" si="0"/>
        <v>71.097075856626162</v>
      </c>
      <c r="H5" s="140">
        <f t="shared" si="0"/>
        <v>77.27744232000002</v>
      </c>
      <c r="I5" s="140">
        <f t="shared" si="0"/>
        <v>100.15855933798802</v>
      </c>
      <c r="J5" s="140">
        <f t="shared" si="0"/>
        <v>109.785112284744</v>
      </c>
      <c r="K5" s="140">
        <f t="shared" si="0"/>
        <v>87.805916392644008</v>
      </c>
      <c r="L5" s="140">
        <f t="shared" si="0"/>
        <v>87.63481262047685</v>
      </c>
      <c r="M5" s="140">
        <f t="shared" si="0"/>
        <v>75.052236374240067</v>
      </c>
      <c r="N5" s="140">
        <f t="shared" si="0"/>
        <v>75.053336674961358</v>
      </c>
      <c r="O5" s="140">
        <f t="shared" si="0"/>
        <v>81.306790464149785</v>
      </c>
      <c r="P5" s="140">
        <f t="shared" si="0"/>
        <v>81.307614887758263</v>
      </c>
      <c r="Q5" s="140">
        <f t="shared" si="0"/>
        <v>81.306782403969137</v>
      </c>
    </row>
    <row r="7" spans="1:17" ht="11.45" customHeight="1" x14ac:dyDescent="0.25">
      <c r="A7" s="27" t="s">
        <v>100</v>
      </c>
      <c r="B7" s="71">
        <f t="shared" ref="B7:Q7" si="1">SUM(B8,B12)</f>
        <v>77.281209575747937</v>
      </c>
      <c r="C7" s="71">
        <f t="shared" si="1"/>
        <v>83.594941390764006</v>
      </c>
      <c r="D7" s="71">
        <f t="shared" si="1"/>
        <v>89.916170062968021</v>
      </c>
      <c r="E7" s="71">
        <f t="shared" si="1"/>
        <v>80.585504384940023</v>
      </c>
      <c r="F7" s="71">
        <f t="shared" si="1"/>
        <v>61.92609803578803</v>
      </c>
      <c r="G7" s="71">
        <f t="shared" si="1"/>
        <v>71.097075856626162</v>
      </c>
      <c r="H7" s="71">
        <f t="shared" si="1"/>
        <v>77.27744232000002</v>
      </c>
      <c r="I7" s="71">
        <f t="shared" si="1"/>
        <v>100.15855933798804</v>
      </c>
      <c r="J7" s="71">
        <f t="shared" si="1"/>
        <v>109.785112284744</v>
      </c>
      <c r="K7" s="71">
        <f t="shared" si="1"/>
        <v>87.805916392644008</v>
      </c>
      <c r="L7" s="71">
        <f t="shared" si="1"/>
        <v>87.634812620476865</v>
      </c>
      <c r="M7" s="71">
        <f t="shared" si="1"/>
        <v>75.052236374240081</v>
      </c>
      <c r="N7" s="71">
        <f t="shared" si="1"/>
        <v>75.053336674961344</v>
      </c>
      <c r="O7" s="71">
        <f t="shared" si="1"/>
        <v>81.306790464149799</v>
      </c>
      <c r="P7" s="71">
        <f t="shared" si="1"/>
        <v>81.307614887758248</v>
      </c>
      <c r="Q7" s="71">
        <f t="shared" si="1"/>
        <v>81.306782403969123</v>
      </c>
    </row>
    <row r="8" spans="1:17" ht="11.45" customHeight="1" x14ac:dyDescent="0.25">
      <c r="A8" s="130" t="s">
        <v>39</v>
      </c>
      <c r="B8" s="139">
        <f t="shared" ref="B8:Q8" si="2">SUM(B9:B11)</f>
        <v>75.305275092046287</v>
      </c>
      <c r="C8" s="139">
        <f t="shared" si="2"/>
        <v>81.407245779336606</v>
      </c>
      <c r="D8" s="139">
        <f t="shared" si="2"/>
        <v>87.806928875437407</v>
      </c>
      <c r="E8" s="139">
        <f t="shared" si="2"/>
        <v>79.119488446314094</v>
      </c>
      <c r="F8" s="139">
        <f t="shared" si="2"/>
        <v>60.968696309226921</v>
      </c>
      <c r="G8" s="139">
        <f t="shared" si="2"/>
        <v>70.110595524686175</v>
      </c>
      <c r="H8" s="139">
        <f t="shared" si="2"/>
        <v>75.17063170947192</v>
      </c>
      <c r="I8" s="139">
        <f t="shared" si="2"/>
        <v>97.537880088650525</v>
      </c>
      <c r="J8" s="139">
        <f t="shared" si="2"/>
        <v>106.71087499099097</v>
      </c>
      <c r="K8" s="139">
        <f t="shared" si="2"/>
        <v>86.54718779983358</v>
      </c>
      <c r="L8" s="139">
        <f t="shared" si="2"/>
        <v>86.700710749599835</v>
      </c>
      <c r="M8" s="139">
        <f t="shared" si="2"/>
        <v>74.119679338940315</v>
      </c>
      <c r="N8" s="139">
        <f t="shared" si="2"/>
        <v>73.898241554929911</v>
      </c>
      <c r="O8" s="139">
        <f t="shared" si="2"/>
        <v>80.139891636875376</v>
      </c>
      <c r="P8" s="139">
        <f t="shared" si="2"/>
        <v>80.326573008220379</v>
      </c>
      <c r="Q8" s="139">
        <f t="shared" si="2"/>
        <v>80.497413132293332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61.069892179093365</v>
      </c>
      <c r="C10" s="70">
        <v>64.550530177040514</v>
      </c>
      <c r="D10" s="70">
        <v>64.469369344145406</v>
      </c>
      <c r="E10" s="70">
        <v>51.871312198979659</v>
      </c>
      <c r="F10" s="70">
        <v>38.311039059409318</v>
      </c>
      <c r="G10" s="70">
        <v>46.502294324158662</v>
      </c>
      <c r="H10" s="70">
        <v>55.788003802809804</v>
      </c>
      <c r="I10" s="70">
        <v>59.93224946178718</v>
      </c>
      <c r="J10" s="70">
        <v>63.989368684960546</v>
      </c>
      <c r="K10" s="70">
        <v>47.222812140976693</v>
      </c>
      <c r="L10" s="70">
        <v>42.795960841483954</v>
      </c>
      <c r="M10" s="70">
        <v>39.110687592250081</v>
      </c>
      <c r="N10" s="70">
        <v>36.995726874743497</v>
      </c>
      <c r="O10" s="70">
        <v>39.565535157899362</v>
      </c>
      <c r="P10" s="70">
        <v>39.55107267105469</v>
      </c>
      <c r="Q10" s="70">
        <v>38.717647586177868</v>
      </c>
    </row>
    <row r="11" spans="1:17" ht="11.45" customHeight="1" x14ac:dyDescent="0.25">
      <c r="A11" s="116" t="s">
        <v>125</v>
      </c>
      <c r="B11" s="70">
        <v>14.235382912952915</v>
      </c>
      <c r="C11" s="70">
        <v>16.856715602296092</v>
      </c>
      <c r="D11" s="70">
        <v>23.337559531292001</v>
      </c>
      <c r="E11" s="70">
        <v>27.248176247334435</v>
      </c>
      <c r="F11" s="70">
        <v>22.657657249817603</v>
      </c>
      <c r="G11" s="70">
        <v>23.608301200527521</v>
      </c>
      <c r="H11" s="70">
        <v>19.382627906662115</v>
      </c>
      <c r="I11" s="70">
        <v>37.605630626863338</v>
      </c>
      <c r="J11" s="70">
        <v>42.721506306030427</v>
      </c>
      <c r="K11" s="70">
        <v>39.324375658856894</v>
      </c>
      <c r="L11" s="70">
        <v>43.904749908115875</v>
      </c>
      <c r="M11" s="70">
        <v>35.008991746690235</v>
      </c>
      <c r="N11" s="70">
        <v>36.902514680186421</v>
      </c>
      <c r="O11" s="70">
        <v>40.574356478976007</v>
      </c>
      <c r="P11" s="70">
        <v>40.775500337165688</v>
      </c>
      <c r="Q11" s="70">
        <v>41.77976554611547</v>
      </c>
    </row>
    <row r="12" spans="1:17" ht="11.45" customHeight="1" x14ac:dyDescent="0.25">
      <c r="A12" s="128" t="s">
        <v>18</v>
      </c>
      <c r="B12" s="138">
        <f t="shared" ref="B12:Q12" si="3">SUM(B13:B14)</f>
        <v>1.9759344837016428</v>
      </c>
      <c r="C12" s="138">
        <f t="shared" si="3"/>
        <v>2.187695611427404</v>
      </c>
      <c r="D12" s="138">
        <f t="shared" si="3"/>
        <v>2.1092411875306145</v>
      </c>
      <c r="E12" s="138">
        <f t="shared" si="3"/>
        <v>1.4660159386259295</v>
      </c>
      <c r="F12" s="138">
        <f t="shared" si="3"/>
        <v>0.95740172656110789</v>
      </c>
      <c r="G12" s="138">
        <f t="shared" si="3"/>
        <v>0.98648033193998175</v>
      </c>
      <c r="H12" s="138">
        <f t="shared" si="3"/>
        <v>2.106810610528095</v>
      </c>
      <c r="I12" s="138">
        <f t="shared" si="3"/>
        <v>2.6206792493375128</v>
      </c>
      <c r="J12" s="138">
        <f t="shared" si="3"/>
        <v>3.0742372937530309</v>
      </c>
      <c r="K12" s="138">
        <f t="shared" si="3"/>
        <v>1.2587285928104277</v>
      </c>
      <c r="L12" s="138">
        <f t="shared" si="3"/>
        <v>0.93410187087702656</v>
      </c>
      <c r="M12" s="138">
        <f t="shared" si="3"/>
        <v>0.93255703529976985</v>
      </c>
      <c r="N12" s="138">
        <f t="shared" si="3"/>
        <v>1.1550951200314399</v>
      </c>
      <c r="O12" s="138">
        <f t="shared" si="3"/>
        <v>1.1668988272744172</v>
      </c>
      <c r="P12" s="138">
        <f t="shared" si="3"/>
        <v>0.98104187953787114</v>
      </c>
      <c r="Q12" s="138">
        <f t="shared" si="3"/>
        <v>0.8093692716757882</v>
      </c>
    </row>
    <row r="13" spans="1:17" ht="11.45" customHeight="1" x14ac:dyDescent="0.25">
      <c r="A13" s="95" t="s">
        <v>126</v>
      </c>
      <c r="B13" s="20">
        <v>1.6171091188912678</v>
      </c>
      <c r="C13" s="20">
        <v>1.6991852181010496</v>
      </c>
      <c r="D13" s="20">
        <v>1.5497691027364813</v>
      </c>
      <c r="E13" s="20">
        <v>0.99983220648914584</v>
      </c>
      <c r="F13" s="20">
        <v>0.61232286947159575</v>
      </c>
      <c r="G13" s="20">
        <v>0.6924952284305288</v>
      </c>
      <c r="H13" s="20">
        <v>1.7202731697588121</v>
      </c>
      <c r="I13" s="20">
        <v>2.1884909614162544</v>
      </c>
      <c r="J13" s="20">
        <v>2.7201816268013395</v>
      </c>
      <c r="K13" s="20">
        <v>0.94880901536743634</v>
      </c>
      <c r="L13" s="20">
        <v>0.62643569592124437</v>
      </c>
      <c r="M13" s="20">
        <v>0.538919258461386</v>
      </c>
      <c r="N13" s="20">
        <v>0.71859683027723287</v>
      </c>
      <c r="O13" s="20">
        <v>0.73334386256886808</v>
      </c>
      <c r="P13" s="20">
        <v>0.61566155990775595</v>
      </c>
      <c r="Q13" s="20">
        <v>0.59428106358142063</v>
      </c>
    </row>
    <row r="14" spans="1:17" ht="11.45" customHeight="1" x14ac:dyDescent="0.25">
      <c r="A14" s="93" t="s">
        <v>125</v>
      </c>
      <c r="B14" s="69">
        <v>0.35882536481037502</v>
      </c>
      <c r="C14" s="69">
        <v>0.48851039332635426</v>
      </c>
      <c r="D14" s="69">
        <v>0.55947208479413324</v>
      </c>
      <c r="E14" s="69">
        <v>0.4661837321367836</v>
      </c>
      <c r="F14" s="69">
        <v>0.34507885708951208</v>
      </c>
      <c r="G14" s="69">
        <v>0.29398510350945295</v>
      </c>
      <c r="H14" s="69">
        <v>0.3865374407692832</v>
      </c>
      <c r="I14" s="69">
        <v>0.43218828792125846</v>
      </c>
      <c r="J14" s="69">
        <v>0.35405566695169122</v>
      </c>
      <c r="K14" s="69">
        <v>0.30991957744299137</v>
      </c>
      <c r="L14" s="69">
        <v>0.30766617495578219</v>
      </c>
      <c r="M14" s="69">
        <v>0.39363777683838386</v>
      </c>
      <c r="N14" s="69">
        <v>0.43649828975420696</v>
      </c>
      <c r="O14" s="69">
        <v>0.43355496470554922</v>
      </c>
      <c r="P14" s="69">
        <v>0.36538031963011519</v>
      </c>
      <c r="Q14" s="69">
        <v>0.21508820809436757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3.0070562587360601</v>
      </c>
      <c r="C19" s="100">
        <f>IF(C4=0,0,C4/TrAvia_ene!C4)</f>
        <v>3.0071615566083505</v>
      </c>
      <c r="D19" s="100">
        <f>IF(D4=0,0,D4/TrAvia_ene!D4)</f>
        <v>3.0073826516588138</v>
      </c>
      <c r="E19" s="100">
        <f>IF(E4=0,0,E4/TrAvia_ene!E4)</f>
        <v>3.0070441068289728</v>
      </c>
      <c r="F19" s="100">
        <f>IF(F4=0,0,F4/TrAvia_ene!F4)</f>
        <v>3.0060614344951393</v>
      </c>
      <c r="G19" s="100">
        <f>IF(G4=0,0,G4/TrAvia_ene!G4)</f>
        <v>3.0067736799999998</v>
      </c>
      <c r="H19" s="100">
        <f>IF(H4=0,0,H4/TrAvia_ene!H4)</f>
        <v>3.0069043704280158</v>
      </c>
      <c r="I19" s="100">
        <f>IF(I4=0,0,I4/TrAvia_ene!I4)</f>
        <v>3.0076814495812139</v>
      </c>
      <c r="J19" s="100">
        <f>IF(J4=0,0,J4/TrAvia_ene!J4)</f>
        <v>3.0079118338953794</v>
      </c>
      <c r="K19" s="100">
        <f>IF(K4=0,0,K4/TrAvia_ene!K4)</f>
        <v>3.0073124963445119</v>
      </c>
      <c r="L19" s="100">
        <f>IF(L4=0,0,L4/TrAvia_ene!L4)</f>
        <v>3.0074402124590169</v>
      </c>
      <c r="M19" s="100">
        <f>IF(M4=0,0,M4/TrAvia_ene!M4)</f>
        <v>3.00695976</v>
      </c>
      <c r="N19" s="100">
        <f>IF(N4=0,0,N4/TrAvia_ene!N4)</f>
        <v>3.0069597600000004</v>
      </c>
      <c r="O19" s="100">
        <f>IF(O4=0,0,O4/TrAvia_ene!O4)</f>
        <v>3.007217181625442</v>
      </c>
      <c r="P19" s="100">
        <f>IF(P4=0,0,P4/TrAvia_ene!P4)</f>
        <v>3.0072171816254425</v>
      </c>
      <c r="Q19" s="100">
        <f>IF(Q4=0,0,Q4/TrAvia_ene!Q4)</f>
        <v>3.007217181625442</v>
      </c>
    </row>
    <row r="20" spans="1:17" ht="11.45" customHeight="1" x14ac:dyDescent="0.25">
      <c r="A20" s="141" t="s">
        <v>91</v>
      </c>
      <c r="B20" s="140">
        <f t="shared" ref="B20:Q20" si="4">B19</f>
        <v>3.0070562587360601</v>
      </c>
      <c r="C20" s="140">
        <f t="shared" si="4"/>
        <v>3.0071615566083505</v>
      </c>
      <c r="D20" s="140">
        <f t="shared" si="4"/>
        <v>3.0073826516588138</v>
      </c>
      <c r="E20" s="140">
        <f t="shared" si="4"/>
        <v>3.0070441068289728</v>
      </c>
      <c r="F20" s="140">
        <f t="shared" si="4"/>
        <v>3.0060614344951393</v>
      </c>
      <c r="G20" s="140">
        <f t="shared" si="4"/>
        <v>3.0067736799999998</v>
      </c>
      <c r="H20" s="140">
        <f t="shared" si="4"/>
        <v>3.0069043704280158</v>
      </c>
      <c r="I20" s="140">
        <f t="shared" si="4"/>
        <v>3.0076814495812139</v>
      </c>
      <c r="J20" s="140">
        <f t="shared" si="4"/>
        <v>3.0079118338953794</v>
      </c>
      <c r="K20" s="140">
        <f t="shared" si="4"/>
        <v>3.0073124963445119</v>
      </c>
      <c r="L20" s="140">
        <f t="shared" si="4"/>
        <v>3.0074402124590169</v>
      </c>
      <c r="M20" s="140">
        <f t="shared" si="4"/>
        <v>3.00695976</v>
      </c>
      <c r="N20" s="140">
        <f t="shared" si="4"/>
        <v>3.0069597600000004</v>
      </c>
      <c r="O20" s="140">
        <f t="shared" si="4"/>
        <v>3.007217181625442</v>
      </c>
      <c r="P20" s="140">
        <f t="shared" si="4"/>
        <v>3.0072171816254425</v>
      </c>
      <c r="Q20" s="140">
        <f t="shared" si="4"/>
        <v>3.007217181625442</v>
      </c>
    </row>
    <row r="22" spans="1:17" ht="11.45" customHeight="1" x14ac:dyDescent="0.25">
      <c r="A22" s="27" t="s">
        <v>123</v>
      </c>
      <c r="B22" s="68">
        <f>IF(TrAvia_act!B12=0,"",B7/TrAvia_act!B12*100)</f>
        <v>1589.3149126235435</v>
      </c>
      <c r="C22" s="68">
        <f>IF(TrAvia_act!C12=0,"",C7/TrAvia_act!C12*100)</f>
        <v>1997.4589907690909</v>
      </c>
      <c r="D22" s="68">
        <f>IF(TrAvia_act!D12=0,"",D7/TrAvia_act!D12*100)</f>
        <v>2203.8668093453939</v>
      </c>
      <c r="E22" s="68">
        <f>IF(TrAvia_act!E12=0,"",E7/TrAvia_act!E12*100)</f>
        <v>1690.5753968494175</v>
      </c>
      <c r="F22" s="68">
        <f>IF(TrAvia_act!F12=0,"",F7/TrAvia_act!F12*100)</f>
        <v>1141.0834963833461</v>
      </c>
      <c r="G22" s="68">
        <f>IF(TrAvia_act!G12=0,"",G7/TrAvia_act!G12*100)</f>
        <v>1107.2789011613556</v>
      </c>
      <c r="H22" s="68">
        <f>IF(TrAvia_act!H12=0,"",H7/TrAvia_act!H12*100)</f>
        <v>1159.538313555538</v>
      </c>
      <c r="I22" s="68">
        <f>IF(TrAvia_act!I12=0,"",I7/TrAvia_act!I12*100)</f>
        <v>1217.390825940884</v>
      </c>
      <c r="J22" s="68">
        <f>IF(TrAvia_act!J12=0,"",J7/TrAvia_act!J12*100)</f>
        <v>1293.4670057252501</v>
      </c>
      <c r="K22" s="68">
        <f>IF(TrAvia_act!K12=0,"",K7/TrAvia_act!K12*100)</f>
        <v>1200.7686950989462</v>
      </c>
      <c r="L22" s="68">
        <f>IF(TrAvia_act!L12=0,"",L7/TrAvia_act!L12*100)</f>
        <v>1242.5294115647478</v>
      </c>
      <c r="M22" s="68">
        <f>IF(TrAvia_act!M12=0,"",M7/TrAvia_act!M12*100)</f>
        <v>1060.3580727897127</v>
      </c>
      <c r="N22" s="68">
        <f>IF(TrAvia_act!N12=0,"",N7/TrAvia_act!N12*100)</f>
        <v>1317.3800818754673</v>
      </c>
      <c r="O22" s="68">
        <f>IF(TrAvia_act!O12=0,"",O7/TrAvia_act!O12*100)</f>
        <v>1417.7169446967771</v>
      </c>
      <c r="P22" s="68">
        <f>IF(TrAvia_act!P12=0,"",P7/TrAvia_act!P12*100)</f>
        <v>1362.4646302109293</v>
      </c>
      <c r="Q22" s="68">
        <f>IF(TrAvia_act!Q12=0,"",Q7/TrAvia_act!Q12*100)</f>
        <v>1216.9040810434237</v>
      </c>
    </row>
    <row r="23" spans="1:17" ht="11.45" customHeight="1" x14ac:dyDescent="0.25">
      <c r="A23" s="130" t="s">
        <v>39</v>
      </c>
      <c r="B23" s="134">
        <f>IF(TrAvia_act!B13=0,"",B8/TrAvia_act!B13*100)</f>
        <v>1577.6725600009909</v>
      </c>
      <c r="C23" s="134">
        <f>IF(TrAvia_act!C13=0,"",C8/TrAvia_act!C13*100)</f>
        <v>1982.381023015691</v>
      </c>
      <c r="D23" s="134">
        <f>IF(TrAvia_act!D13=0,"",D8/TrAvia_act!D13*100)</f>
        <v>2190.4384282006981</v>
      </c>
      <c r="E23" s="134">
        <f>IF(TrAvia_act!E13=0,"",E8/TrAvia_act!E13*100)</f>
        <v>1683.2491039044007</v>
      </c>
      <c r="F23" s="134">
        <f>IF(TrAvia_act!F13=0,"",F8/TrAvia_act!F13*100)</f>
        <v>1137.1153069395082</v>
      </c>
      <c r="G23" s="134">
        <f>IF(TrAvia_act!G13=0,"",G8/TrAvia_act!G13*100)</f>
        <v>1103.4162208971895</v>
      </c>
      <c r="H23" s="134">
        <f>IF(TrAvia_act!H13=0,"",H8/TrAvia_act!H13*100)</f>
        <v>1150.6714362286164</v>
      </c>
      <c r="I23" s="134">
        <f>IF(TrAvia_act!I13=0,"",I8/TrAvia_act!I13*100)</f>
        <v>1209.0948752426973</v>
      </c>
      <c r="J23" s="134">
        <f>IF(TrAvia_act!J13=0,"",J8/TrAvia_act!J13*100)</f>
        <v>1284.8785606123113</v>
      </c>
      <c r="K23" s="134">
        <f>IF(TrAvia_act!K13=0,"",K8/TrAvia_act!K13*100)</f>
        <v>1197.1094674398892</v>
      </c>
      <c r="L23" s="134">
        <f>IF(TrAvia_act!L13=0,"",L8/TrAvia_act!L13*100)</f>
        <v>1240.0047644844005</v>
      </c>
      <c r="M23" s="134">
        <f>IF(TrAvia_act!M13=0,"",M8/TrAvia_act!M13*100)</f>
        <v>1058.5541874436474</v>
      </c>
      <c r="N23" s="134">
        <f>IF(TrAvia_act!N13=0,"",N8/TrAvia_act!N13*100)</f>
        <v>1314.7202257169847</v>
      </c>
      <c r="O23" s="134">
        <f>IF(TrAvia_act!O13=0,"",O8/TrAvia_act!O13*100)</f>
        <v>1415.189089834337</v>
      </c>
      <c r="P23" s="134">
        <f>IF(TrAvia_act!P13=0,"",P8/TrAvia_act!P13*100)</f>
        <v>1360.3023011770802</v>
      </c>
      <c r="Q23" s="134">
        <f>IF(TrAvia_act!Q13=0,"",Q8/TrAvia_act!Q13*100)</f>
        <v>1215.1277108201045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1468.5501595905168</v>
      </c>
      <c r="C25" s="77">
        <f>IF(TrAvia_act!C15=0,"",C10/TrAvia_act!C15*100)</f>
        <v>1876.2202291087781</v>
      </c>
      <c r="D25" s="77">
        <f>IF(TrAvia_act!D15=0,"",D10/TrAvia_act!D15*100)</f>
        <v>2048.994667525174</v>
      </c>
      <c r="E25" s="77">
        <f>IF(TrAvia_act!E15=0,"",E10/TrAvia_act!E15*100)</f>
        <v>1546.225665823622</v>
      </c>
      <c r="F25" s="77">
        <f>IF(TrAvia_act!F15=0,"",F10/TrAvia_act!F15*100)</f>
        <v>1026.33699138672</v>
      </c>
      <c r="G25" s="77">
        <f>IF(TrAvia_act!G15=0,"",G10/TrAvia_act!G15*100)</f>
        <v>1022.0030057500632</v>
      </c>
      <c r="H25" s="77">
        <f>IF(TrAvia_act!H15=0,"",H10/TrAvia_act!H15*100)</f>
        <v>1080.0529204371885</v>
      </c>
      <c r="I25" s="77">
        <f>IF(TrAvia_act!I15=0,"",I10/TrAvia_act!I15*100)</f>
        <v>1100.2592027026433</v>
      </c>
      <c r="J25" s="77">
        <f>IF(TrAvia_act!J15=0,"",J10/TrAvia_act!J15*100)</f>
        <v>1156.1965876757629</v>
      </c>
      <c r="K25" s="77">
        <f>IF(TrAvia_act!K15=0,"",K10/TrAvia_act!K15*100)</f>
        <v>1054.3376191235525</v>
      </c>
      <c r="L25" s="77">
        <f>IF(TrAvia_act!L15=0,"",L10/TrAvia_act!L15*100)</f>
        <v>1124.6545510015555</v>
      </c>
      <c r="M25" s="77">
        <f>IF(TrAvia_act!M15=0,"",M10/TrAvia_act!M15*100)</f>
        <v>981.81670896904495</v>
      </c>
      <c r="N25" s="77">
        <f>IF(TrAvia_act!N15=0,"",N10/TrAvia_act!N15*100)</f>
        <v>1210.1670911459369</v>
      </c>
      <c r="O25" s="77">
        <f>IF(TrAvia_act!O15=0,"",O10/TrAvia_act!O15*100)</f>
        <v>1292.314306638058</v>
      </c>
      <c r="P25" s="77">
        <f>IF(TrAvia_act!P15=0,"",P10/TrAvia_act!P15*100)</f>
        <v>1240.9971106940493</v>
      </c>
      <c r="Q25" s="77">
        <f>IF(TrAvia_act!Q15=0,"",Q10/TrAvia_act!Q15*100)</f>
        <v>1100.5557507636358</v>
      </c>
    </row>
    <row r="26" spans="1:17" ht="11.45" customHeight="1" x14ac:dyDescent="0.25">
      <c r="A26" s="116" t="s">
        <v>125</v>
      </c>
      <c r="B26" s="77">
        <f>IF(TrAvia_act!B16=0,"",B11/TrAvia_act!B16*100)</f>
        <v>2315.9318009887993</v>
      </c>
      <c r="C26" s="77">
        <f>IF(TrAvia_act!C16=0,"",C11/TrAvia_act!C16*100)</f>
        <v>2530.7235094565176</v>
      </c>
      <c r="D26" s="77">
        <f>IF(TrAvia_act!D16=0,"",D11/TrAvia_act!D16*100)</f>
        <v>2706.5696882095226</v>
      </c>
      <c r="E26" s="77">
        <f>IF(TrAvia_act!E16=0,"",E11/TrAvia_act!E16*100)</f>
        <v>2024.8364057943124</v>
      </c>
      <c r="F26" s="77">
        <f>IF(TrAvia_act!F16=0,"",F11/TrAvia_act!F16*100)</f>
        <v>1390.9744831011305</v>
      </c>
      <c r="G26" s="77">
        <f>IF(TrAvia_act!G16=0,"",G11/TrAvia_act!G16*100)</f>
        <v>1308.7772956911565</v>
      </c>
      <c r="H26" s="77">
        <f>IF(TrAvia_act!H16=0,"",H11/TrAvia_act!H16*100)</f>
        <v>1417.4186229803317</v>
      </c>
      <c r="I26" s="77">
        <f>IF(TrAvia_act!I16=0,"",I11/TrAvia_act!I16*100)</f>
        <v>1435.3768101356045</v>
      </c>
      <c r="J26" s="77">
        <f>IF(TrAvia_act!J16=0,"",J11/TrAvia_act!J16*100)</f>
        <v>1541.9242567560789</v>
      </c>
      <c r="K26" s="77">
        <f>IF(TrAvia_act!K16=0,"",K11/TrAvia_act!K16*100)</f>
        <v>1429.5758081461827</v>
      </c>
      <c r="L26" s="77">
        <f>IF(TrAvia_act!L16=0,"",L11/TrAvia_act!L16*100)</f>
        <v>1377.744490377981</v>
      </c>
      <c r="M26" s="77">
        <f>IF(TrAvia_act!M16=0,"",M11/TrAvia_act!M16*100)</f>
        <v>1159.825287361353</v>
      </c>
      <c r="N26" s="77">
        <f>IF(TrAvia_act!N16=0,"",N11/TrAvia_act!N16*100)</f>
        <v>1439.3914551197274</v>
      </c>
      <c r="O26" s="77">
        <f>IF(TrAvia_act!O16=0,"",O11/TrAvia_act!O16*100)</f>
        <v>1559.8102297588989</v>
      </c>
      <c r="P26" s="77">
        <f>IF(TrAvia_act!P16=0,"",P11/TrAvia_act!P16*100)</f>
        <v>1500.1950713518731</v>
      </c>
      <c r="Q26" s="77">
        <f>IF(TrAvia_act!Q16=0,"",Q11/TrAvia_act!Q16*100)</f>
        <v>1344.8726480995981</v>
      </c>
    </row>
    <row r="27" spans="1:17" ht="11.45" customHeight="1" x14ac:dyDescent="0.25">
      <c r="A27" s="128" t="s">
        <v>18</v>
      </c>
      <c r="B27" s="133">
        <f>IF(TrAvia_act!B17=0,"",B12/TrAvia_act!B17*100)</f>
        <v>2211.1892794307396</v>
      </c>
      <c r="C27" s="133">
        <f>IF(TrAvia_act!C17=0,"",C12/TrAvia_act!C17*100)</f>
        <v>2785.9713137545041</v>
      </c>
      <c r="D27" s="133">
        <f>IF(TrAvia_act!D17=0,"",D12/TrAvia_act!D17*100)</f>
        <v>2959.0386602324247</v>
      </c>
      <c r="E27" s="133">
        <f>IF(TrAvia_act!E17=0,"",E12/TrAvia_act!E17*100)</f>
        <v>2209.6099703929444</v>
      </c>
      <c r="F27" s="133">
        <f>IF(TrAvia_act!F17=0,"",F12/TrAvia_act!F17*100)</f>
        <v>1467.1200042352755</v>
      </c>
      <c r="G27" s="133">
        <f>IF(TrAvia_act!G17=0,"",G12/TrAvia_act!G17*100)</f>
        <v>1474.0069782839325</v>
      </c>
      <c r="H27" s="133">
        <f>IF(TrAvia_act!H17=0,"",H12/TrAvia_act!H17*100)</f>
        <v>1599.2366249810489</v>
      </c>
      <c r="I27" s="133">
        <f>IF(TrAvia_act!I17=0,"",I12/TrAvia_act!I17*100)</f>
        <v>1634.8876002004638</v>
      </c>
      <c r="J27" s="133">
        <f>IF(TrAvia_act!J17=0,"",J12/TrAvia_act!J17*100)</f>
        <v>1684.2437386808015</v>
      </c>
      <c r="K27" s="133">
        <f>IF(TrAvia_act!K17=0,"",K12/TrAvia_act!K17*100)</f>
        <v>1520.2928368319551</v>
      </c>
      <c r="L27" s="133">
        <f>IF(TrAvia_act!L17=0,"",L12/TrAvia_act!L17*100)</f>
        <v>1532.0493630803351</v>
      </c>
      <c r="M27" s="133">
        <f>IF(TrAvia_act!M17=0,"",M12/TrAvia_act!M17*100)</f>
        <v>1226.474458553899</v>
      </c>
      <c r="N27" s="133">
        <f>IF(TrAvia_act!N17=0,"",N12/TrAvia_act!N17*100)</f>
        <v>1513.2417645332464</v>
      </c>
      <c r="O27" s="133">
        <f>IF(TrAvia_act!O17=0,"",O12/TrAvia_act!O17*100)</f>
        <v>1615.9526300424475</v>
      </c>
      <c r="P27" s="133">
        <f>IF(TrAvia_act!P17=0,"",P12/TrAvia_act!P17*100)</f>
        <v>1566.3288372437628</v>
      </c>
      <c r="Q27" s="133">
        <f>IF(TrAvia_act!Q17=0,"",Q12/TrAvia_act!Q17*100)</f>
        <v>1423.9359632455355</v>
      </c>
    </row>
    <row r="28" spans="1:17" ht="11.45" customHeight="1" x14ac:dyDescent="0.25">
      <c r="A28" s="95" t="s">
        <v>126</v>
      </c>
      <c r="B28" s="75">
        <f>IF(TrAvia_act!B18=0,"",B13/TrAvia_act!B18*100)</f>
        <v>2241.4585993872311</v>
      </c>
      <c r="C28" s="75">
        <f>IF(TrAvia_act!C18=0,"",C13/TrAvia_act!C18*100)</f>
        <v>2826.1378494105065</v>
      </c>
      <c r="D28" s="75">
        <f>IF(TrAvia_act!D18=0,"",D13/TrAvia_act!D18*100)</f>
        <v>3002.8092898125774</v>
      </c>
      <c r="E28" s="75">
        <f>IF(TrAvia_act!E18=0,"",E13/TrAvia_act!E18*100)</f>
        <v>2247.6916709847715</v>
      </c>
      <c r="F28" s="75">
        <f>IF(TrAvia_act!F18=0,"",F13/TrAvia_act!F18*100)</f>
        <v>1497.8359296792946</v>
      </c>
      <c r="G28" s="75">
        <f>IF(TrAvia_act!G18=0,"",G13/TrAvia_act!G18*100)</f>
        <v>1497.6949353715538</v>
      </c>
      <c r="H28" s="75">
        <f>IF(TrAvia_act!H18=0,"",H13/TrAvia_act!H18*100)</f>
        <v>1609.5116921658364</v>
      </c>
      <c r="I28" s="75">
        <f>IF(TrAvia_act!I18=0,"",I13/TrAvia_act!I18*100)</f>
        <v>1639.410074435702</v>
      </c>
      <c r="J28" s="75">
        <f>IF(TrAvia_act!J18=0,"",J13/TrAvia_act!J18*100)</f>
        <v>1682.6637773183268</v>
      </c>
      <c r="K28" s="75">
        <f>IF(TrAvia_act!K18=0,"",K13/TrAvia_act!K18*100)</f>
        <v>1531.501654361414</v>
      </c>
      <c r="L28" s="75">
        <f>IF(TrAvia_act!L18=0,"",L13/TrAvia_act!L18*100)</f>
        <v>1543.387950502615</v>
      </c>
      <c r="M28" s="75">
        <f>IF(TrAvia_act!M18=0,"",M13/TrAvia_act!M18*100)</f>
        <v>1328.2880351914571</v>
      </c>
      <c r="N28" s="75">
        <f>IF(TrAvia_act!N18=0,"",N13/TrAvia_act!N18*100)</f>
        <v>1608.7871668259684</v>
      </c>
      <c r="O28" s="75">
        <f>IF(TrAvia_act!O18=0,"",O13/TrAvia_act!O18*100)</f>
        <v>1688.8321203231403</v>
      </c>
      <c r="P28" s="75">
        <f>IF(TrAvia_act!P18=0,"",P13/TrAvia_act!P18*100)</f>
        <v>1604.2790771084231</v>
      </c>
      <c r="Q28" s="75">
        <f>IF(TrAvia_act!Q18=0,"",Q13/TrAvia_act!Q18*100)</f>
        <v>1421.0174727815615</v>
      </c>
    </row>
    <row r="29" spans="1:17" ht="11.45" customHeight="1" x14ac:dyDescent="0.25">
      <c r="A29" s="93" t="s">
        <v>125</v>
      </c>
      <c r="B29" s="74">
        <f>IF(TrAvia_act!B19=0,"",B14/TrAvia_act!B19*100)</f>
        <v>2084.3376068866801</v>
      </c>
      <c r="C29" s="74">
        <f>IF(TrAvia_act!C19=0,"",C14/TrAvia_act!C19*100)</f>
        <v>2654.7335314665747</v>
      </c>
      <c r="D29" s="74">
        <f>IF(TrAvia_act!D19=0,"",D14/TrAvia_act!D19*100)</f>
        <v>2844.1960263958103</v>
      </c>
      <c r="E29" s="74">
        <f>IF(TrAvia_act!E19=0,"",E14/TrAvia_act!E19*100)</f>
        <v>2132.1345032031281</v>
      </c>
      <c r="F29" s="74">
        <f>IF(TrAvia_act!F19=0,"",F14/TrAvia_act!F19*100)</f>
        <v>1415.6084520308668</v>
      </c>
      <c r="G29" s="74">
        <f>IF(TrAvia_act!G19=0,"",G14/TrAvia_act!G19*100)</f>
        <v>1421.0638853274979</v>
      </c>
      <c r="H29" s="74">
        <f>IF(TrAvia_act!H19=0,"",H14/TrAvia_act!H19*100)</f>
        <v>1555.0549552548609</v>
      </c>
      <c r="I29" s="74">
        <f>IF(TrAvia_act!I19=0,"",I14/TrAvia_act!I19*100)</f>
        <v>1612.3647391529448</v>
      </c>
      <c r="J29" s="74">
        <f>IF(TrAvia_act!J19=0,"",J14/TrAvia_act!J19*100)</f>
        <v>1696.482142132515</v>
      </c>
      <c r="K29" s="74">
        <f>IF(TrAvia_act!K19=0,"",K14/TrAvia_act!K19*100)</f>
        <v>1486.9750757634356</v>
      </c>
      <c r="L29" s="74">
        <f>IF(TrAvia_act!L19=0,"",L14/TrAvia_act!L19*100)</f>
        <v>1509.4703385303774</v>
      </c>
      <c r="M29" s="74">
        <f>IF(TrAvia_act!M19=0,"",M14/TrAvia_act!M19*100)</f>
        <v>1109.9920760194627</v>
      </c>
      <c r="N29" s="74">
        <f>IF(TrAvia_act!N19=0,"",N14/TrAvia_act!N19*100)</f>
        <v>1378.4665073147708</v>
      </c>
      <c r="O29" s="74">
        <f>IF(TrAvia_act!O19=0,"",O14/TrAvia_act!O19*100)</f>
        <v>1506.0231929279657</v>
      </c>
      <c r="P29" s="74">
        <f>IF(TrAvia_act!P19=0,"",P14/TrAvia_act!P19*100)</f>
        <v>1506.2889613137647</v>
      </c>
      <c r="Q29" s="74">
        <f>IF(TrAvia_act!Q19=0,"",Q14/TrAvia_act!Q19*100)</f>
        <v>1432.0623234736813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208.50002620146179</v>
      </c>
      <c r="C32" s="134">
        <f>IF(TrAvia_act!C4=0,"",C8/TrAvia_act!C4*1000)</f>
        <v>256.4882208390427</v>
      </c>
      <c r="D32" s="134">
        <f>IF(TrAvia_act!D4=0,"",D8/TrAvia_act!D4*1000)</f>
        <v>275.10910804056653</v>
      </c>
      <c r="E32" s="134">
        <f>IF(TrAvia_act!E4=0,"",E8/TrAvia_act!E4*1000)</f>
        <v>204.02415022996917</v>
      </c>
      <c r="F32" s="134">
        <f>IF(TrAvia_act!F4=0,"",F8/TrAvia_act!F4*1000)</f>
        <v>135.11332426495011</v>
      </c>
      <c r="G32" s="134">
        <f>IF(TrAvia_act!G4=0,"",G8/TrAvia_act!G4*1000)</f>
        <v>120.50878936187988</v>
      </c>
      <c r="H32" s="134">
        <f>IF(TrAvia_act!H4=0,"",H8/TrAvia_act!H4*1000)</f>
        <v>119.61605865175221</v>
      </c>
      <c r="I32" s="134">
        <f>IF(TrAvia_act!I4=0,"",I8/TrAvia_act!I4*1000)</f>
        <v>127.47938981503943</v>
      </c>
      <c r="J32" s="134">
        <f>IF(TrAvia_act!J4=0,"",J8/TrAvia_act!J4*1000)</f>
        <v>133.77813360415351</v>
      </c>
      <c r="K32" s="134">
        <f>IF(TrAvia_act!K4=0,"",K8/TrAvia_act!K4*1000)</f>
        <v>123.97666080433166</v>
      </c>
      <c r="L32" s="134">
        <f>IF(TrAvia_act!L4=0,"",L8/TrAvia_act!L4*1000)</f>
        <v>116.97468859985614</v>
      </c>
      <c r="M32" s="134">
        <f>IF(TrAvia_act!M4=0,"",M8/TrAvia_act!M4*1000)</f>
        <v>102.56984243355346</v>
      </c>
      <c r="N32" s="134">
        <f>IF(TrAvia_act!N4=0,"",N8/TrAvia_act!N4*1000)</f>
        <v>117.7745937997193</v>
      </c>
      <c r="O32" s="134">
        <f>IF(TrAvia_act!O4=0,"",O8/TrAvia_act!O4*1000)</f>
        <v>116.95148964353506</v>
      </c>
      <c r="P32" s="134">
        <f>IF(TrAvia_act!P4=0,"",P8/TrAvia_act!P4*1000)</f>
        <v>114.14136862395101</v>
      </c>
      <c r="Q32" s="134">
        <f>IF(TrAvia_act!Q4=0,"",Q8/TrAvia_act!Q4*1000)</f>
        <v>103.76186694945889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210.13897427381579</v>
      </c>
      <c r="C34" s="77">
        <f>IF(TrAvia_act!C6=0,"",C10/TrAvia_act!C6*1000)</f>
        <v>268.27461049505621</v>
      </c>
      <c r="D34" s="77">
        <f>IF(TrAvia_act!D6=0,"",D10/TrAvia_act!D6*1000)</f>
        <v>290.32153254223181</v>
      </c>
      <c r="E34" s="77">
        <f>IF(TrAvia_act!E6=0,"",E10/TrAvia_act!E6*1000)</f>
        <v>217.43153688927293</v>
      </c>
      <c r="F34" s="77">
        <f>IF(TrAvia_act!F6=0,"",F10/TrAvia_act!F6*1000)</f>
        <v>143.78921091085161</v>
      </c>
      <c r="G34" s="77">
        <f>IF(TrAvia_act!G6=0,"",G10/TrAvia_act!G6*1000)</f>
        <v>129.09721389833612</v>
      </c>
      <c r="H34" s="77">
        <f>IF(TrAvia_act!H6=0,"",H10/TrAvia_act!H6*1000)</f>
        <v>135.30112061631229</v>
      </c>
      <c r="I34" s="77">
        <f>IF(TrAvia_act!I6=0,"",I10/TrAvia_act!I6*1000)</f>
        <v>132.06150797240755</v>
      </c>
      <c r="J34" s="77">
        <f>IF(TrAvia_act!J6=0,"",J10/TrAvia_act!J6*1000)</f>
        <v>139.9058397324568</v>
      </c>
      <c r="K34" s="77">
        <f>IF(TrAvia_act!K6=0,"",K10/TrAvia_act!K6*1000)</f>
        <v>124.62750611182526</v>
      </c>
      <c r="L34" s="77">
        <f>IF(TrAvia_act!L6=0,"",L10/TrAvia_act!L6*1000)</f>
        <v>121.00058437644181</v>
      </c>
      <c r="M34" s="77">
        <f>IF(TrAvia_act!M6=0,"",M10/TrAvia_act!M6*1000)</f>
        <v>105.72503241035704</v>
      </c>
      <c r="N34" s="77">
        <f>IF(TrAvia_act!N6=0,"",N10/TrAvia_act!N6*1000)</f>
        <v>123.75968036360491</v>
      </c>
      <c r="O34" s="77">
        <f>IF(TrAvia_act!O6=0,"",O10/TrAvia_act!O6*1000)</f>
        <v>121.00700988987509</v>
      </c>
      <c r="P34" s="77">
        <f>IF(TrAvia_act!P6=0,"",P10/TrAvia_act!P6*1000)</f>
        <v>116.54925906937639</v>
      </c>
      <c r="Q34" s="77">
        <f>IF(TrAvia_act!Q6=0,"",Q10/TrAvia_act!Q6*1000)</f>
        <v>104.98374879845913</v>
      </c>
    </row>
    <row r="35" spans="1:17" ht="11.45" customHeight="1" x14ac:dyDescent="0.25">
      <c r="A35" s="116" t="s">
        <v>125</v>
      </c>
      <c r="B35" s="77">
        <f>IF(TrAvia_act!B7=0,"",B11/TrAvia_act!B7*1000)</f>
        <v>201.74962896727214</v>
      </c>
      <c r="C35" s="77">
        <f>IF(TrAvia_act!C7=0,"",C11/TrAvia_act!C7*1000)</f>
        <v>219.55105247354061</v>
      </c>
      <c r="D35" s="77">
        <f>IF(TrAvia_act!D7=0,"",D11/TrAvia_act!D7*1000)</f>
        <v>240.32253354586857</v>
      </c>
      <c r="E35" s="77">
        <f>IF(TrAvia_act!E7=0,"",E11/TrAvia_act!E7*1000)</f>
        <v>182.59079009066602</v>
      </c>
      <c r="F35" s="77">
        <f>IF(TrAvia_act!F7=0,"",F11/TrAvia_act!F7*1000)</f>
        <v>122.60485502165223</v>
      </c>
      <c r="G35" s="77">
        <f>IF(TrAvia_act!G7=0,"",G11/TrAvia_act!G7*1000)</f>
        <v>106.54681746533254</v>
      </c>
      <c r="H35" s="77">
        <f>IF(TrAvia_act!H7=0,"",H11/TrAvia_act!H7*1000)</f>
        <v>89.689611992313928</v>
      </c>
      <c r="I35" s="77">
        <f>IF(TrAvia_act!I7=0,"",I11/TrAvia_act!I7*1000)</f>
        <v>120.79959368205223</v>
      </c>
      <c r="J35" s="77">
        <f>IF(TrAvia_act!J7=0,"",J11/TrAvia_act!J7*1000)</f>
        <v>125.54219548977197</v>
      </c>
      <c r="K35" s="77">
        <f>IF(TrAvia_act!K7=0,"",K11/TrAvia_act!K7*1000)</f>
        <v>123.20401801701134</v>
      </c>
      <c r="L35" s="77">
        <f>IF(TrAvia_act!L7=0,"",L11/TrAvia_act!L7*1000)</f>
        <v>113.30019913296047</v>
      </c>
      <c r="M35" s="77">
        <f>IF(TrAvia_act!M7=0,"",M11/TrAvia_act!M7*1000)</f>
        <v>99.260512646387966</v>
      </c>
      <c r="N35" s="77">
        <f>IF(TrAvia_act!N7=0,"",N11/TrAvia_act!N7*1000)</f>
        <v>112.32859924039855</v>
      </c>
      <c r="O35" s="77">
        <f>IF(TrAvia_act!O7=0,"",O11/TrAvia_act!O7*1000)</f>
        <v>113.25030436598988</v>
      </c>
      <c r="P35" s="77">
        <f>IF(TrAvia_act!P7=0,"",P11/TrAvia_act!P7*1000)</f>
        <v>111.89897280927892</v>
      </c>
      <c r="Q35" s="77">
        <f>IF(TrAvia_act!Q7=0,"",Q11/TrAvia_act!Q7*1000)</f>
        <v>102.6546600841243</v>
      </c>
    </row>
    <row r="36" spans="1:17" ht="11.45" customHeight="1" x14ac:dyDescent="0.25">
      <c r="A36" s="128" t="s">
        <v>33</v>
      </c>
      <c r="B36" s="133">
        <f>IF(TrAvia_act!B8=0,"",B12/TrAvia_act!B8*1000)</f>
        <v>823.61803702533132</v>
      </c>
      <c r="C36" s="133">
        <f>IF(TrAvia_act!C8=0,"",C12/TrAvia_act!C8*1000)</f>
        <v>974.61606413841525</v>
      </c>
      <c r="D36" s="133">
        <f>IF(TrAvia_act!D8=0,"",D12/TrAvia_act!D8*1000)</f>
        <v>975.15077690477801</v>
      </c>
      <c r="E36" s="133">
        <f>IF(TrAvia_act!E8=0,"",E12/TrAvia_act!E8*1000)</f>
        <v>686.86872678494433</v>
      </c>
      <c r="F36" s="133">
        <f>IF(TrAvia_act!F8=0,"",F12/TrAvia_act!F8*1000)</f>
        <v>431.00274776122575</v>
      </c>
      <c r="G36" s="133">
        <f>IF(TrAvia_act!G8=0,"",G12/TrAvia_act!G8*1000)</f>
        <v>461.19532789608223</v>
      </c>
      <c r="H36" s="133">
        <f>IF(TrAvia_act!H8=0,"",H12/TrAvia_act!H8*1000)</f>
        <v>589.11231427182656</v>
      </c>
      <c r="I36" s="133">
        <f>IF(TrAvia_act!I8=0,"",I12/TrAvia_act!I8*1000)</f>
        <v>623.11328806405402</v>
      </c>
      <c r="J36" s="133">
        <f>IF(TrAvia_act!J8=0,"",J12/TrAvia_act!J8*1000)</f>
        <v>702.29507249960307</v>
      </c>
      <c r="K36" s="133">
        <f>IF(TrAvia_act!K8=0,"",K12/TrAvia_act!K8*1000)</f>
        <v>528.69147116784393</v>
      </c>
      <c r="L36" s="133">
        <f>IF(TrAvia_act!L8=0,"",L12/TrAvia_act!L8*1000)</f>
        <v>471.62515199578434</v>
      </c>
      <c r="M36" s="133">
        <f>IF(TrAvia_act!M8=0,"",M12/TrAvia_act!M8*1000)</f>
        <v>332.00687026211335</v>
      </c>
      <c r="N36" s="133">
        <f>IF(TrAvia_act!N8=0,"",N12/TrAvia_act!N8*1000)</f>
        <v>436.90892201641395</v>
      </c>
      <c r="O36" s="133">
        <f>IF(TrAvia_act!O8=0,"",O12/TrAvia_act!O8*1000)</f>
        <v>484.52136684585247</v>
      </c>
      <c r="P36" s="133">
        <f>IF(TrAvia_act!P8=0,"",P12/TrAvia_act!P8*1000)</f>
        <v>446.78190889689284</v>
      </c>
      <c r="Q36" s="133">
        <f>IF(TrAvia_act!Q8=0,"",Q12/TrAvia_act!Q8*1000)</f>
        <v>464.15703968507637</v>
      </c>
    </row>
    <row r="37" spans="1:17" ht="11.45" customHeight="1" x14ac:dyDescent="0.25">
      <c r="A37" s="95" t="s">
        <v>126</v>
      </c>
      <c r="B37" s="75">
        <f>IF(TrAvia_act!B9=0,"",B13/TrAvia_act!B9*1000)</f>
        <v>1096.4182696910959</v>
      </c>
      <c r="C37" s="75">
        <f>IF(TrAvia_act!C9=0,"",C13/TrAvia_act!C9*1000)</f>
        <v>1348.0744288200044</v>
      </c>
      <c r="D37" s="75">
        <f>IF(TrAvia_act!D9=0,"",D13/TrAvia_act!D9*1000)</f>
        <v>1410.5132971669022</v>
      </c>
      <c r="E37" s="75">
        <f>IF(TrAvia_act!E9=0,"",E13/TrAvia_act!E9*1000)</f>
        <v>1041.0617930690696</v>
      </c>
      <c r="F37" s="75">
        <f>IF(TrAvia_act!F9=0,"",F13/TrAvia_act!F9*1000)</f>
        <v>684.94665353232904</v>
      </c>
      <c r="G37" s="75">
        <f>IF(TrAvia_act!G9=0,"",G13/TrAvia_act!G9*1000)</f>
        <v>692.08792674873757</v>
      </c>
      <c r="H37" s="75">
        <f>IF(TrAvia_act!H9=0,"",H13/TrAvia_act!H9*1000)</f>
        <v>774.53607986270663</v>
      </c>
      <c r="I37" s="75">
        <f>IF(TrAvia_act!I9=0,"",I13/TrAvia_act!I9*1000)</f>
        <v>797.84070717138843</v>
      </c>
      <c r="J37" s="75">
        <f>IF(TrAvia_act!J9=0,"",J13/TrAvia_act!J9*1000)</f>
        <v>838.13596705850807</v>
      </c>
      <c r="K37" s="75">
        <f>IF(TrAvia_act!K9=0,"",K13/TrAvia_act!K9*1000)</f>
        <v>751.47609016065894</v>
      </c>
      <c r="L37" s="75">
        <f>IF(TrAvia_act!L9=0,"",L13/TrAvia_act!L9*1000)</f>
        <v>729.40247341557051</v>
      </c>
      <c r="M37" s="75">
        <f>IF(TrAvia_act!M9=0,"",M13/TrAvia_act!M9*1000)</f>
        <v>605.48668247217086</v>
      </c>
      <c r="N37" s="75">
        <f>IF(TrAvia_act!N9=0,"",N13/TrAvia_act!N9*1000)</f>
        <v>739.71226094595704</v>
      </c>
      <c r="O37" s="75">
        <f>IF(TrAvia_act!O9=0,"",O13/TrAvia_act!O9*1000)</f>
        <v>767.68556848614912</v>
      </c>
      <c r="P37" s="75">
        <f>IF(TrAvia_act!P9=0,"",P13/TrAvia_act!P9*1000)</f>
        <v>675.39252064488221</v>
      </c>
      <c r="Q37" s="75">
        <f>IF(TrAvia_act!Q9=0,"",Q13/TrAvia_act!Q9*1000)</f>
        <v>606.15201642428246</v>
      </c>
    </row>
    <row r="38" spans="1:17" ht="11.45" customHeight="1" x14ac:dyDescent="0.25">
      <c r="A38" s="93" t="s">
        <v>125</v>
      </c>
      <c r="B38" s="74">
        <f>IF(TrAvia_act!B10=0,"",B14/TrAvia_act!B10*1000)</f>
        <v>388.25964663055544</v>
      </c>
      <c r="C38" s="74">
        <f>IF(TrAvia_act!C10=0,"",C14/TrAvia_act!C10*1000)</f>
        <v>496.34231998050194</v>
      </c>
      <c r="D38" s="74">
        <f>IF(TrAvia_act!D10=0,"",D14/TrAvia_act!D10*1000)</f>
        <v>525.6898060649313</v>
      </c>
      <c r="E38" s="74">
        <f>IF(TrAvia_act!E10=0,"",E14/TrAvia_act!E10*1000)</f>
        <v>397.10697058902389</v>
      </c>
      <c r="F38" s="74">
        <f>IF(TrAvia_act!F10=0,"",F14/TrAvia_act!F10*1000)</f>
        <v>259.97305546789704</v>
      </c>
      <c r="G38" s="74">
        <f>IF(TrAvia_act!G10=0,"",G14/TrAvia_act!G10*1000)</f>
        <v>258.24961487613541</v>
      </c>
      <c r="H38" s="74">
        <f>IF(TrAvia_act!H10=0,"",H14/TrAvia_act!H10*1000)</f>
        <v>285.22343812212335</v>
      </c>
      <c r="I38" s="74">
        <f>IF(TrAvia_act!I10=0,"",I14/TrAvia_act!I10*1000)</f>
        <v>295.45971462443686</v>
      </c>
      <c r="J38" s="74">
        <f>IF(TrAvia_act!J10=0,"",J14/TrAvia_act!J10*1000)</f>
        <v>312.79713019513719</v>
      </c>
      <c r="K38" s="74">
        <f>IF(TrAvia_act!K10=0,"",K14/TrAvia_act!K10*1000)</f>
        <v>277.14844711006731</v>
      </c>
      <c r="L38" s="74">
        <f>IF(TrAvia_act!L10=0,"",L14/TrAvia_act!L10*1000)</f>
        <v>274.26892760550305</v>
      </c>
      <c r="M38" s="74">
        <f>IF(TrAvia_act!M10=0,"",M14/TrAvia_act!M10*1000)</f>
        <v>205.14907235673465</v>
      </c>
      <c r="N38" s="74">
        <f>IF(TrAvia_act!N10=0,"",N14/TrAvia_act!N10*1000)</f>
        <v>261.01131580965995</v>
      </c>
      <c r="O38" s="74">
        <f>IF(TrAvia_act!O10=0,"",O14/TrAvia_act!O10*1000)</f>
        <v>298.3680483094891</v>
      </c>
      <c r="P38" s="74">
        <f>IF(TrAvia_act!P10=0,"",P14/TrAvia_act!P10*1000)</f>
        <v>284.51208991216009</v>
      </c>
      <c r="Q38" s="74">
        <f>IF(TrAvia_act!Q10=0,"",Q14/TrAvia_act!Q10*1000)</f>
        <v>281.77828684666093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6867.7861461054526</v>
      </c>
      <c r="C41" s="134">
        <f>IF(TrAvia_act!C22=0,"",1000000*C8/TrAvia_act!C22)</f>
        <v>8641.040842727587</v>
      </c>
      <c r="D41" s="134">
        <f>IF(TrAvia_act!D22=0,"",1000000*D8/TrAvia_act!D22)</f>
        <v>9568.1517789514455</v>
      </c>
      <c r="E41" s="134">
        <f>IF(TrAvia_act!E22=0,"",1000000*E8/TrAvia_act!E22)</f>
        <v>7373.6708710451157</v>
      </c>
      <c r="F41" s="134">
        <f>IF(TrAvia_act!F22=0,"",1000000*F8/TrAvia_act!F22)</f>
        <v>4984.7679101649028</v>
      </c>
      <c r="G41" s="134">
        <f>IF(TrAvia_act!G22=0,"",1000000*G8/TrAvia_act!G22)</f>
        <v>5168.8731587058519</v>
      </c>
      <c r="H41" s="134">
        <f>IF(TrAvia_act!H22=0,"",1000000*H8/TrAvia_act!H22)</f>
        <v>5547.6480966399949</v>
      </c>
      <c r="I41" s="134">
        <f>IF(TrAvia_act!I22=0,"",1000000*I8/TrAvia_act!I22)</f>
        <v>5997.9018625415401</v>
      </c>
      <c r="J41" s="134">
        <f>IF(TrAvia_act!J22=0,"",1000000*J8/TrAvia_act!J22)</f>
        <v>6035.6829746035619</v>
      </c>
      <c r="K41" s="134">
        <f>IF(TrAvia_act!K22=0,"",1000000*K8/TrAvia_act!K22)</f>
        <v>5792.9844578201864</v>
      </c>
      <c r="L41" s="134">
        <f>IF(TrAvia_act!L22=0,"",1000000*L8/TrAvia_act!L22)</f>
        <v>6499.303654392791</v>
      </c>
      <c r="M41" s="134">
        <f>IF(TrAvia_act!M22=0,"",1000000*M8/TrAvia_act!M22)</f>
        <v>5521.4302248912636</v>
      </c>
      <c r="N41" s="134">
        <f>IF(TrAvia_act!N22=0,"",1000000*N8/TrAvia_act!N22)</f>
        <v>6900.5734947175188</v>
      </c>
      <c r="O41" s="134">
        <f>IF(TrAvia_act!O22=0,"",1000000*O8/TrAvia_act!O22)</f>
        <v>7478.5266551768736</v>
      </c>
      <c r="P41" s="134">
        <f>IF(TrAvia_act!P22=0,"",1000000*P8/TrAvia_act!P22)</f>
        <v>7177.1419771462097</v>
      </c>
      <c r="Q41" s="134">
        <f>IF(TrAvia_act!Q22=0,"",1000000*Q8/TrAvia_act!Q22)</f>
        <v>6415.1588406354258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6360.1220765562766</v>
      </c>
      <c r="C43" s="77">
        <f>IF(TrAvia_act!C24=0,"",1000000*C10/TrAvia_act!C24)</f>
        <v>8125.6961451460875</v>
      </c>
      <c r="D43" s="77">
        <f>IF(TrAvia_act!D24=0,"",1000000*D10/TrAvia_act!D24)</f>
        <v>8873.9668746242805</v>
      </c>
      <c r="E43" s="77">
        <f>IF(TrAvia_act!E24=0,"",1000000*E10/TrAvia_act!E24)</f>
        <v>6696.5288147404663</v>
      </c>
      <c r="F43" s="77">
        <f>IF(TrAvia_act!F24=0,"",1000000*F10/TrAvia_act!F24)</f>
        <v>4444.951741432802</v>
      </c>
      <c r="G43" s="77">
        <f>IF(TrAvia_act!G24=0,"",1000000*G10/TrAvia_act!G24)</f>
        <v>4542.5705112981013</v>
      </c>
      <c r="H43" s="77">
        <f>IF(TrAvia_act!H24=0,"",1000000*H10/TrAvia_act!H24)</f>
        <v>5049.1450631559237</v>
      </c>
      <c r="I43" s="77">
        <f>IF(TrAvia_act!I24=0,"",1000000*I10/TrAvia_act!I24)</f>
        <v>5250.3065669546368</v>
      </c>
      <c r="J43" s="77">
        <f>IF(TrAvia_act!J24=0,"",1000000*J10/TrAvia_act!J24)</f>
        <v>5197.7393132126181</v>
      </c>
      <c r="K43" s="77">
        <f>IF(TrAvia_act!K24=0,"",1000000*K10/TrAvia_act!K24)</f>
        <v>4882.92959786751</v>
      </c>
      <c r="L43" s="77">
        <f>IF(TrAvia_act!L24=0,"",1000000*L10/TrAvia_act!L24)</f>
        <v>5127.1068457510428</v>
      </c>
      <c r="M43" s="77">
        <f>IF(TrAvia_act!M24=0,"",1000000*M10/TrAvia_act!M24)</f>
        <v>4489.8045680461573</v>
      </c>
      <c r="N43" s="77">
        <f>IF(TrAvia_act!N24=0,"",1000000*N10/TrAvia_act!N24)</f>
        <v>5505.3164992177826</v>
      </c>
      <c r="O43" s="77">
        <f>IF(TrAvia_act!O24=0,"",1000000*O10/TrAvia_act!O24)</f>
        <v>5920.3254762680481</v>
      </c>
      <c r="P43" s="77">
        <f>IF(TrAvia_act!P24=0,"",1000000*P10/TrAvia_act!P24)</f>
        <v>5655.8090477698688</v>
      </c>
      <c r="Q43" s="77">
        <f>IF(TrAvia_act!Q24=0,"",1000000*Q10/TrAvia_act!Q24)</f>
        <v>4985.5327821501251</v>
      </c>
    </row>
    <row r="44" spans="1:17" ht="11.45" customHeight="1" x14ac:dyDescent="0.25">
      <c r="A44" s="116" t="s">
        <v>125</v>
      </c>
      <c r="B44" s="77">
        <f>IF(TrAvia_act!B25=0,"",1000000*B11/TrAvia_act!B25)</f>
        <v>10444.154741711603</v>
      </c>
      <c r="C44" s="77">
        <f>IF(TrAvia_act!C25=0,"",1000000*C11/TrAvia_act!C25)</f>
        <v>11412.806772035268</v>
      </c>
      <c r="D44" s="77">
        <f>IF(TrAvia_act!D25=0,"",1000000*D11/TrAvia_act!D25)</f>
        <v>12205.836574943516</v>
      </c>
      <c r="E44" s="77">
        <f>IF(TrAvia_act!E25=0,"",1000000*E11/TrAvia_act!E25)</f>
        <v>9131.4263563453205</v>
      </c>
      <c r="F44" s="77">
        <f>IF(TrAvia_act!F25=0,"",1000000*F11/TrAvia_act!F25)</f>
        <v>6272.8840669483952</v>
      </c>
      <c r="G44" s="77">
        <f>IF(TrAvia_act!G25=0,"",1000000*G11/TrAvia_act!G25)</f>
        <v>7095.9727083040334</v>
      </c>
      <c r="H44" s="77">
        <f>IF(TrAvia_act!H25=0,"",1000000*H11/TrAvia_act!H25)</f>
        <v>7749.9511821919687</v>
      </c>
      <c r="I44" s="77">
        <f>IF(TrAvia_act!I25=0,"",1000000*I11/TrAvia_act!I25)</f>
        <v>7758.5373688597765</v>
      </c>
      <c r="J44" s="77">
        <f>IF(TrAvia_act!J25=0,"",1000000*J11/TrAvia_act!J25)</f>
        <v>7957.0695298995024</v>
      </c>
      <c r="K44" s="77">
        <f>IF(TrAvia_act!K25=0,"",1000000*K11/TrAvia_act!K25)</f>
        <v>7463.3470599462689</v>
      </c>
      <c r="L44" s="77">
        <f>IF(TrAvia_act!L25=0,"",1000000*L11/TrAvia_act!L25)</f>
        <v>8793.2605463881173</v>
      </c>
      <c r="M44" s="77">
        <f>IF(TrAvia_act!M25=0,"",1000000*M11/TrAvia_act!M25)</f>
        <v>7428.175630530498</v>
      </c>
      <c r="N44" s="77">
        <f>IF(TrAvia_act!N25=0,"",1000000*N11/TrAvia_act!N25)</f>
        <v>9251.069110099379</v>
      </c>
      <c r="O44" s="77">
        <f>IF(TrAvia_act!O25=0,"",1000000*O11/TrAvia_act!O25)</f>
        <v>10060.58925836251</v>
      </c>
      <c r="P44" s="77">
        <f>IF(TrAvia_act!P25=0,"",1000000*P11/TrAvia_act!P25)</f>
        <v>9710.7645480270749</v>
      </c>
      <c r="Q44" s="77">
        <f>IF(TrAvia_act!Q25=0,"",1000000*Q11/TrAvia_act!Q25)</f>
        <v>8736.8811263311327</v>
      </c>
    </row>
    <row r="45" spans="1:17" ht="11.45" customHeight="1" x14ac:dyDescent="0.25">
      <c r="A45" s="128" t="s">
        <v>18</v>
      </c>
      <c r="B45" s="133">
        <f>IF(TrAvia_act!B26=0,"",1000000*B12/TrAvia_act!B26)</f>
        <v>9409.2118271506806</v>
      </c>
      <c r="C45" s="133">
        <f>IF(TrAvia_act!C26=0,"",1000000*C12/TrAvia_act!C26)</f>
        <v>12086.716085234277</v>
      </c>
      <c r="D45" s="133">
        <f>IF(TrAvia_act!D26=0,"",1000000*D12/TrAvia_act!D26)</f>
        <v>13100.87694118394</v>
      </c>
      <c r="E45" s="133">
        <f>IF(TrAvia_act!E26=0,"",1000000*E12/TrAvia_act!E26)</f>
        <v>10041.205059081709</v>
      </c>
      <c r="F45" s="133">
        <f>IF(TrAvia_act!F26=0,"",1000000*F12/TrAvia_act!F26)</f>
        <v>6887.7822054755961</v>
      </c>
      <c r="G45" s="133">
        <f>IF(TrAvia_act!G26=0,"",1000000*G12/TrAvia_act!G26)</f>
        <v>6665.4076482431201</v>
      </c>
      <c r="H45" s="133">
        <f>IF(TrAvia_act!H26=0,"",1000000*H12/TrAvia_act!H26)</f>
        <v>6731.0243147862466</v>
      </c>
      <c r="I45" s="133">
        <f>IF(TrAvia_act!I26=0,"",1000000*I12/TrAvia_act!I26)</f>
        <v>6771.7810060400852</v>
      </c>
      <c r="J45" s="133">
        <f>IF(TrAvia_act!J26=0,"",1000000*J12/TrAvia_act!J26)</f>
        <v>6831.6384305622905</v>
      </c>
      <c r="K45" s="133">
        <f>IF(TrAvia_act!K26=0,"",1000000*K12/TrAvia_act!K26)</f>
        <v>6624.8873305811985</v>
      </c>
      <c r="L45" s="133">
        <f>IF(TrAvia_act!L26=0,"",1000000*L12/TrAvia_act!L26)</f>
        <v>7297.6708662267702</v>
      </c>
      <c r="M45" s="133">
        <f>IF(TrAvia_act!M26=0,"",1000000*M12/TrAvia_act!M26)</f>
        <v>6959.3808604460437</v>
      </c>
      <c r="N45" s="133">
        <f>IF(TrAvia_act!N26=0,"",1000000*N12/TrAvia_act!N26)</f>
        <v>8134.4726762777464</v>
      </c>
      <c r="O45" s="133">
        <f>IF(TrAvia_act!O26=0,"",1000000*O12/TrAvia_act!O26)</f>
        <v>8455.7886034378062</v>
      </c>
      <c r="P45" s="133">
        <f>IF(TrAvia_act!P26=0,"",1000000*P12/TrAvia_act!P26)</f>
        <v>7911.6280607892832</v>
      </c>
      <c r="Q45" s="133">
        <f>IF(TrAvia_act!Q26=0,"",1000000*Q12/TrAvia_act!Q26)</f>
        <v>6423.5656482205413</v>
      </c>
    </row>
    <row r="46" spans="1:17" ht="11.45" customHeight="1" x14ac:dyDescent="0.25">
      <c r="A46" s="95" t="s">
        <v>126</v>
      </c>
      <c r="B46" s="75">
        <f>IF(TrAvia_act!B27=0,"",1000000*B13/TrAvia_act!B27)</f>
        <v>8647.6423470121281</v>
      </c>
      <c r="C46" s="75">
        <f>IF(TrAvia_act!C27=0,"",1000000*C13/TrAvia_act!C27)</f>
        <v>10892.212936545189</v>
      </c>
      <c r="D46" s="75">
        <f>IF(TrAvia_act!D27=0,"",1000000*D13/TrAvia_act!D27)</f>
        <v>11565.441065197621</v>
      </c>
      <c r="E46" s="75">
        <f>IF(TrAvia_act!E27=0,"",1000000*E13/TrAvia_act!E27)</f>
        <v>8619.2431593891888</v>
      </c>
      <c r="F46" s="75">
        <f>IF(TrAvia_act!F27=0,"",1000000*F13/TrAvia_act!F27)</f>
        <v>5776.6308440716575</v>
      </c>
      <c r="G46" s="75">
        <f>IF(TrAvia_act!G27=0,"",1000000*G13/TrAvia_act!G27)</f>
        <v>5770.7935702544064</v>
      </c>
      <c r="H46" s="75">
        <f>IF(TrAvia_act!H27=0,"",1000000*H13/TrAvia_act!H27)</f>
        <v>6188.032984743928</v>
      </c>
      <c r="I46" s="75">
        <f>IF(TrAvia_act!I27=0,"",1000000*I13/TrAvia_act!I27)</f>
        <v>6306.8903787211939</v>
      </c>
      <c r="J46" s="75">
        <f>IF(TrAvia_act!J27=0,"",1000000*J13/TrAvia_act!J27)</f>
        <v>6523.2173304588478</v>
      </c>
      <c r="K46" s="75">
        <f>IF(TrAvia_act!K27=0,"",1000000*K13/TrAvia_act!K27)</f>
        <v>5893.223697934387</v>
      </c>
      <c r="L46" s="75">
        <f>IF(TrAvia_act!L27=0,"",1000000*L13/TrAvia_act!L27)</f>
        <v>6264.3569592124431</v>
      </c>
      <c r="M46" s="75">
        <f>IF(TrAvia_act!M27=0,"",1000000*M13/TrAvia_act!M27)</f>
        <v>5335.8342421919397</v>
      </c>
      <c r="N46" s="75">
        <f>IF(TrAvia_act!N27=0,"",1000000*N13/TrAvia_act!N27)</f>
        <v>6473.8453178129093</v>
      </c>
      <c r="O46" s="75">
        <f>IF(TrAvia_act!O27=0,"",1000000*O13/TrAvia_act!O27)</f>
        <v>6790.2209497117428</v>
      </c>
      <c r="P46" s="75">
        <f>IF(TrAvia_act!P27=0,"",1000000*P13/TrAvia_act!P27)</f>
        <v>6413.141249039124</v>
      </c>
      <c r="Q46" s="75">
        <f>IF(TrAvia_act!Q27=0,"",1000000*Q13/TrAvia_act!Q27)</f>
        <v>5659.8196531563863</v>
      </c>
    </row>
    <row r="47" spans="1:17" ht="11.45" customHeight="1" x14ac:dyDescent="0.25">
      <c r="A47" s="93" t="s">
        <v>125</v>
      </c>
      <c r="B47" s="74">
        <f>IF(TrAvia_act!B28=0,"",1000000*B14/TrAvia_act!B28)</f>
        <v>15601.102817842393</v>
      </c>
      <c r="C47" s="74">
        <f>IF(TrAvia_act!C28=0,"",1000000*C14/TrAvia_act!C28)</f>
        <v>19540.415733054171</v>
      </c>
      <c r="D47" s="74">
        <f>IF(TrAvia_act!D28=0,"",1000000*D14/TrAvia_act!D28)</f>
        <v>20721.188325708637</v>
      </c>
      <c r="E47" s="74">
        <f>IF(TrAvia_act!E28=0,"",1000000*E14/TrAvia_act!E28)</f>
        <v>15539.457737892788</v>
      </c>
      <c r="F47" s="74">
        <f>IF(TrAvia_act!F28=0,"",1000000*F14/TrAvia_act!F28)</f>
        <v>10456.93506331855</v>
      </c>
      <c r="G47" s="74">
        <f>IF(TrAvia_act!G28=0,"",1000000*G14/TrAvia_act!G28)</f>
        <v>10499.467982480463</v>
      </c>
      <c r="H47" s="74">
        <f>IF(TrAvia_act!H28=0,"",1000000*H14/TrAvia_act!H28)</f>
        <v>11043.926879122379</v>
      </c>
      <c r="I47" s="74">
        <f>IF(TrAvia_act!I28=0,"",1000000*I14/TrAvia_act!I28)</f>
        <v>10804.707198031461</v>
      </c>
      <c r="J47" s="74">
        <f>IF(TrAvia_act!J28=0,"",1000000*J14/TrAvia_act!J28)</f>
        <v>10728.959604596703</v>
      </c>
      <c r="K47" s="74">
        <f>IF(TrAvia_act!K28=0,"",1000000*K14/TrAvia_act!K28)</f>
        <v>10686.881980792807</v>
      </c>
      <c r="L47" s="74">
        <f>IF(TrAvia_act!L28=0,"",1000000*L14/TrAvia_act!L28)</f>
        <v>10988.077676992221</v>
      </c>
      <c r="M47" s="74">
        <f>IF(TrAvia_act!M28=0,"",1000000*M14/TrAvia_act!M28)</f>
        <v>11928.417479951026</v>
      </c>
      <c r="N47" s="74">
        <f>IF(TrAvia_act!N28=0,"",1000000*N14/TrAvia_act!N28)</f>
        <v>14080.589992071193</v>
      </c>
      <c r="O47" s="74">
        <f>IF(TrAvia_act!O28=0,"",1000000*O14/TrAvia_act!O28)</f>
        <v>14451.832156851642</v>
      </c>
      <c r="P47" s="74">
        <f>IF(TrAvia_act!P28=0,"",1000000*P14/TrAvia_act!P28)</f>
        <v>13049.297129646971</v>
      </c>
      <c r="Q47" s="74">
        <f>IF(TrAvia_act!Q28=0,"",1000000*Q14/TrAvia_act!Q28)</f>
        <v>10242.295623541313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0.97443188978861783</v>
      </c>
      <c r="C50" s="129">
        <f t="shared" si="6"/>
        <v>0.97382980865790636</v>
      </c>
      <c r="D50" s="129">
        <f t="shared" si="6"/>
        <v>0.97654213712557469</v>
      </c>
      <c r="E50" s="129">
        <f t="shared" si="6"/>
        <v>0.98180794486781298</v>
      </c>
      <c r="F50" s="129">
        <f t="shared" si="6"/>
        <v>0.98453960838921561</v>
      </c>
      <c r="G50" s="129">
        <f t="shared" si="6"/>
        <v>0.98612488178938162</v>
      </c>
      <c r="H50" s="129">
        <f t="shared" si="6"/>
        <v>0.97273705563644364</v>
      </c>
      <c r="I50" s="129">
        <f t="shared" si="6"/>
        <v>0.97383469504095044</v>
      </c>
      <c r="J50" s="129">
        <f t="shared" si="6"/>
        <v>0.9719976850250921</v>
      </c>
      <c r="K50" s="129">
        <f t="shared" si="6"/>
        <v>0.98566464943909093</v>
      </c>
      <c r="L50" s="129">
        <f t="shared" si="6"/>
        <v>0.98934097257761733</v>
      </c>
      <c r="M50" s="129">
        <f t="shared" si="6"/>
        <v>0.98757456032822699</v>
      </c>
      <c r="N50" s="129">
        <f t="shared" si="6"/>
        <v>0.98460967664856947</v>
      </c>
      <c r="O50" s="129">
        <f t="shared" si="6"/>
        <v>0.98564819960776906</v>
      </c>
      <c r="P50" s="129">
        <f t="shared" si="6"/>
        <v>0.98793419434462371</v>
      </c>
      <c r="Q50" s="129">
        <f t="shared" si="6"/>
        <v>0.99004548885412191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0.79022950746177323</v>
      </c>
      <c r="C52" s="52">
        <f t="shared" si="8"/>
        <v>0.77218225293441478</v>
      </c>
      <c r="D52" s="52">
        <f t="shared" si="8"/>
        <v>0.71699416577683084</v>
      </c>
      <c r="E52" s="52">
        <f t="shared" si="8"/>
        <v>0.6436804310512384</v>
      </c>
      <c r="F52" s="52">
        <f t="shared" si="8"/>
        <v>0.61865740414112302</v>
      </c>
      <c r="G52" s="52">
        <f t="shared" si="8"/>
        <v>0.65406760775836748</v>
      </c>
      <c r="H52" s="52">
        <f t="shared" si="8"/>
        <v>0.72191835195316012</v>
      </c>
      <c r="I52" s="52">
        <f t="shared" si="8"/>
        <v>0.59837371721316424</v>
      </c>
      <c r="J52" s="52">
        <f t="shared" si="8"/>
        <v>0.58286016521980333</v>
      </c>
      <c r="K52" s="52">
        <f t="shared" si="8"/>
        <v>0.53780900058954129</v>
      </c>
      <c r="L52" s="52">
        <f t="shared" si="8"/>
        <v>0.48834429562623605</v>
      </c>
      <c r="M52" s="52">
        <f t="shared" si="8"/>
        <v>0.52111288725933169</v>
      </c>
      <c r="N52" s="52">
        <f t="shared" si="8"/>
        <v>0.49292581134618224</v>
      </c>
      <c r="O52" s="52">
        <f t="shared" si="8"/>
        <v>0.4866203047990782</v>
      </c>
      <c r="P52" s="52">
        <f t="shared" si="8"/>
        <v>0.48643749697556971</v>
      </c>
      <c r="Q52" s="52">
        <f t="shared" si="8"/>
        <v>0.47619210158644532</v>
      </c>
    </row>
    <row r="53" spans="1:17" ht="11.45" customHeight="1" x14ac:dyDescent="0.25">
      <c r="A53" s="116" t="s">
        <v>125</v>
      </c>
      <c r="B53" s="52">
        <f t="shared" ref="B53:Q53" si="9">IF(B11=0,0,B11/B$7)</f>
        <v>0.18420238232684447</v>
      </c>
      <c r="C53" s="52">
        <f t="shared" si="9"/>
        <v>0.2016475557234915</v>
      </c>
      <c r="D53" s="52">
        <f t="shared" si="9"/>
        <v>0.2595479713487438</v>
      </c>
      <c r="E53" s="52">
        <f t="shared" si="9"/>
        <v>0.33812751381657452</v>
      </c>
      <c r="F53" s="52">
        <f t="shared" si="9"/>
        <v>0.36588220424809265</v>
      </c>
      <c r="G53" s="52">
        <f t="shared" si="9"/>
        <v>0.33205727403101426</v>
      </c>
      <c r="H53" s="52">
        <f t="shared" si="9"/>
        <v>0.25081870368328346</v>
      </c>
      <c r="I53" s="52">
        <f t="shared" si="9"/>
        <v>0.3754609778277862</v>
      </c>
      <c r="J53" s="52">
        <f t="shared" si="9"/>
        <v>0.38913751980528882</v>
      </c>
      <c r="K53" s="52">
        <f t="shared" si="9"/>
        <v>0.4478556488495497</v>
      </c>
      <c r="L53" s="52">
        <f t="shared" si="9"/>
        <v>0.50099667695138128</v>
      </c>
      <c r="M53" s="52">
        <f t="shared" si="9"/>
        <v>0.46646167306889535</v>
      </c>
      <c r="N53" s="52">
        <f t="shared" si="9"/>
        <v>0.49168386530238734</v>
      </c>
      <c r="O53" s="52">
        <f t="shared" si="9"/>
        <v>0.49902789480869075</v>
      </c>
      <c r="P53" s="52">
        <f t="shared" si="9"/>
        <v>0.501496697369054</v>
      </c>
      <c r="Q53" s="52">
        <f t="shared" si="9"/>
        <v>0.51385338726767671</v>
      </c>
    </row>
    <row r="54" spans="1:17" ht="11.45" customHeight="1" x14ac:dyDescent="0.25">
      <c r="A54" s="128" t="s">
        <v>18</v>
      </c>
      <c r="B54" s="127">
        <f t="shared" ref="B54:Q54" si="10">IF(B12=0,0,B12/B$7)</f>
        <v>2.5568110211382125E-2</v>
      </c>
      <c r="C54" s="127">
        <f t="shared" si="10"/>
        <v>2.6170191342093717E-2</v>
      </c>
      <c r="D54" s="127">
        <f t="shared" si="10"/>
        <v>2.3457862874425361E-2</v>
      </c>
      <c r="E54" s="127">
        <f t="shared" si="10"/>
        <v>1.8192055132187041E-2</v>
      </c>
      <c r="F54" s="127">
        <f t="shared" si="10"/>
        <v>1.5460391610784373E-2</v>
      </c>
      <c r="G54" s="127">
        <f t="shared" si="10"/>
        <v>1.3875118210618263E-2</v>
      </c>
      <c r="H54" s="127">
        <f t="shared" si="10"/>
        <v>2.7262944363556346E-2</v>
      </c>
      <c r="I54" s="127">
        <f t="shared" si="10"/>
        <v>2.6165304959049507E-2</v>
      </c>
      <c r="J54" s="127">
        <f t="shared" si="10"/>
        <v>2.8002314974907887E-2</v>
      </c>
      <c r="K54" s="127">
        <f t="shared" si="10"/>
        <v>1.4335350560909109E-2</v>
      </c>
      <c r="L54" s="127">
        <f t="shared" si="10"/>
        <v>1.0659027422382634E-2</v>
      </c>
      <c r="M54" s="127">
        <f t="shared" si="10"/>
        <v>1.2425439671773035E-2</v>
      </c>
      <c r="N54" s="127">
        <f t="shared" si="10"/>
        <v>1.5390323351430596E-2</v>
      </c>
      <c r="O54" s="127">
        <f t="shared" si="10"/>
        <v>1.4351800392230857E-2</v>
      </c>
      <c r="P54" s="127">
        <f t="shared" si="10"/>
        <v>1.2065805655376292E-2</v>
      </c>
      <c r="Q54" s="127">
        <f t="shared" si="10"/>
        <v>9.9545111458780033E-3</v>
      </c>
    </row>
    <row r="55" spans="1:17" ht="11.45" customHeight="1" x14ac:dyDescent="0.25">
      <c r="A55" s="95" t="s">
        <v>126</v>
      </c>
      <c r="B55" s="48">
        <f t="shared" ref="B55:Q55" si="11">IF(B13=0,0,B13/B$7)</f>
        <v>2.0924997522279234E-2</v>
      </c>
      <c r="C55" s="48">
        <f t="shared" si="11"/>
        <v>2.0326411979383053E-2</v>
      </c>
      <c r="D55" s="48">
        <f t="shared" si="11"/>
        <v>1.7235710792076472E-2</v>
      </c>
      <c r="E55" s="48">
        <f t="shared" si="11"/>
        <v>1.2407097456549474E-2</v>
      </c>
      <c r="F55" s="48">
        <f t="shared" si="11"/>
        <v>9.8879614394196957E-3</v>
      </c>
      <c r="G55" s="48">
        <f t="shared" si="11"/>
        <v>9.7401365680215811E-3</v>
      </c>
      <c r="H55" s="48">
        <f t="shared" si="11"/>
        <v>2.2261000339986559E-2</v>
      </c>
      <c r="I55" s="48">
        <f t="shared" si="11"/>
        <v>2.1850263980246826E-2</v>
      </c>
      <c r="J55" s="48">
        <f t="shared" si="11"/>
        <v>2.4777326999913651E-2</v>
      </c>
      <c r="K55" s="48">
        <f t="shared" si="11"/>
        <v>1.0805752668471932E-2</v>
      </c>
      <c r="L55" s="48">
        <f t="shared" si="11"/>
        <v>7.1482516729301547E-3</v>
      </c>
      <c r="M55" s="48">
        <f t="shared" si="11"/>
        <v>7.1805889404030791E-3</v>
      </c>
      <c r="N55" s="48">
        <f t="shared" si="11"/>
        <v>9.5744821231507626E-3</v>
      </c>
      <c r="O55" s="48">
        <f t="shared" si="11"/>
        <v>9.0194663739951424E-3</v>
      </c>
      <c r="P55" s="48">
        <f t="shared" si="11"/>
        <v>7.5720036894164327E-3</v>
      </c>
      <c r="Q55" s="48">
        <f t="shared" si="11"/>
        <v>7.3091204203452756E-3</v>
      </c>
    </row>
    <row r="56" spans="1:17" ht="11.45" customHeight="1" x14ac:dyDescent="0.25">
      <c r="A56" s="93" t="s">
        <v>125</v>
      </c>
      <c r="B56" s="46">
        <f t="shared" ref="B56:Q56" si="12">IF(B14=0,0,B14/B$7)</f>
        <v>4.6431126891028898E-3</v>
      </c>
      <c r="C56" s="46">
        <f t="shared" si="12"/>
        <v>5.8437793627106648E-3</v>
      </c>
      <c r="D56" s="46">
        <f t="shared" si="12"/>
        <v>6.222152082348888E-3</v>
      </c>
      <c r="E56" s="46">
        <f t="shared" si="12"/>
        <v>5.784957675637567E-3</v>
      </c>
      <c r="F56" s="46">
        <f t="shared" si="12"/>
        <v>5.5724301713646774E-3</v>
      </c>
      <c r="G56" s="46">
        <f t="shared" si="12"/>
        <v>4.1349816425966818E-3</v>
      </c>
      <c r="H56" s="46">
        <f t="shared" si="12"/>
        <v>5.0019440235697888E-3</v>
      </c>
      <c r="I56" s="46">
        <f t="shared" si="12"/>
        <v>4.3150409788026822E-3</v>
      </c>
      <c r="J56" s="46">
        <f t="shared" si="12"/>
        <v>3.2249879749942346E-3</v>
      </c>
      <c r="K56" s="46">
        <f t="shared" si="12"/>
        <v>3.5295978924371782E-3</v>
      </c>
      <c r="L56" s="46">
        <f t="shared" si="12"/>
        <v>3.5107757494524786E-3</v>
      </c>
      <c r="M56" s="46">
        <f t="shared" si="12"/>
        <v>5.2448507313699556E-3</v>
      </c>
      <c r="N56" s="46">
        <f t="shared" si="12"/>
        <v>5.8158412282798321E-3</v>
      </c>
      <c r="O56" s="46">
        <f t="shared" si="12"/>
        <v>5.3323340182357152E-3</v>
      </c>
      <c r="P56" s="46">
        <f t="shared" si="12"/>
        <v>4.4938019659598602E-3</v>
      </c>
      <c r="Q56" s="46">
        <f t="shared" si="12"/>
        <v>2.6453907255327286E-3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1508239</v>
      </c>
      <c r="C4" s="132">
        <f t="shared" si="0"/>
        <v>1314056.7</v>
      </c>
      <c r="D4" s="132">
        <f t="shared" si="0"/>
        <v>1306313.7999999998</v>
      </c>
      <c r="E4" s="132">
        <f t="shared" si="0"/>
        <v>1563217.6</v>
      </c>
      <c r="F4" s="132">
        <f t="shared" si="0"/>
        <v>1810466.6999999997</v>
      </c>
      <c r="G4" s="132">
        <f t="shared" si="0"/>
        <v>1984540.3</v>
      </c>
      <c r="H4" s="132">
        <f t="shared" si="0"/>
        <v>1946360.2000000002</v>
      </c>
      <c r="I4" s="132">
        <f t="shared" si="0"/>
        <v>2429560.8000000003</v>
      </c>
      <c r="J4" s="132">
        <f t="shared" si="0"/>
        <v>2661265.1</v>
      </c>
      <c r="K4" s="132">
        <f t="shared" si="0"/>
        <v>2319827.7000000002</v>
      </c>
      <c r="L4" s="132">
        <f t="shared" si="0"/>
        <v>2115626.2000000002</v>
      </c>
      <c r="M4" s="132">
        <f t="shared" si="0"/>
        <v>2127075.5</v>
      </c>
      <c r="N4" s="132">
        <f t="shared" si="0"/>
        <v>1724770.7</v>
      </c>
      <c r="O4" s="132">
        <f t="shared" si="0"/>
        <v>1755573.5</v>
      </c>
      <c r="P4" s="132">
        <f t="shared" si="0"/>
        <v>1845516.2999999998</v>
      </c>
      <c r="Q4" s="132">
        <f t="shared" si="0"/>
        <v>2088912.4000000001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1256901.8</v>
      </c>
      <c r="C6" s="42">
        <f>C14*TrAvia_act!C24</f>
        <v>1040664</v>
      </c>
      <c r="D6" s="42">
        <f>D14*TrAvia_act!D24</f>
        <v>960432.99999999988</v>
      </c>
      <c r="E6" s="42">
        <f>E14*TrAvia_act!E24</f>
        <v>1031767.2000000001</v>
      </c>
      <c r="F6" s="42">
        <f>F14*TrAvia_act!F24</f>
        <v>1152360.2999999998</v>
      </c>
      <c r="G6" s="42">
        <f>G14*TrAvia_act!G24</f>
        <v>1383018.7</v>
      </c>
      <c r="H6" s="42">
        <f>H14*TrAvia_act!H24</f>
        <v>1494929.7000000002</v>
      </c>
      <c r="I6" s="42">
        <f>I14*TrAvia_act!I24</f>
        <v>1567279.5000000002</v>
      </c>
      <c r="J6" s="42">
        <f>J14*TrAvia_act!J24</f>
        <v>1696455.8</v>
      </c>
      <c r="K6" s="42">
        <f>K14*TrAvia_act!K24</f>
        <v>1347170.3</v>
      </c>
      <c r="L6" s="42">
        <f>L14*TrAvia_act!L24</f>
        <v>1181935.2</v>
      </c>
      <c r="M6" s="42">
        <f>M14*TrAvia_act!M24</f>
        <v>1244801.9000000001</v>
      </c>
      <c r="N6" s="42">
        <f>N14*TrAvia_act!N24</f>
        <v>965663.99999999988</v>
      </c>
      <c r="O6" s="42">
        <f>O14*TrAvia_act!O24</f>
        <v>974381.4</v>
      </c>
      <c r="P6" s="42">
        <f>P14*TrAvia_act!P24</f>
        <v>1027971</v>
      </c>
      <c r="Q6" s="42">
        <f>Q14*TrAvia_act!Q24</f>
        <v>1147814.8</v>
      </c>
    </row>
    <row r="7" spans="1:17" ht="11.45" customHeight="1" x14ac:dyDescent="0.25">
      <c r="A7" s="93" t="s">
        <v>125</v>
      </c>
      <c r="B7" s="36">
        <f>B15*TrAvia_act!B25</f>
        <v>251337.2</v>
      </c>
      <c r="C7" s="36">
        <f>C15*TrAvia_act!C25</f>
        <v>273392.7</v>
      </c>
      <c r="D7" s="36">
        <f>D15*TrAvia_act!D25</f>
        <v>345880.8</v>
      </c>
      <c r="E7" s="36">
        <f>E15*TrAvia_act!E25</f>
        <v>531450.4</v>
      </c>
      <c r="F7" s="36">
        <f>F15*TrAvia_act!F25</f>
        <v>658106.39999999991</v>
      </c>
      <c r="G7" s="36">
        <f>G15*TrAvia_act!G25</f>
        <v>601521.60000000009</v>
      </c>
      <c r="H7" s="36">
        <f>H15*TrAvia_act!H25</f>
        <v>451430.5</v>
      </c>
      <c r="I7" s="36">
        <f>I15*TrAvia_act!I25</f>
        <v>862281.3</v>
      </c>
      <c r="J7" s="36">
        <f>J15*TrAvia_act!J25</f>
        <v>964809.29999999993</v>
      </c>
      <c r="K7" s="36">
        <f>K15*TrAvia_act!K25</f>
        <v>972657.4</v>
      </c>
      <c r="L7" s="36">
        <f>L15*TrAvia_act!L25</f>
        <v>933691</v>
      </c>
      <c r="M7" s="36">
        <f>M15*TrAvia_act!M25</f>
        <v>882273.6</v>
      </c>
      <c r="N7" s="36">
        <f>N15*TrAvia_act!N25</f>
        <v>759106.70000000007</v>
      </c>
      <c r="O7" s="36">
        <f>O15*TrAvia_act!O25</f>
        <v>781192.10000000009</v>
      </c>
      <c r="P7" s="36">
        <f>P15*TrAvia_act!P25</f>
        <v>817545.29999999993</v>
      </c>
      <c r="Q7" s="36">
        <f>Q15*TrAvia_act!Q25</f>
        <v>941097.60000000009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137.55029639762881</v>
      </c>
      <c r="C12" s="134">
        <f>IF(C4=0,0,C4/TrAvia_act!C22)</f>
        <v>139.48165799808936</v>
      </c>
      <c r="D12" s="134">
        <f>IF(D4=0,0,D4/TrAvia_act!D22)</f>
        <v>142.34649667647378</v>
      </c>
      <c r="E12" s="134">
        <f>IF(E4=0,0,E4/TrAvia_act!E22)</f>
        <v>145.68663560111838</v>
      </c>
      <c r="F12" s="134">
        <f>IF(F4=0,0,F4/TrAvia_act!F22)</f>
        <v>148.02278636252143</v>
      </c>
      <c r="G12" s="134">
        <f>IF(G4=0,0,G4/TrAvia_act!G22)</f>
        <v>146.3093703922147</v>
      </c>
      <c r="H12" s="134">
        <f>IF(H4=0,0,H4/TrAvia_act!H22)</f>
        <v>143.64281918819191</v>
      </c>
      <c r="I12" s="134">
        <f>IF(I4=0,0,I4/TrAvia_act!I22)</f>
        <v>149.40110687492316</v>
      </c>
      <c r="J12" s="134">
        <f>IF(J4=0,0,J4/TrAvia_act!J22)</f>
        <v>150.52404411764707</v>
      </c>
      <c r="K12" s="134">
        <f>IF(K4=0,0,K4/TrAvia_act!K22)</f>
        <v>155.27628514056227</v>
      </c>
      <c r="L12" s="134">
        <f>IF(L4=0,0,L4/TrAvia_act!L22)</f>
        <v>158.59266866566719</v>
      </c>
      <c r="M12" s="134">
        <f>IF(M4=0,0,M4/TrAvia_act!M22)</f>
        <v>158.45318087008343</v>
      </c>
      <c r="N12" s="134">
        <f>IF(N4=0,0,N4/TrAvia_act!N22)</f>
        <v>161.05805397329348</v>
      </c>
      <c r="O12" s="134">
        <f>IF(O4=0,0,O4/TrAvia_act!O22)</f>
        <v>163.82731429637926</v>
      </c>
      <c r="P12" s="134">
        <f>IF(P4=0,0,P4/TrAvia_act!P22)</f>
        <v>164.89602394567547</v>
      </c>
      <c r="Q12" s="134">
        <f>IF(Q4=0,0,Q4/TrAvia_act!Q22)</f>
        <v>166.47373286579537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0.54864978295880162</v>
      </c>
      <c r="C18" s="144">
        <f>IF(TrAvia_act!C31=0,0,TrAvia_act!C31/C4)</f>
        <v>0.55235592193244021</v>
      </c>
      <c r="D18" s="144">
        <f>IF(TrAvia_act!D31=0,0,TrAvia_act!D31/D4)</f>
        <v>0.55735000273288093</v>
      </c>
      <c r="E18" s="144">
        <f>IF(TrAvia_act!E31=0,0,TrAvia_act!E31/E4)</f>
        <v>0.56406286623180291</v>
      </c>
      <c r="F18" s="144">
        <f>IF(TrAvia_act!F31=0,0,TrAvia_act!F31/F4)</f>
        <v>0.56614904875080008</v>
      </c>
      <c r="G18" s="144">
        <f>IF(TrAvia_act!G31=0,0,TrAvia_act!G31/G4)</f>
        <v>0.61429389970060067</v>
      </c>
      <c r="H18" s="144">
        <f>IF(TrAvia_act!H31=0,0,TrAvia_act!H31/H4)</f>
        <v>0.65622180313798029</v>
      </c>
      <c r="I18" s="144">
        <f>IF(TrAvia_act!I31=0,0,TrAvia_act!I31/I4)</f>
        <v>0.62849466455007008</v>
      </c>
      <c r="J18" s="144">
        <f>IF(TrAvia_act!J31=0,0,TrAvia_act!J31/J4)</f>
        <v>0.63008416560980718</v>
      </c>
      <c r="K18" s="144">
        <f>IF(TrAvia_act!K31=0,0,TrAvia_act!K31/K4)</f>
        <v>0.616225506747764</v>
      </c>
      <c r="L18" s="144">
        <f>IF(TrAvia_act!L31=0,0,TrAvia_act!L31/L4)</f>
        <v>0.65369629096104021</v>
      </c>
      <c r="M18" s="144">
        <f>IF(TrAvia_act!M31=0,0,TrAvia_act!M31/M4)</f>
        <v>0.63920909248402324</v>
      </c>
      <c r="N18" s="144">
        <f>IF(TrAvia_act!N31=0,0,TrAvia_act!N31/N4)</f>
        <v>0.67734279113159801</v>
      </c>
      <c r="O18" s="144">
        <f>IF(TrAvia_act!O31=0,0,TrAvia_act!O31/O4)</f>
        <v>0.72295007870647399</v>
      </c>
      <c r="P18" s="144">
        <f>IF(TrAvia_act!P31=0,0,TrAvia_act!P31/P4)</f>
        <v>0.70850092193712955</v>
      </c>
      <c r="Q18" s="144">
        <f>IF(TrAvia_act!Q31=0,0,TrAvia_act!Q31/Q4)</f>
        <v>0.68964356762878132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0.53387862122562002</v>
      </c>
      <c r="C20" s="143">
        <v>0.53386683886441733</v>
      </c>
      <c r="D20" s="143">
        <v>0.53386337204156875</v>
      </c>
      <c r="E20" s="143">
        <v>0.53388303097830592</v>
      </c>
      <c r="F20" s="143">
        <v>0.53386601395414268</v>
      </c>
      <c r="G20" s="143">
        <v>0.58597616937500563</v>
      </c>
      <c r="H20" s="143">
        <v>0.58999162301745689</v>
      </c>
      <c r="I20" s="143">
        <v>0.60680370029723474</v>
      </c>
      <c r="J20" s="143">
        <v>0.59971736369435613</v>
      </c>
      <c r="K20" s="143">
        <v>0.607315942164105</v>
      </c>
      <c r="L20" s="143">
        <v>0.65639977555453122</v>
      </c>
      <c r="M20" s="143">
        <v>0.64986083327796973</v>
      </c>
      <c r="N20" s="143">
        <v>0.68047063989130796</v>
      </c>
      <c r="O20" s="143">
        <v>0.73248729912126809</v>
      </c>
      <c r="P20" s="143">
        <v>0.72434241821996925</v>
      </c>
      <c r="Q20" s="143">
        <v>0.70927644424867142</v>
      </c>
    </row>
    <row r="21" spans="1:17" ht="11.45" customHeight="1" x14ac:dyDescent="0.25">
      <c r="A21" s="93" t="s">
        <v>125</v>
      </c>
      <c r="B21" s="142">
        <v>0.62251827425466666</v>
      </c>
      <c r="C21" s="142">
        <v>0.62273425735215315</v>
      </c>
      <c r="D21" s="142">
        <v>0.6225670809134245</v>
      </c>
      <c r="E21" s="142">
        <v>0.62265453182460673</v>
      </c>
      <c r="F21" s="142">
        <v>0.62267742723669006</v>
      </c>
      <c r="G21" s="142">
        <v>0.67940203643559927</v>
      </c>
      <c r="H21" s="142">
        <v>0.87554562662469637</v>
      </c>
      <c r="I21" s="142">
        <v>0.66792008593947239</v>
      </c>
      <c r="J21" s="142">
        <v>0.68347910825486446</v>
      </c>
      <c r="K21" s="142">
        <v>0.62856561827422486</v>
      </c>
      <c r="L21" s="142">
        <v>0.65027401999162471</v>
      </c>
      <c r="M21" s="142">
        <v>0.62418052631292609</v>
      </c>
      <c r="N21" s="142">
        <v>0.67336383673072564</v>
      </c>
      <c r="O21" s="142">
        <v>0.71105429765610784</v>
      </c>
      <c r="P21" s="142">
        <v>0.68858202719775896</v>
      </c>
      <c r="Q21" s="142">
        <v>0.66569822301108827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3.8142906921719712E-2</v>
      </c>
      <c r="C24" s="137">
        <f>IF(TrAvia_ene!C8=0,0,TrAvia_ene!C8/(C12*TrAvia_act!C13))</f>
        <v>4.726212774965919E-2</v>
      </c>
      <c r="D24" s="137">
        <f>IF(TrAvia_ene!D8=0,0,TrAvia_ene!D8/(D12*TrAvia_act!D13))</f>
        <v>5.1167662410773584E-2</v>
      </c>
      <c r="E24" s="137">
        <f>IF(TrAvia_ene!E8=0,0,TrAvia_ene!E8/(E12*TrAvia_act!E13))</f>
        <v>3.8422788441532907E-2</v>
      </c>
      <c r="F24" s="137">
        <f>IF(TrAvia_ene!F8=0,0,TrAvia_ene!F8/(F12*TrAvia_act!F13))</f>
        <v>2.5555129064911249E-2</v>
      </c>
      <c r="G24" s="137">
        <f>IF(TrAvia_ene!G8=0,0,TrAvia_ene!G8/(G12*TrAvia_act!G13))</f>
        <v>2.5082249447428363E-2</v>
      </c>
      <c r="H24" s="137">
        <f>IF(TrAvia_ene!H8=0,0,TrAvia_ene!H8/(H12*TrAvia_act!H13))</f>
        <v>2.6640832746932033E-2</v>
      </c>
      <c r="I24" s="137">
        <f>IF(TrAvia_ene!I8=0,0,TrAvia_ene!I8/(I12*TrAvia_act!I13))</f>
        <v>2.6907585448601803E-2</v>
      </c>
      <c r="J24" s="137">
        <f>IF(TrAvia_ene!J8=0,0,TrAvia_ene!J8/(J12*TrAvia_act!J13))</f>
        <v>2.8378608864662522E-2</v>
      </c>
      <c r="K24" s="137">
        <f>IF(TrAvia_ene!K8=0,0,TrAvia_ene!K8/(K12*TrAvia_act!K13))</f>
        <v>2.563599476255355E-2</v>
      </c>
      <c r="L24" s="137">
        <f>IF(TrAvia_ene!L8=0,0,TrAvia_ene!L8/(L12*TrAvia_act!L13))</f>
        <v>2.5998197843382795E-2</v>
      </c>
      <c r="M24" s="137">
        <f>IF(TrAvia_ene!M8=0,0,TrAvia_ene!M8/(M12*TrAvia_act!M13))</f>
        <v>2.221695402592902E-2</v>
      </c>
      <c r="N24" s="137">
        <f>IF(TrAvia_ene!N8=0,0,TrAvia_ene!N8/(N12*TrAvia_act!N13))</f>
        <v>2.7147089865975239E-2</v>
      </c>
      <c r="O24" s="137">
        <f>IF(TrAvia_ene!O8=0,0,TrAvia_ene!O8/(O12*TrAvia_act!O13))</f>
        <v>2.8725220166176704E-2</v>
      </c>
      <c r="P24" s="137">
        <f>IF(TrAvia_ene!P8=0,0,TrAvia_ene!P8/(P12*TrAvia_act!P13))</f>
        <v>2.7432188404444557E-2</v>
      </c>
      <c r="Q24" s="137">
        <f>IF(TrAvia_ene!Q8=0,0,TrAvia_ene!Q8/(Q12*TrAvia_act!Q13))</f>
        <v>2.4272326928273628E-2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3.7308482515131414E-2</v>
      </c>
      <c r="C26" s="106">
        <f>IF(TrAvia_ene!C10=0,0,TrAvia_ene!C10/(C14*TrAvia_act!C15))</f>
        <v>4.7627277602641856E-2</v>
      </c>
      <c r="D26" s="106">
        <f>IF(TrAvia_ene!D10=0,0,TrAvia_ene!D10/(D14*TrAvia_act!D15))</f>
        <v>5.1537183754711523E-2</v>
      </c>
      <c r="E26" s="106">
        <f>IF(TrAvia_ene!E10=0,0,TrAvia_ene!E10/(E14*TrAvia_act!E15))</f>
        <v>3.8603693135425859E-2</v>
      </c>
      <c r="F26" s="106">
        <f>IF(TrAvia_ene!F10=0,0,TrAvia_ene!F10/(F14*TrAvia_act!F15))</f>
        <v>2.5536461762791698E-2</v>
      </c>
      <c r="G26" s="106">
        <f>IF(TrAvia_ene!G10=0,0,TrAvia_ene!G10/(G14*TrAvia_act!G15))</f>
        <v>2.51591569329996E-2</v>
      </c>
      <c r="H26" s="106">
        <f>IF(TrAvia_ene!H10=0,0,TrAvia_ene!H10/(H14*TrAvia_act!H15))</f>
        <v>2.6547744096409663E-2</v>
      </c>
      <c r="I26" s="106">
        <f>IF(TrAvia_ene!I10=0,0,TrAvia_ene!I10/(I14*TrAvia_act!I15))</f>
        <v>2.6643583453842042E-2</v>
      </c>
      <c r="J26" s="106">
        <f>IF(TrAvia_ene!J10=0,0,TrAvia_ene!J10/(J14*TrAvia_act!J15))</f>
        <v>2.7894421779356058E-2</v>
      </c>
      <c r="K26" s="106">
        <f>IF(TrAvia_ene!K10=0,0,TrAvia_ene!K10/(K14*TrAvia_act!K15))</f>
        <v>2.5168076608555814E-2</v>
      </c>
      <c r="L26" s="106">
        <f>IF(TrAvia_ene!L10=0,0,TrAvia_ene!L10/(L14*TrAvia_act!L15))</f>
        <v>2.6409421573080023E-2</v>
      </c>
      <c r="M26" s="106">
        <f>IF(TrAvia_ene!M10=0,0,TrAvia_ene!M10/(M14*TrAvia_act!M15))</f>
        <v>2.284917762269455E-2</v>
      </c>
      <c r="N26" s="106">
        <f>IF(TrAvia_ene!N10=0,0,TrAvia_ene!N10/(N14*TrAvia_act!N15))</f>
        <v>2.8006636473833609E-2</v>
      </c>
      <c r="O26" s="106">
        <f>IF(TrAvia_ene!O10=0,0,TrAvia_ene!O10/(O14*TrAvia_act!O15))</f>
        <v>2.9474458443026767E-2</v>
      </c>
      <c r="P26" s="106">
        <f>IF(TrAvia_ene!P10=0,0,TrAvia_ene!P10/(P14*TrAvia_act!P15))</f>
        <v>2.8072988100721997E-2</v>
      </c>
      <c r="Q26" s="106">
        <f>IF(TrAvia_ene!Q10=0,0,TrAvia_ene!Q10/(Q14*TrAvia_act!Q15))</f>
        <v>2.476126450282478E-2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4.1766039624750929E-2</v>
      </c>
      <c r="C27" s="105">
        <f>IF(TrAvia_ene!C11=0,0,TrAvia_ene!C11/(C15*TrAvia_act!C16))</f>
        <v>4.5465452733173678E-2</v>
      </c>
      <c r="D27" s="105">
        <f>IF(TrAvia_ene!D11=0,0,TrAvia_ene!D11/(D15*TrAvia_act!D16))</f>
        <v>4.9749870740540512E-2</v>
      </c>
      <c r="E27" s="105">
        <f>IF(TrAvia_ene!E11=0,0,TrAvia_ene!E11/(E15*TrAvia_act!E16))</f>
        <v>3.7808219261299625E-2</v>
      </c>
      <c r="F27" s="105">
        <f>IF(TrAvia_ene!F11=0,0,TrAvia_ene!F11/(F15*TrAvia_act!F16))</f>
        <v>2.5396445600065209E-2</v>
      </c>
      <c r="G27" s="105">
        <f>IF(TrAvia_ene!G11=0,0,TrAvia_ene!G11/(G15*TrAvia_act!G16))</f>
        <v>2.4075016102202612E-2</v>
      </c>
      <c r="H27" s="105">
        <f>IF(TrAvia_ene!H11=0,0,TrAvia_ene!H11/(H15*TrAvia_act!H16))</f>
        <v>2.611567840528246E-2</v>
      </c>
      <c r="I27" s="105">
        <f>IF(TrAvia_ene!I11=0,0,TrAvia_ene!I11/(I15*TrAvia_act!I16))</f>
        <v>2.6826137124596125E-2</v>
      </c>
      <c r="J27" s="105">
        <f>IF(TrAvia_ene!J11=0,0,TrAvia_ene!J11/(J15*TrAvia_act!J16))</f>
        <v>2.8526590059850698E-2</v>
      </c>
      <c r="K27" s="105">
        <f>IF(TrAvia_ene!K11=0,0,TrAvia_ene!K11/(K15*TrAvia_act!K16))</f>
        <v>2.5751168145267428E-2</v>
      </c>
      <c r="L27" s="105">
        <f>IF(TrAvia_ene!L11=0,0,TrAvia_ene!L11/(L15*TrAvia_act!L16))</f>
        <v>2.4497968621561009E-2</v>
      </c>
      <c r="M27" s="105">
        <f>IF(TrAvia_ene!M11=0,0,TrAvia_ene!M11/(M15*TrAvia_act!M16))</f>
        <v>2.0604359210218796E-2</v>
      </c>
      <c r="N27" s="105">
        <f>IF(TrAvia_ene!N11=0,0,TrAvia_ene!N11/(N15*TrAvia_act!N16))</f>
        <v>2.5154316185163332E-2</v>
      </c>
      <c r="O27" s="105">
        <f>IF(TrAvia_ene!O11=0,0,TrAvia_ene!O11/(O15*TrAvia_act!O16))</f>
        <v>2.6777951430422917E-2</v>
      </c>
      <c r="P27" s="105">
        <f>IF(TrAvia_ene!P11=0,0,TrAvia_ene!P11/(P15*TrAvia_act!P16))</f>
        <v>2.562223374126665E-2</v>
      </c>
      <c r="Q27" s="105">
        <f>IF(TrAvia_ene!Q11=0,0,TrAvia_ene!Q11/(Q15*TrAvia_act!Q16))</f>
        <v>2.2724339704946663E-2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0</v>
      </c>
      <c r="C3" s="68">
        <f t="shared" si="0"/>
        <v>0</v>
      </c>
      <c r="D3" s="68">
        <f t="shared" si="0"/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68">
        <f t="shared" si="0"/>
        <v>0</v>
      </c>
      <c r="K3" s="68">
        <f t="shared" si="0"/>
        <v>0</v>
      </c>
      <c r="L3" s="68">
        <f t="shared" si="0"/>
        <v>0</v>
      </c>
      <c r="M3" s="68">
        <f t="shared" si="0"/>
        <v>0</v>
      </c>
      <c r="N3" s="68">
        <f t="shared" si="0"/>
        <v>0</v>
      </c>
      <c r="O3" s="68">
        <f t="shared" si="0"/>
        <v>0</v>
      </c>
      <c r="P3" s="68">
        <f t="shared" si="0"/>
        <v>0</v>
      </c>
      <c r="Q3" s="68">
        <f t="shared" si="0"/>
        <v>0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</v>
      </c>
      <c r="C7" s="26">
        <f t="shared" si="1"/>
        <v>0</v>
      </c>
      <c r="D7" s="26">
        <f t="shared" si="1"/>
        <v>0</v>
      </c>
      <c r="E7" s="26">
        <f t="shared" si="1"/>
        <v>0</v>
      </c>
      <c r="F7" s="26">
        <f t="shared" si="1"/>
        <v>0</v>
      </c>
      <c r="G7" s="26">
        <f t="shared" si="1"/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 t="str">
        <f t="shared" ref="B13:Q13" si="2">IF(B3=0,"",B3/B7)</f>
        <v/>
      </c>
      <c r="C13" s="68" t="str">
        <f t="shared" si="2"/>
        <v/>
      </c>
      <c r="D13" s="68" t="str">
        <f t="shared" si="2"/>
        <v/>
      </c>
      <c r="E13" s="68" t="str">
        <f t="shared" si="2"/>
        <v/>
      </c>
      <c r="F13" s="68" t="str">
        <f t="shared" si="2"/>
        <v/>
      </c>
      <c r="G13" s="68" t="str">
        <f t="shared" si="2"/>
        <v/>
      </c>
      <c r="H13" s="68" t="str">
        <f t="shared" si="2"/>
        <v/>
      </c>
      <c r="I13" s="68" t="str">
        <f t="shared" si="2"/>
        <v/>
      </c>
      <c r="J13" s="68" t="str">
        <f t="shared" si="2"/>
        <v/>
      </c>
      <c r="K13" s="68" t="str">
        <f t="shared" si="2"/>
        <v/>
      </c>
      <c r="L13" s="68" t="str">
        <f t="shared" si="2"/>
        <v/>
      </c>
      <c r="M13" s="68" t="str">
        <f t="shared" si="2"/>
        <v/>
      </c>
      <c r="N13" s="68" t="str">
        <f t="shared" si="2"/>
        <v/>
      </c>
      <c r="O13" s="68" t="str">
        <f t="shared" si="2"/>
        <v/>
      </c>
      <c r="P13" s="68" t="str">
        <f t="shared" si="2"/>
        <v/>
      </c>
      <c r="Q13" s="68" t="str">
        <f t="shared" si="2"/>
        <v/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0</v>
      </c>
      <c r="C17" s="33">
        <f t="shared" si="5"/>
        <v>0</v>
      </c>
      <c r="D17" s="33">
        <f t="shared" si="5"/>
        <v>0</v>
      </c>
      <c r="E17" s="33">
        <f t="shared" si="5"/>
        <v>0</v>
      </c>
      <c r="F17" s="33">
        <f t="shared" si="5"/>
        <v>0</v>
      </c>
      <c r="G17" s="33">
        <f t="shared" si="5"/>
        <v>0</v>
      </c>
      <c r="H17" s="33">
        <f t="shared" si="5"/>
        <v>0</v>
      </c>
      <c r="I17" s="33">
        <f t="shared" si="5"/>
        <v>0</v>
      </c>
      <c r="J17" s="33">
        <f t="shared" si="5"/>
        <v>0</v>
      </c>
      <c r="K17" s="33">
        <f t="shared" si="5"/>
        <v>0</v>
      </c>
      <c r="L17" s="33">
        <f t="shared" si="5"/>
        <v>0</v>
      </c>
      <c r="M17" s="33">
        <f t="shared" si="5"/>
        <v>0</v>
      </c>
      <c r="N17" s="33">
        <f t="shared" si="5"/>
        <v>0</v>
      </c>
      <c r="O17" s="33">
        <f t="shared" si="5"/>
        <v>0</v>
      </c>
      <c r="P17" s="33">
        <f t="shared" si="5"/>
        <v>0</v>
      </c>
      <c r="Q17" s="33">
        <f t="shared" si="5"/>
        <v>0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0</v>
      </c>
      <c r="C21" s="33">
        <f t="shared" si="8"/>
        <v>0</v>
      </c>
      <c r="D21" s="33">
        <f t="shared" si="8"/>
        <v>0</v>
      </c>
      <c r="E21" s="33">
        <f t="shared" si="8"/>
        <v>0</v>
      </c>
      <c r="F21" s="33">
        <f t="shared" si="8"/>
        <v>0</v>
      </c>
      <c r="G21" s="33">
        <f t="shared" si="8"/>
        <v>0</v>
      </c>
      <c r="H21" s="33">
        <f t="shared" si="8"/>
        <v>0</v>
      </c>
      <c r="I21" s="33">
        <f t="shared" si="8"/>
        <v>0</v>
      </c>
      <c r="J21" s="33">
        <f t="shared" si="8"/>
        <v>0</v>
      </c>
      <c r="K21" s="33">
        <f t="shared" si="8"/>
        <v>0</v>
      </c>
      <c r="L21" s="33">
        <f t="shared" si="8"/>
        <v>0</v>
      </c>
      <c r="M21" s="33">
        <f t="shared" si="8"/>
        <v>0</v>
      </c>
      <c r="N21" s="33">
        <f t="shared" si="8"/>
        <v>0</v>
      </c>
      <c r="O21" s="33">
        <f t="shared" si="8"/>
        <v>0</v>
      </c>
      <c r="P21" s="33">
        <f t="shared" si="8"/>
        <v>0</v>
      </c>
      <c r="Q21" s="33">
        <f t="shared" si="8"/>
        <v>0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95" t="s">
        <v>120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0</v>
      </c>
      <c r="C19" s="71">
        <f t="shared" si="0"/>
        <v>0</v>
      </c>
      <c r="D19" s="71">
        <f t="shared" si="0"/>
        <v>0</v>
      </c>
      <c r="E19" s="71">
        <f t="shared" si="0"/>
        <v>0</v>
      </c>
      <c r="F19" s="71">
        <f t="shared" si="0"/>
        <v>0</v>
      </c>
      <c r="G19" s="71">
        <f t="shared" si="0"/>
        <v>0</v>
      </c>
      <c r="H19" s="71">
        <f t="shared" si="0"/>
        <v>0</v>
      </c>
      <c r="I19" s="71">
        <f t="shared" si="0"/>
        <v>0</v>
      </c>
      <c r="J19" s="71">
        <f t="shared" si="0"/>
        <v>0</v>
      </c>
      <c r="K19" s="71">
        <f t="shared" si="0"/>
        <v>0</v>
      </c>
      <c r="L19" s="71">
        <f t="shared" si="0"/>
        <v>0</v>
      </c>
      <c r="M19" s="71">
        <f t="shared" si="0"/>
        <v>0</v>
      </c>
      <c r="N19" s="71">
        <f t="shared" si="0"/>
        <v>0</v>
      </c>
      <c r="O19" s="71">
        <f t="shared" si="0"/>
        <v>0</v>
      </c>
      <c r="P19" s="71">
        <f t="shared" si="0"/>
        <v>0</v>
      </c>
      <c r="Q19" s="71">
        <f t="shared" si="0"/>
        <v>0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 t="str">
        <f>IF(B19=0,"",B19/TrNavi_act!B7*100)</f>
        <v/>
      </c>
      <c r="C25" s="68" t="str">
        <f>IF(C19=0,"",C19/TrNavi_act!C7*100)</f>
        <v/>
      </c>
      <c r="D25" s="68" t="str">
        <f>IF(D19=0,"",D19/TrNavi_act!D7*100)</f>
        <v/>
      </c>
      <c r="E25" s="68" t="str">
        <f>IF(E19=0,"",E19/TrNavi_act!E7*100)</f>
        <v/>
      </c>
      <c r="F25" s="68" t="str">
        <f>IF(F19=0,"",F19/TrNavi_act!F7*100)</f>
        <v/>
      </c>
      <c r="G25" s="68" t="str">
        <f>IF(G19=0,"",G19/TrNavi_act!G7*100)</f>
        <v/>
      </c>
      <c r="H25" s="68" t="str">
        <f>IF(H19=0,"",H19/TrNavi_act!H7*100)</f>
        <v/>
      </c>
      <c r="I25" s="68" t="str">
        <f>IF(I19=0,"",I19/TrNavi_act!I7*100)</f>
        <v/>
      </c>
      <c r="J25" s="68" t="str">
        <f>IF(J19=0,"",J19/TrNavi_act!J7*100)</f>
        <v/>
      </c>
      <c r="K25" s="68" t="str">
        <f>IF(K19=0,"",K19/TrNavi_act!K7*100)</f>
        <v/>
      </c>
      <c r="L25" s="68" t="str">
        <f>IF(L19=0,"",L19/TrNavi_act!L7*100)</f>
        <v/>
      </c>
      <c r="M25" s="68" t="str">
        <f>IF(M19=0,"",M19/TrNavi_act!M7*100)</f>
        <v/>
      </c>
      <c r="N25" s="68" t="str">
        <f>IF(N19=0,"",N19/TrNavi_act!N7*100)</f>
        <v/>
      </c>
      <c r="O25" s="68" t="str">
        <f>IF(O19=0,"",O19/TrNavi_act!O7*100)</f>
        <v/>
      </c>
      <c r="P25" s="68" t="str">
        <f>IF(P19=0,"",P19/TrNavi_act!P7*100)</f>
        <v/>
      </c>
      <c r="Q25" s="68" t="str">
        <f>IF(Q19=0,"",Q19/TrNavi_act!Q7*100)</f>
        <v/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 t="str">
        <f>IF(B19=0,"",B19/TrNavi_act!B3*1000)</f>
        <v/>
      </c>
      <c r="C29" s="68" t="str">
        <f>IF(C19=0,"",C19/TrNavi_act!C3*1000)</f>
        <v/>
      </c>
      <c r="D29" s="68" t="str">
        <f>IF(D19=0,"",D19/TrNavi_act!D3*1000)</f>
        <v/>
      </c>
      <c r="E29" s="68" t="str">
        <f>IF(E19=0,"",E19/TrNavi_act!E3*1000)</f>
        <v/>
      </c>
      <c r="F29" s="68" t="str">
        <f>IF(F19=0,"",F19/TrNavi_act!F3*1000)</f>
        <v/>
      </c>
      <c r="G29" s="68" t="str">
        <f>IF(G19=0,"",G19/TrNavi_act!G3*1000)</f>
        <v/>
      </c>
      <c r="H29" s="68" t="str">
        <f>IF(H19=0,"",H19/TrNavi_act!H3*1000)</f>
        <v/>
      </c>
      <c r="I29" s="68" t="str">
        <f>IF(I19=0,"",I19/TrNavi_act!I3*1000)</f>
        <v/>
      </c>
      <c r="J29" s="68" t="str">
        <f>IF(J19=0,"",J19/TrNavi_act!J3*1000)</f>
        <v/>
      </c>
      <c r="K29" s="68" t="str">
        <f>IF(K19=0,"",K19/TrNavi_act!K3*1000)</f>
        <v/>
      </c>
      <c r="L29" s="68" t="str">
        <f>IF(L19=0,"",L19/TrNavi_act!L3*1000)</f>
        <v/>
      </c>
      <c r="M29" s="68" t="str">
        <f>IF(M19=0,"",M19/TrNavi_act!M3*1000)</f>
        <v/>
      </c>
      <c r="N29" s="68" t="str">
        <f>IF(N19=0,"",N19/TrNavi_act!N3*1000)</f>
        <v/>
      </c>
      <c r="O29" s="68" t="str">
        <f>IF(O19=0,"",O19/TrNavi_act!O3*1000)</f>
        <v/>
      </c>
      <c r="P29" s="68" t="str">
        <f>IF(P19=0,"",P19/TrNavi_act!P3*1000)</f>
        <v/>
      </c>
      <c r="Q29" s="68" t="str">
        <f>IF(Q19=0,"",Q19/TrNavi_act!Q3*1000)</f>
        <v/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0</v>
      </c>
      <c r="C33" s="57">
        <f t="shared" si="1"/>
        <v>0</v>
      </c>
      <c r="D33" s="57">
        <f t="shared" si="1"/>
        <v>0</v>
      </c>
      <c r="E33" s="57">
        <f t="shared" si="1"/>
        <v>0</v>
      </c>
      <c r="F33" s="57">
        <f t="shared" si="1"/>
        <v>0</v>
      </c>
      <c r="G33" s="57">
        <f t="shared" si="1"/>
        <v>0</v>
      </c>
      <c r="H33" s="57">
        <f t="shared" si="1"/>
        <v>0</v>
      </c>
      <c r="I33" s="57">
        <f t="shared" si="1"/>
        <v>0</v>
      </c>
      <c r="J33" s="57">
        <f t="shared" si="1"/>
        <v>0</v>
      </c>
      <c r="K33" s="57">
        <f t="shared" si="1"/>
        <v>0</v>
      </c>
      <c r="L33" s="57">
        <f t="shared" si="1"/>
        <v>0</v>
      </c>
      <c r="M33" s="57">
        <f t="shared" si="1"/>
        <v>0</v>
      </c>
      <c r="N33" s="57">
        <f t="shared" si="1"/>
        <v>0</v>
      </c>
      <c r="O33" s="57">
        <f t="shared" si="1"/>
        <v>0</v>
      </c>
      <c r="P33" s="57">
        <f t="shared" si="1"/>
        <v>0</v>
      </c>
      <c r="Q33" s="57">
        <f t="shared" si="1"/>
        <v>0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141" t="s">
        <v>91</v>
      </c>
      <c r="B5" s="140">
        <f t="shared" ref="B5:Q5" si="0">B4</f>
        <v>0</v>
      </c>
      <c r="C5" s="140">
        <f t="shared" si="0"/>
        <v>0</v>
      </c>
      <c r="D5" s="140">
        <f t="shared" si="0"/>
        <v>0</v>
      </c>
      <c r="E5" s="140">
        <f t="shared" si="0"/>
        <v>0</v>
      </c>
      <c r="F5" s="140">
        <f t="shared" si="0"/>
        <v>0</v>
      </c>
      <c r="G5" s="140">
        <f t="shared" si="0"/>
        <v>0</v>
      </c>
      <c r="H5" s="140">
        <f t="shared" si="0"/>
        <v>0</v>
      </c>
      <c r="I5" s="140">
        <f t="shared" si="0"/>
        <v>0</v>
      </c>
      <c r="J5" s="140">
        <f t="shared" si="0"/>
        <v>0</v>
      </c>
      <c r="K5" s="140">
        <f t="shared" si="0"/>
        <v>0</v>
      </c>
      <c r="L5" s="140">
        <f t="shared" si="0"/>
        <v>0</v>
      </c>
      <c r="M5" s="140">
        <f t="shared" si="0"/>
        <v>0</v>
      </c>
      <c r="N5" s="140">
        <f t="shared" si="0"/>
        <v>0</v>
      </c>
      <c r="O5" s="140">
        <f t="shared" si="0"/>
        <v>0</v>
      </c>
      <c r="P5" s="140">
        <f t="shared" si="0"/>
        <v>0</v>
      </c>
      <c r="Q5" s="140">
        <f t="shared" si="0"/>
        <v>0</v>
      </c>
    </row>
    <row r="7" spans="1:17" ht="11.45" customHeight="1" x14ac:dyDescent="0.25">
      <c r="A7" s="27" t="s">
        <v>100</v>
      </c>
      <c r="B7" s="71">
        <f t="shared" ref="B7:Q7" si="1">SUM(B8:B9)</f>
        <v>0</v>
      </c>
      <c r="C7" s="71">
        <f t="shared" si="1"/>
        <v>0</v>
      </c>
      <c r="D7" s="71">
        <f t="shared" si="1"/>
        <v>0</v>
      </c>
      <c r="E7" s="71">
        <f t="shared" si="1"/>
        <v>0</v>
      </c>
      <c r="F7" s="71">
        <f t="shared" si="1"/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1">
        <f t="shared" si="1"/>
        <v>0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0</v>
      </c>
      <c r="C14" s="100">
        <f>IF(C4=0,0,C4/TrNavi_ene!C4)</f>
        <v>0</v>
      </c>
      <c r="D14" s="100">
        <f>IF(D4=0,0,D4/TrNavi_ene!D4)</f>
        <v>0</v>
      </c>
      <c r="E14" s="100">
        <f>IF(E4=0,0,E4/TrNavi_ene!E4)</f>
        <v>0</v>
      </c>
      <c r="F14" s="100">
        <f>IF(F4=0,0,F4/TrNavi_ene!F4)</f>
        <v>0</v>
      </c>
      <c r="G14" s="100">
        <f>IF(G4=0,0,G4/TrNavi_ene!G4)</f>
        <v>0</v>
      </c>
      <c r="H14" s="100">
        <f>IF(H4=0,0,H4/TrNavi_ene!H4)</f>
        <v>0</v>
      </c>
      <c r="I14" s="100">
        <f>IF(I4=0,0,I4/TrNavi_ene!I4)</f>
        <v>0</v>
      </c>
      <c r="J14" s="100">
        <f>IF(J4=0,0,J4/TrNavi_ene!J4)</f>
        <v>0</v>
      </c>
      <c r="K14" s="100">
        <f>IF(K4=0,0,K4/TrNavi_ene!K4)</f>
        <v>0</v>
      </c>
      <c r="L14" s="100">
        <f>IF(L4=0,0,L4/TrNavi_ene!L4)</f>
        <v>0</v>
      </c>
      <c r="M14" s="100">
        <f>IF(M4=0,0,M4/TrNavi_ene!M4)</f>
        <v>0</v>
      </c>
      <c r="N14" s="100">
        <f>IF(N4=0,0,N4/TrNavi_ene!N4)</f>
        <v>0</v>
      </c>
      <c r="O14" s="100">
        <f>IF(O4=0,0,O4/TrNavi_ene!O4)</f>
        <v>0</v>
      </c>
      <c r="P14" s="100">
        <f>IF(P4=0,0,P4/TrNavi_ene!P4)</f>
        <v>0</v>
      </c>
      <c r="Q14" s="100">
        <f>IF(Q4=0,0,Q4/TrNavi_ene!Q4)</f>
        <v>0</v>
      </c>
    </row>
    <row r="15" spans="1:17" ht="11.45" customHeight="1" x14ac:dyDescent="0.25">
      <c r="A15" s="141" t="s">
        <v>91</v>
      </c>
      <c r="B15" s="140">
        <f t="shared" ref="B15:Q15" si="2">B14</f>
        <v>0</v>
      </c>
      <c r="C15" s="140">
        <f t="shared" si="2"/>
        <v>0</v>
      </c>
      <c r="D15" s="140">
        <f t="shared" si="2"/>
        <v>0</v>
      </c>
      <c r="E15" s="140">
        <f t="shared" si="2"/>
        <v>0</v>
      </c>
      <c r="F15" s="140">
        <f t="shared" si="2"/>
        <v>0</v>
      </c>
      <c r="G15" s="140">
        <f t="shared" si="2"/>
        <v>0</v>
      </c>
      <c r="H15" s="140">
        <f t="shared" si="2"/>
        <v>0</v>
      </c>
      <c r="I15" s="140">
        <f t="shared" si="2"/>
        <v>0</v>
      </c>
      <c r="J15" s="140">
        <f t="shared" si="2"/>
        <v>0</v>
      </c>
      <c r="K15" s="140">
        <f t="shared" si="2"/>
        <v>0</v>
      </c>
      <c r="L15" s="140">
        <f t="shared" si="2"/>
        <v>0</v>
      </c>
      <c r="M15" s="140">
        <f t="shared" si="2"/>
        <v>0</v>
      </c>
      <c r="N15" s="140">
        <f t="shared" si="2"/>
        <v>0</v>
      </c>
      <c r="O15" s="140">
        <f t="shared" si="2"/>
        <v>0</v>
      </c>
      <c r="P15" s="140">
        <f t="shared" si="2"/>
        <v>0</v>
      </c>
      <c r="Q15" s="140">
        <f t="shared" si="2"/>
        <v>0</v>
      </c>
    </row>
    <row r="17" spans="1:17" ht="11.45" customHeight="1" x14ac:dyDescent="0.25">
      <c r="A17" s="27" t="s">
        <v>123</v>
      </c>
      <c r="B17" s="68" t="str">
        <f>IF(B7=0,"",B7/TrNavi_act!B7*100)</f>
        <v/>
      </c>
      <c r="C17" s="68" t="str">
        <f>IF(C7=0,"",C7/TrNavi_act!C7*100)</f>
        <v/>
      </c>
      <c r="D17" s="68" t="str">
        <f>IF(D7=0,"",D7/TrNavi_act!D7*100)</f>
        <v/>
      </c>
      <c r="E17" s="68" t="str">
        <f>IF(E7=0,"",E7/TrNavi_act!E7*100)</f>
        <v/>
      </c>
      <c r="F17" s="68" t="str">
        <f>IF(F7=0,"",F7/TrNavi_act!F7*100)</f>
        <v/>
      </c>
      <c r="G17" s="68" t="str">
        <f>IF(G7=0,"",G7/TrNavi_act!G7*100)</f>
        <v/>
      </c>
      <c r="H17" s="68" t="str">
        <f>IF(H7=0,"",H7/TrNavi_act!H7*100)</f>
        <v/>
      </c>
      <c r="I17" s="68" t="str">
        <f>IF(I7=0,"",I7/TrNavi_act!I7*100)</f>
        <v/>
      </c>
      <c r="J17" s="68" t="str">
        <f>IF(J7=0,"",J7/TrNavi_act!J7*100)</f>
        <v/>
      </c>
      <c r="K17" s="68" t="str">
        <f>IF(K7=0,"",K7/TrNavi_act!K7*100)</f>
        <v/>
      </c>
      <c r="L17" s="68" t="str">
        <f>IF(L7=0,"",L7/TrNavi_act!L7*100)</f>
        <v/>
      </c>
      <c r="M17" s="68" t="str">
        <f>IF(M7=0,"",M7/TrNavi_act!M7*100)</f>
        <v/>
      </c>
      <c r="N17" s="68" t="str">
        <f>IF(N7=0,"",N7/TrNavi_act!N7*100)</f>
        <v/>
      </c>
      <c r="O17" s="68" t="str">
        <f>IF(O7=0,"",O7/TrNavi_act!O7*100)</f>
        <v/>
      </c>
      <c r="P17" s="68" t="str">
        <f>IF(P7=0,"",P7/TrNavi_act!P7*100)</f>
        <v/>
      </c>
      <c r="Q17" s="68" t="str">
        <f>IF(Q7=0,"",Q7/TrNavi_act!Q7*100)</f>
        <v/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 t="str">
        <f>IF(B7=0,"",B7/TrNavi_act!B3*1000)</f>
        <v/>
      </c>
      <c r="C21" s="68" t="str">
        <f>IF(C7=0,"",C7/TrNavi_act!C3*1000)</f>
        <v/>
      </c>
      <c r="D21" s="68" t="str">
        <f>IF(D7=0,"",D7/TrNavi_act!D3*1000)</f>
        <v/>
      </c>
      <c r="E21" s="68" t="str">
        <f>IF(E7=0,"",E7/TrNavi_act!E3*1000)</f>
        <v/>
      </c>
      <c r="F21" s="68" t="str">
        <f>IF(F7=0,"",F7/TrNavi_act!F3*1000)</f>
        <v/>
      </c>
      <c r="G21" s="68" t="str">
        <f>IF(G7=0,"",G7/TrNavi_act!G3*1000)</f>
        <v/>
      </c>
      <c r="H21" s="68" t="str">
        <f>IF(H7=0,"",H7/TrNavi_act!H3*1000)</f>
        <v/>
      </c>
      <c r="I21" s="68" t="str">
        <f>IF(I7=0,"",I7/TrNavi_act!I3*1000)</f>
        <v/>
      </c>
      <c r="J21" s="68" t="str">
        <f>IF(J7=0,"",J7/TrNavi_act!J3*1000)</f>
        <v/>
      </c>
      <c r="K21" s="68" t="str">
        <f>IF(K7=0,"",K7/TrNavi_act!K3*1000)</f>
        <v/>
      </c>
      <c r="L21" s="68" t="str">
        <f>IF(L7=0,"",L7/TrNavi_act!L3*1000)</f>
        <v/>
      </c>
      <c r="M21" s="68" t="str">
        <f>IF(M7=0,"",M7/TrNavi_act!M3*1000)</f>
        <v/>
      </c>
      <c r="N21" s="68" t="str">
        <f>IF(N7=0,"",N7/TrNavi_act!N3*1000)</f>
        <v/>
      </c>
      <c r="O21" s="68" t="str">
        <f>IF(O7=0,"",O7/TrNavi_act!O3*1000)</f>
        <v/>
      </c>
      <c r="P21" s="68" t="str">
        <f>IF(P7=0,"",P7/TrNavi_act!P3*1000)</f>
        <v/>
      </c>
      <c r="Q21" s="68" t="str">
        <f>IF(Q7=0,"",Q7/TrNavi_act!Q3*1000)</f>
        <v/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0</v>
      </c>
      <c r="C25" s="57">
        <f t="shared" si="3"/>
        <v>0</v>
      </c>
      <c r="D25" s="57">
        <f t="shared" si="3"/>
        <v>0</v>
      </c>
      <c r="E25" s="57">
        <f t="shared" si="3"/>
        <v>0</v>
      </c>
      <c r="F25" s="57">
        <f t="shared" si="3"/>
        <v>0</v>
      </c>
      <c r="G25" s="57">
        <f t="shared" si="3"/>
        <v>0</v>
      </c>
      <c r="H25" s="57">
        <f t="shared" si="3"/>
        <v>0</v>
      </c>
      <c r="I25" s="57">
        <f t="shared" si="3"/>
        <v>0</v>
      </c>
      <c r="J25" s="57">
        <f t="shared" si="3"/>
        <v>0</v>
      </c>
      <c r="K25" s="57">
        <f t="shared" si="3"/>
        <v>0</v>
      </c>
      <c r="L25" s="57">
        <f t="shared" si="3"/>
        <v>0</v>
      </c>
      <c r="M25" s="57">
        <f t="shared" si="3"/>
        <v>0</v>
      </c>
      <c r="N25" s="57">
        <f t="shared" si="3"/>
        <v>0</v>
      </c>
      <c r="O25" s="57">
        <f t="shared" si="3"/>
        <v>0</v>
      </c>
      <c r="P25" s="57">
        <f t="shared" si="3"/>
        <v>0</v>
      </c>
      <c r="Q25" s="57">
        <f t="shared" si="3"/>
        <v>0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SI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24983.262220899585</v>
      </c>
      <c r="C4" s="40">
        <f t="shared" si="0"/>
        <v>25310.701285498519</v>
      </c>
      <c r="D4" s="40">
        <f t="shared" si="0"/>
        <v>25778.466173505389</v>
      </c>
      <c r="E4" s="40">
        <f t="shared" si="0"/>
        <v>26043.453146773714</v>
      </c>
      <c r="F4" s="40">
        <f t="shared" si="0"/>
        <v>26521.77759177862</v>
      </c>
      <c r="G4" s="40">
        <f t="shared" si="0"/>
        <v>26998.071833923903</v>
      </c>
      <c r="H4" s="40">
        <f t="shared" si="0"/>
        <v>27638.07187080292</v>
      </c>
      <c r="I4" s="40">
        <f t="shared" si="0"/>
        <v>29263.974661014516</v>
      </c>
      <c r="J4" s="40">
        <f t="shared" si="0"/>
        <v>29771.47364538542</v>
      </c>
      <c r="K4" s="40">
        <f t="shared" si="0"/>
        <v>30633.106000728629</v>
      </c>
      <c r="L4" s="40">
        <f t="shared" si="0"/>
        <v>30537.081155365529</v>
      </c>
      <c r="M4" s="40">
        <f t="shared" si="0"/>
        <v>30434.611085929664</v>
      </c>
      <c r="N4" s="40">
        <f t="shared" si="0"/>
        <v>30092.34997853731</v>
      </c>
      <c r="O4" s="40">
        <f t="shared" si="0"/>
        <v>30092.802254814495</v>
      </c>
      <c r="P4" s="40">
        <f t="shared" si="0"/>
        <v>30655.016442522552</v>
      </c>
      <c r="Q4" s="40">
        <f t="shared" si="0"/>
        <v>31239.227959905005</v>
      </c>
    </row>
    <row r="5" spans="1:17" ht="11.45" customHeight="1" x14ac:dyDescent="0.25">
      <c r="A5" s="23" t="s">
        <v>50</v>
      </c>
      <c r="B5" s="39">
        <f t="shared" ref="B5:Q5" si="1">B6+B7+B8</f>
        <v>23917.085886948993</v>
      </c>
      <c r="C5" s="39">
        <f t="shared" si="1"/>
        <v>24278.309533499025</v>
      </c>
      <c r="D5" s="39">
        <f t="shared" si="1"/>
        <v>24710.294883609418</v>
      </c>
      <c r="E5" s="39">
        <f t="shared" si="1"/>
        <v>24878.658425623627</v>
      </c>
      <c r="F5" s="39">
        <f t="shared" si="1"/>
        <v>25375.536408565109</v>
      </c>
      <c r="G5" s="39">
        <f t="shared" si="1"/>
        <v>25700.283601746509</v>
      </c>
      <c r="H5" s="39">
        <f t="shared" si="1"/>
        <v>26285.639262700341</v>
      </c>
      <c r="I5" s="39">
        <f t="shared" si="1"/>
        <v>27758.847998342466</v>
      </c>
      <c r="J5" s="39">
        <f t="shared" si="1"/>
        <v>28208.803113467657</v>
      </c>
      <c r="K5" s="39">
        <f t="shared" si="1"/>
        <v>29162.013414282635</v>
      </c>
      <c r="L5" s="39">
        <f t="shared" si="1"/>
        <v>29066.889092472476</v>
      </c>
      <c r="M5" s="39">
        <f t="shared" si="1"/>
        <v>29022.984653243504</v>
      </c>
      <c r="N5" s="39">
        <f t="shared" si="1"/>
        <v>28805.895116068441</v>
      </c>
      <c r="O5" s="39">
        <f t="shared" si="1"/>
        <v>28728.561802716453</v>
      </c>
      <c r="P5" s="39">
        <f t="shared" si="1"/>
        <v>29331.270079774236</v>
      </c>
      <c r="Q5" s="39">
        <f t="shared" si="1"/>
        <v>29835.438014148702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90.0858869489944</v>
      </c>
      <c r="C6" s="37">
        <f>TrRoad_act!C$5</f>
        <v>84.309533499026003</v>
      </c>
      <c r="D6" s="37">
        <f>TrRoad_act!D$5</f>
        <v>84.294883609418861</v>
      </c>
      <c r="E6" s="37">
        <f>TrRoad_act!E$5</f>
        <v>101.65842562362803</v>
      </c>
      <c r="F6" s="37">
        <f>TrRoad_act!F$5</f>
        <v>115.53640856511075</v>
      </c>
      <c r="G6" s="37">
        <f>TrRoad_act!G$5</f>
        <v>129.28360174650709</v>
      </c>
      <c r="H6" s="37">
        <f>TrRoad_act!H$5</f>
        <v>146.63926270034341</v>
      </c>
      <c r="I6" s="37">
        <f>TrRoad_act!I$5</f>
        <v>168.84799834246735</v>
      </c>
      <c r="J6" s="37">
        <f>TrRoad_act!J$5</f>
        <v>184.80311346766166</v>
      </c>
      <c r="K6" s="37">
        <f>TrRoad_act!K$5</f>
        <v>191.01341428263029</v>
      </c>
      <c r="L6" s="37">
        <f>TrRoad_act!L$5</f>
        <v>247.88909247247415</v>
      </c>
      <c r="M6" s="37">
        <f>TrRoad_act!M$5</f>
        <v>291.40529915878807</v>
      </c>
      <c r="N6" s="37">
        <f>TrRoad_act!N$5</f>
        <v>266.08216986984996</v>
      </c>
      <c r="O6" s="37">
        <f>TrRoad_act!O$5</f>
        <v>237.90679925874298</v>
      </c>
      <c r="P6" s="37">
        <f>TrRoad_act!P$5</f>
        <v>243.58480561573279</v>
      </c>
      <c r="Q6" s="37">
        <f>TrRoad_act!Q$5</f>
        <v>262.82267227515325</v>
      </c>
    </row>
    <row r="7" spans="1:17" ht="11.45" customHeight="1" x14ac:dyDescent="0.25">
      <c r="A7" s="17" t="str">
        <f>TrRoad_act!$A$6</f>
        <v>Passenger cars</v>
      </c>
      <c r="B7" s="37">
        <f>TrRoad_act!B$6</f>
        <v>20325</v>
      </c>
      <c r="C7" s="37">
        <f>TrRoad_act!C$6</f>
        <v>20801</v>
      </c>
      <c r="D7" s="37">
        <f>TrRoad_act!D$6</f>
        <v>21287</v>
      </c>
      <c r="E7" s="37">
        <f>TrRoad_act!E$6</f>
        <v>21331</v>
      </c>
      <c r="F7" s="37">
        <f>TrRoad_act!F$6</f>
        <v>22042</v>
      </c>
      <c r="G7" s="37">
        <f>TrRoad_act!G$6</f>
        <v>22509</v>
      </c>
      <c r="H7" s="37">
        <f>TrRoad_act!H$6</f>
        <v>23005.999999999996</v>
      </c>
      <c r="I7" s="37">
        <f>TrRoad_act!I$6</f>
        <v>24355</v>
      </c>
      <c r="J7" s="37">
        <f>TrRoad_act!J$6</f>
        <v>24877.999999999996</v>
      </c>
      <c r="K7" s="37">
        <f>TrRoad_act!K$6</f>
        <v>25775.000000000004</v>
      </c>
      <c r="L7" s="37">
        <f>TrRoad_act!L$6</f>
        <v>25636.000000000004</v>
      </c>
      <c r="M7" s="37">
        <f>TrRoad_act!M$6</f>
        <v>25487.436219641157</v>
      </c>
      <c r="N7" s="37">
        <f>TrRoad_act!N$6</f>
        <v>25302.775921222881</v>
      </c>
      <c r="O7" s="37">
        <f>TrRoad_act!O$6</f>
        <v>25168.354826572548</v>
      </c>
      <c r="P7" s="37">
        <f>TrRoad_act!P$6</f>
        <v>25638.692920142628</v>
      </c>
      <c r="Q7" s="37">
        <f>TrRoad_act!Q$6</f>
        <v>25996.532775797914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3502</v>
      </c>
      <c r="C8" s="37">
        <f>TrRoad_act!C$13</f>
        <v>3393</v>
      </c>
      <c r="D8" s="37">
        <f>TrRoad_act!D$13</f>
        <v>3339</v>
      </c>
      <c r="E8" s="37">
        <f>TrRoad_act!E$13</f>
        <v>3446</v>
      </c>
      <c r="F8" s="37">
        <f>TrRoad_act!F$13</f>
        <v>3218</v>
      </c>
      <c r="G8" s="37">
        <f>TrRoad_act!G$13</f>
        <v>3062</v>
      </c>
      <c r="H8" s="37">
        <f>TrRoad_act!H$13</f>
        <v>3133</v>
      </c>
      <c r="I8" s="37">
        <f>TrRoad_act!I$13</f>
        <v>3235</v>
      </c>
      <c r="J8" s="37">
        <f>TrRoad_act!J$13</f>
        <v>3146</v>
      </c>
      <c r="K8" s="37">
        <f>TrRoad_act!K$13</f>
        <v>3196</v>
      </c>
      <c r="L8" s="37">
        <f>TrRoad_act!L$13</f>
        <v>3183</v>
      </c>
      <c r="M8" s="37">
        <f>TrRoad_act!M$13</f>
        <v>3244.1431344435568</v>
      </c>
      <c r="N8" s="37">
        <f>TrRoad_act!N$13</f>
        <v>3237.0370249757102</v>
      </c>
      <c r="O8" s="37">
        <f>TrRoad_act!O$13</f>
        <v>3322.3001768851609</v>
      </c>
      <c r="P8" s="37">
        <f>TrRoad_act!P$13</f>
        <v>3448.9923540158738</v>
      </c>
      <c r="Q8" s="37">
        <f>TrRoad_act!Q$13</f>
        <v>3576.0825660756336</v>
      </c>
    </row>
    <row r="9" spans="1:17" ht="11.45" customHeight="1" x14ac:dyDescent="0.25">
      <c r="A9" s="19" t="s">
        <v>52</v>
      </c>
      <c r="B9" s="38">
        <f t="shared" ref="B9:Q9" si="2">B10+B11+B12</f>
        <v>705</v>
      </c>
      <c r="C9" s="38">
        <f t="shared" si="2"/>
        <v>715</v>
      </c>
      <c r="D9" s="38">
        <f t="shared" si="2"/>
        <v>749</v>
      </c>
      <c r="E9" s="38">
        <f t="shared" si="2"/>
        <v>777</v>
      </c>
      <c r="F9" s="38">
        <f t="shared" si="2"/>
        <v>695</v>
      </c>
      <c r="G9" s="38">
        <f t="shared" si="2"/>
        <v>716</v>
      </c>
      <c r="H9" s="38">
        <f t="shared" si="2"/>
        <v>724</v>
      </c>
      <c r="I9" s="38">
        <f t="shared" si="2"/>
        <v>740</v>
      </c>
      <c r="J9" s="38">
        <f t="shared" si="2"/>
        <v>765</v>
      </c>
      <c r="K9" s="38">
        <f t="shared" si="2"/>
        <v>773</v>
      </c>
      <c r="L9" s="38">
        <f t="shared" si="2"/>
        <v>729</v>
      </c>
      <c r="M9" s="38">
        <f t="shared" si="2"/>
        <v>689</v>
      </c>
      <c r="N9" s="38">
        <f t="shared" si="2"/>
        <v>659</v>
      </c>
      <c r="O9" s="38">
        <f t="shared" si="2"/>
        <v>679</v>
      </c>
      <c r="P9" s="38">
        <f t="shared" si="2"/>
        <v>620</v>
      </c>
      <c r="Q9" s="38">
        <f t="shared" si="2"/>
        <v>628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0</v>
      </c>
      <c r="C10" s="37">
        <f>TrRail_act!C$5</f>
        <v>0</v>
      </c>
      <c r="D10" s="37">
        <f>TrRail_act!D$5</f>
        <v>0</v>
      </c>
      <c r="E10" s="37">
        <f>TrRail_act!E$5</f>
        <v>0</v>
      </c>
      <c r="F10" s="37">
        <f>TrRail_act!F$5</f>
        <v>0</v>
      </c>
      <c r="G10" s="37">
        <f>TrRail_act!G$5</f>
        <v>0</v>
      </c>
      <c r="H10" s="37">
        <f>TrRail_act!H$5</f>
        <v>0</v>
      </c>
      <c r="I10" s="37">
        <f>TrRail_act!I$5</f>
        <v>0</v>
      </c>
      <c r="J10" s="37">
        <f>TrRail_act!J$5</f>
        <v>0</v>
      </c>
      <c r="K10" s="37">
        <f>TrRail_act!K$5</f>
        <v>0</v>
      </c>
      <c r="L10" s="37">
        <f>TrRail_act!L$5</f>
        <v>0</v>
      </c>
      <c r="M10" s="37">
        <f>TrRail_act!M$5</f>
        <v>0</v>
      </c>
      <c r="N10" s="37">
        <f>TrRail_act!N$5</f>
        <v>0</v>
      </c>
      <c r="O10" s="37">
        <f>TrRail_act!O$5</f>
        <v>0</v>
      </c>
      <c r="P10" s="37">
        <f>TrRail_act!P$5</f>
        <v>0</v>
      </c>
      <c r="Q10" s="37">
        <f>TrRail_act!Q$5</f>
        <v>0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705</v>
      </c>
      <c r="C11" s="37">
        <f>TrRail_act!C$6</f>
        <v>715</v>
      </c>
      <c r="D11" s="37">
        <f>TrRail_act!D$6</f>
        <v>749</v>
      </c>
      <c r="E11" s="37">
        <f>TrRail_act!E$6</f>
        <v>777</v>
      </c>
      <c r="F11" s="37">
        <f>TrRail_act!F$6</f>
        <v>695</v>
      </c>
      <c r="G11" s="37">
        <f>TrRail_act!G$6</f>
        <v>716</v>
      </c>
      <c r="H11" s="37">
        <f>TrRail_act!H$6</f>
        <v>724</v>
      </c>
      <c r="I11" s="37">
        <f>TrRail_act!I$6</f>
        <v>740</v>
      </c>
      <c r="J11" s="37">
        <f>TrRail_act!J$6</f>
        <v>751</v>
      </c>
      <c r="K11" s="37">
        <f>TrRail_act!K$6</f>
        <v>757</v>
      </c>
      <c r="L11" s="37">
        <f>TrRail_act!L$6</f>
        <v>713.9</v>
      </c>
      <c r="M11" s="37">
        <f>TrRail_act!M$6</f>
        <v>676</v>
      </c>
      <c r="N11" s="37">
        <f>TrRail_act!N$6</f>
        <v>647</v>
      </c>
      <c r="O11" s="37">
        <f>TrRail_act!O$6</f>
        <v>668</v>
      </c>
      <c r="P11" s="37">
        <f>TrRail_act!P$6</f>
        <v>612</v>
      </c>
      <c r="Q11" s="37">
        <f>TrRail_act!Q$6</f>
        <v>622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14</v>
      </c>
      <c r="K12" s="37">
        <f>TrRail_act!K$9</f>
        <v>16</v>
      </c>
      <c r="L12" s="37">
        <f>TrRail_act!L$9</f>
        <v>15.100000000000001</v>
      </c>
      <c r="M12" s="37">
        <f>TrRail_act!M$9</f>
        <v>13</v>
      </c>
      <c r="N12" s="37">
        <f>TrRail_act!N$9</f>
        <v>12</v>
      </c>
      <c r="O12" s="37">
        <f>TrRail_act!O$9</f>
        <v>11</v>
      </c>
      <c r="P12" s="37">
        <f>TrRail_act!P$9</f>
        <v>8</v>
      </c>
      <c r="Q12" s="37">
        <f>TrRail_act!Q$9</f>
        <v>6</v>
      </c>
    </row>
    <row r="13" spans="1:17" ht="11.45" customHeight="1" x14ac:dyDescent="0.25">
      <c r="A13" s="19" t="s">
        <v>48</v>
      </c>
      <c r="B13" s="38">
        <f t="shared" ref="B13:Q13" si="3">B14+B15+B16</f>
        <v>361.1763339505917</v>
      </c>
      <c r="C13" s="38">
        <f t="shared" si="3"/>
        <v>317.3917519994929</v>
      </c>
      <c r="D13" s="38">
        <f t="shared" si="3"/>
        <v>319.17128989597006</v>
      </c>
      <c r="E13" s="38">
        <f t="shared" si="3"/>
        <v>387.79472115008571</v>
      </c>
      <c r="F13" s="38">
        <f t="shared" si="3"/>
        <v>451.24118321351136</v>
      </c>
      <c r="G13" s="38">
        <f t="shared" si="3"/>
        <v>581.78823217739512</v>
      </c>
      <c r="H13" s="38">
        <f t="shared" si="3"/>
        <v>628.43260810258084</v>
      </c>
      <c r="I13" s="38">
        <f t="shared" si="3"/>
        <v>765.12666267205066</v>
      </c>
      <c r="J13" s="38">
        <f t="shared" si="3"/>
        <v>797.67053191776517</v>
      </c>
      <c r="K13" s="38">
        <f t="shared" si="3"/>
        <v>698.09258644599402</v>
      </c>
      <c r="L13" s="38">
        <f t="shared" si="3"/>
        <v>741.19206289305282</v>
      </c>
      <c r="M13" s="38">
        <f t="shared" si="3"/>
        <v>722.62643268616057</v>
      </c>
      <c r="N13" s="38">
        <f t="shared" si="3"/>
        <v>627.45486246887003</v>
      </c>
      <c r="O13" s="38">
        <f t="shared" si="3"/>
        <v>685.24045209804149</v>
      </c>
      <c r="P13" s="38">
        <f t="shared" si="3"/>
        <v>703.74636274831687</v>
      </c>
      <c r="Q13" s="38">
        <f t="shared" si="3"/>
        <v>775.7899457563019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290.61668541085544</v>
      </c>
      <c r="C15" s="37">
        <f>TrAvia_act!C$6</f>
        <v>240.61363860681129</v>
      </c>
      <c r="D15" s="37">
        <f>TrAvia_act!D$6</f>
        <v>222.06196274734575</v>
      </c>
      <c r="E15" s="37">
        <f>TrAvia_act!E$6</f>
        <v>238.56388517087629</v>
      </c>
      <c r="F15" s="37">
        <f>TrAvia_act!F$6</f>
        <v>266.43889911296554</v>
      </c>
      <c r="G15" s="37">
        <f>TrAvia_act!G$6</f>
        <v>360.21144779142298</v>
      </c>
      <c r="H15" s="37">
        <f>TrAvia_act!H$6</f>
        <v>412.32477268990073</v>
      </c>
      <c r="I15" s="37">
        <f>TrAvia_act!I$6</f>
        <v>453.82072628088724</v>
      </c>
      <c r="J15" s="37">
        <f>TrAvia_act!J$6</f>
        <v>457.37453709815111</v>
      </c>
      <c r="K15" s="37">
        <f>TrAvia_act!K$6</f>
        <v>378.91163527419701</v>
      </c>
      <c r="L15" s="37">
        <f>TrAvia_act!L$6</f>
        <v>353.68391865234753</v>
      </c>
      <c r="M15" s="37">
        <f>TrAvia_act!M$6</f>
        <v>369.9283575572469</v>
      </c>
      <c r="N15" s="37">
        <f>TrAvia_act!N$6</f>
        <v>298.93198468233237</v>
      </c>
      <c r="O15" s="37">
        <f>TrAvia_act!O$6</f>
        <v>326.968951583109</v>
      </c>
      <c r="P15" s="37">
        <f>TrAvia_act!P$6</f>
        <v>339.35070018344572</v>
      </c>
      <c r="Q15" s="37">
        <f>TrAvia_act!Q$6</f>
        <v>368.79658070227089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70.559648539736258</v>
      </c>
      <c r="C16" s="37">
        <f>TrAvia_act!C$7</f>
        <v>76.778113392681604</v>
      </c>
      <c r="D16" s="37">
        <f>TrAvia_act!D$7</f>
        <v>97.109327148624345</v>
      </c>
      <c r="E16" s="37">
        <f>TrAvia_act!E$7</f>
        <v>149.23083597920942</v>
      </c>
      <c r="F16" s="37">
        <f>TrAvia_act!F$7</f>
        <v>184.80228410054579</v>
      </c>
      <c r="G16" s="37">
        <f>TrAvia_act!G$7</f>
        <v>221.57678438597216</v>
      </c>
      <c r="H16" s="37">
        <f>TrAvia_act!H$7</f>
        <v>216.10783541268006</v>
      </c>
      <c r="I16" s="37">
        <f>TrAvia_act!I$7</f>
        <v>311.30593639116341</v>
      </c>
      <c r="J16" s="37">
        <f>TrAvia_act!J$7</f>
        <v>340.29599481961412</v>
      </c>
      <c r="K16" s="37">
        <f>TrAvia_act!K$7</f>
        <v>319.18095117179701</v>
      </c>
      <c r="L16" s="37">
        <f>TrAvia_act!L$7</f>
        <v>387.50814424070529</v>
      </c>
      <c r="M16" s="37">
        <f>TrAvia_act!M$7</f>
        <v>352.69807512891373</v>
      </c>
      <c r="N16" s="37">
        <f>TrAvia_act!N$7</f>
        <v>328.52287778653766</v>
      </c>
      <c r="O16" s="37">
        <f>TrAvia_act!O$7</f>
        <v>358.27150051493254</v>
      </c>
      <c r="P16" s="37">
        <f>TrAvia_act!P$7</f>
        <v>364.39566256487109</v>
      </c>
      <c r="Q16" s="37">
        <f>TrAvia_act!Q$7</f>
        <v>406.99336505403107</v>
      </c>
    </row>
    <row r="17" spans="1:17" ht="11.45" customHeight="1" x14ac:dyDescent="0.25">
      <c r="A17" s="25" t="s">
        <v>51</v>
      </c>
      <c r="B17" s="40">
        <f t="shared" ref="B17:Q17" si="4">B18+B21+B22+B25</f>
        <v>8449.7353057557357</v>
      </c>
      <c r="C17" s="40">
        <f t="shared" si="4"/>
        <v>8696.0040818823472</v>
      </c>
      <c r="D17" s="40">
        <f t="shared" si="4"/>
        <v>9179.3734793611802</v>
      </c>
      <c r="E17" s="40">
        <f t="shared" si="4"/>
        <v>9240.7322166360573</v>
      </c>
      <c r="F17" s="40">
        <f t="shared" si="4"/>
        <v>10295.681875169201</v>
      </c>
      <c r="G17" s="40">
        <f t="shared" si="4"/>
        <v>10652.633626735682</v>
      </c>
      <c r="H17" s="40">
        <f t="shared" si="4"/>
        <v>11530.465909813542</v>
      </c>
      <c r="I17" s="40">
        <f t="shared" si="4"/>
        <v>12194.530842734403</v>
      </c>
      <c r="J17" s="40">
        <f t="shared" si="4"/>
        <v>12101.887274841702</v>
      </c>
      <c r="K17" s="40">
        <f t="shared" si="4"/>
        <v>10281.607293821811</v>
      </c>
      <c r="L17" s="40">
        <f t="shared" si="4"/>
        <v>10891.393586062452</v>
      </c>
      <c r="M17" s="40">
        <f t="shared" si="4"/>
        <v>11205.867686610538</v>
      </c>
      <c r="N17" s="40">
        <f t="shared" si="4"/>
        <v>10745.549990590642</v>
      </c>
      <c r="O17" s="40">
        <f t="shared" si="4"/>
        <v>11130.065346691368</v>
      </c>
      <c r="P17" s="40">
        <f t="shared" si="4"/>
        <v>11638.249569077299</v>
      </c>
      <c r="Q17" s="40">
        <f t="shared" si="4"/>
        <v>12158.828877530577</v>
      </c>
    </row>
    <row r="18" spans="1:17" ht="11.45" customHeight="1" x14ac:dyDescent="0.25">
      <c r="A18" s="23" t="s">
        <v>50</v>
      </c>
      <c r="B18" s="39">
        <f t="shared" ref="B18:Q18" si="5">B19+B20</f>
        <v>5590.3362149213017</v>
      </c>
      <c r="C18" s="39">
        <f t="shared" si="5"/>
        <v>5856.7594076029818</v>
      </c>
      <c r="D18" s="39">
        <f t="shared" si="5"/>
        <v>6099.2104895574648</v>
      </c>
      <c r="E18" s="39">
        <f t="shared" si="5"/>
        <v>6220.5978700259157</v>
      </c>
      <c r="F18" s="39">
        <f t="shared" si="5"/>
        <v>7144.4605396173165</v>
      </c>
      <c r="G18" s="39">
        <f t="shared" si="5"/>
        <v>7405.4946624568374</v>
      </c>
      <c r="H18" s="39">
        <f t="shared" si="5"/>
        <v>8153.8896637234693</v>
      </c>
      <c r="I18" s="39">
        <f t="shared" si="5"/>
        <v>8587.3250597740043</v>
      </c>
      <c r="J18" s="39">
        <f t="shared" si="5"/>
        <v>8577.5098594017618</v>
      </c>
      <c r="K18" s="39">
        <f t="shared" si="5"/>
        <v>7462.2264561093552</v>
      </c>
      <c r="L18" s="39">
        <f t="shared" si="5"/>
        <v>7468.4129837410446</v>
      </c>
      <c r="M18" s="39">
        <f t="shared" si="5"/>
        <v>7451.0588380027857</v>
      </c>
      <c r="N18" s="39">
        <f t="shared" si="5"/>
        <v>7272.9062013205566</v>
      </c>
      <c r="O18" s="39">
        <f t="shared" si="5"/>
        <v>7328.6569929899197</v>
      </c>
      <c r="P18" s="39">
        <f t="shared" si="5"/>
        <v>7526.0537731867271</v>
      </c>
      <c r="Q18" s="39">
        <f t="shared" si="5"/>
        <v>7982.0851373683572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47.225017481150672</v>
      </c>
      <c r="C19" s="37">
        <f>TrRoad_act!C$20</f>
        <v>53.86273167147867</v>
      </c>
      <c r="D19" s="37">
        <f>TrRoad_act!D$20</f>
        <v>60.799466052494353</v>
      </c>
      <c r="E19" s="37">
        <f>TrRoad_act!E$20</f>
        <v>68.623981362190889</v>
      </c>
      <c r="F19" s="37">
        <f>TrRoad_act!F$20</f>
        <v>86.495184962095308</v>
      </c>
      <c r="G19" s="37">
        <f>TrRoad_act!G$20</f>
        <v>98.182414852362527</v>
      </c>
      <c r="H19" s="37">
        <f>TrRoad_act!H$20</f>
        <v>110.99526550439026</v>
      </c>
      <c r="I19" s="37">
        <f>TrRoad_act!I$20</f>
        <v>130.43704847446881</v>
      </c>
      <c r="J19" s="37">
        <f>TrRoad_act!J$20</f>
        <v>142.08992022069734</v>
      </c>
      <c r="K19" s="37">
        <f>TrRoad_act!K$20</f>
        <v>149.50481805303684</v>
      </c>
      <c r="L19" s="37">
        <f>TrRoad_act!L$20</f>
        <v>146.89981658869618</v>
      </c>
      <c r="M19" s="37">
        <f>TrRoad_act!M$20</f>
        <v>158.79869150377507</v>
      </c>
      <c r="N19" s="37">
        <f>TrRoad_act!N$20</f>
        <v>166.63928155433703</v>
      </c>
      <c r="O19" s="37">
        <f>TrRoad_act!O$20</f>
        <v>184.42362229250932</v>
      </c>
      <c r="P19" s="37">
        <f>TrRoad_act!P$20</f>
        <v>207.91060303997696</v>
      </c>
      <c r="Q19" s="37">
        <f>TrRoad_act!Q$20</f>
        <v>228.3976858236862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5543.111197440151</v>
      </c>
      <c r="C20" s="37">
        <f>TrRoad_act!C$26</f>
        <v>5802.8966759315035</v>
      </c>
      <c r="D20" s="37">
        <f>TrRoad_act!D$26</f>
        <v>6038.4110235049702</v>
      </c>
      <c r="E20" s="37">
        <f>TrRoad_act!E$26</f>
        <v>6151.9738886637251</v>
      </c>
      <c r="F20" s="37">
        <f>TrRoad_act!F$26</f>
        <v>7057.9653546552208</v>
      </c>
      <c r="G20" s="37">
        <f>TrRoad_act!G$26</f>
        <v>7307.3122476044746</v>
      </c>
      <c r="H20" s="37">
        <f>TrRoad_act!H$26</f>
        <v>8042.8943982190794</v>
      </c>
      <c r="I20" s="37">
        <f>TrRoad_act!I$26</f>
        <v>8456.8880112995357</v>
      </c>
      <c r="J20" s="37">
        <f>TrRoad_act!J$26</f>
        <v>8435.4199391810653</v>
      </c>
      <c r="K20" s="37">
        <f>TrRoad_act!K$26</f>
        <v>7312.7216380563186</v>
      </c>
      <c r="L20" s="37">
        <f>TrRoad_act!L$26</f>
        <v>7321.5131671523486</v>
      </c>
      <c r="M20" s="37">
        <f>TrRoad_act!M$26</f>
        <v>7292.2601464990103</v>
      </c>
      <c r="N20" s="37">
        <f>TrRoad_act!N$26</f>
        <v>7106.2669197662199</v>
      </c>
      <c r="O20" s="37">
        <f>TrRoad_act!O$26</f>
        <v>7144.2333706974105</v>
      </c>
      <c r="P20" s="37">
        <f>TrRoad_act!P$26</f>
        <v>7318.14317014675</v>
      </c>
      <c r="Q20" s="37">
        <f>TrRoad_act!Q$26</f>
        <v>7753.6874515446707</v>
      </c>
    </row>
    <row r="21" spans="1:17" ht="11.45" customHeight="1" x14ac:dyDescent="0.25">
      <c r="A21" s="19" t="s">
        <v>49</v>
      </c>
      <c r="B21" s="38">
        <f>TrRail_act!B$10</f>
        <v>2857</v>
      </c>
      <c r="C21" s="38">
        <f>TrRail_act!C$10</f>
        <v>2837</v>
      </c>
      <c r="D21" s="38">
        <f>TrRail_act!D$10</f>
        <v>3078</v>
      </c>
      <c r="E21" s="38">
        <f>TrRail_act!E$10</f>
        <v>3018</v>
      </c>
      <c r="F21" s="38">
        <f>TrRail_act!F$10</f>
        <v>3149</v>
      </c>
      <c r="G21" s="38">
        <f>TrRail_act!G$10</f>
        <v>3245</v>
      </c>
      <c r="H21" s="38">
        <f>TrRail_act!H$10</f>
        <v>3373</v>
      </c>
      <c r="I21" s="38">
        <f>TrRail_act!I$10</f>
        <v>3603</v>
      </c>
      <c r="J21" s="38">
        <f>TrRail_act!J$10</f>
        <v>3520</v>
      </c>
      <c r="K21" s="38">
        <f>TrRail_act!K$10</f>
        <v>2817</v>
      </c>
      <c r="L21" s="38">
        <f>TrRail_act!L$10</f>
        <v>3421</v>
      </c>
      <c r="M21" s="38">
        <f>TrRail_act!M$10</f>
        <v>3752</v>
      </c>
      <c r="N21" s="38">
        <f>TrRail_act!N$10</f>
        <v>3470</v>
      </c>
      <c r="O21" s="38">
        <f>TrRail_act!O$10</f>
        <v>3799</v>
      </c>
      <c r="P21" s="38">
        <f>TrRail_act!P$10</f>
        <v>4110</v>
      </c>
      <c r="Q21" s="38">
        <f>TrRail_act!Q$10</f>
        <v>4175</v>
      </c>
    </row>
    <row r="22" spans="1:17" ht="11.45" customHeight="1" x14ac:dyDescent="0.25">
      <c r="A22" s="19" t="s">
        <v>48</v>
      </c>
      <c r="B22" s="38">
        <f t="shared" ref="B22:Q22" si="6">B23+B24</f>
        <v>2.3990908344335722</v>
      </c>
      <c r="C22" s="38">
        <f t="shared" si="6"/>
        <v>2.2446742793649528</v>
      </c>
      <c r="D22" s="38">
        <f t="shared" si="6"/>
        <v>2.1629898037158397</v>
      </c>
      <c r="E22" s="38">
        <f t="shared" si="6"/>
        <v>2.1343466101419009</v>
      </c>
      <c r="F22" s="38">
        <f t="shared" si="6"/>
        <v>2.2213355518826194</v>
      </c>
      <c r="G22" s="38">
        <f t="shared" si="6"/>
        <v>2.1389642788451191</v>
      </c>
      <c r="H22" s="38">
        <f t="shared" si="6"/>
        <v>3.5762460900723534</v>
      </c>
      <c r="I22" s="38">
        <f t="shared" si="6"/>
        <v>4.2057829603982313</v>
      </c>
      <c r="J22" s="38">
        <f t="shared" si="6"/>
        <v>4.3774154399392691</v>
      </c>
      <c r="K22" s="38">
        <f t="shared" si="6"/>
        <v>2.3808377124563425</v>
      </c>
      <c r="L22" s="38">
        <f t="shared" si="6"/>
        <v>1.9806023214075237</v>
      </c>
      <c r="M22" s="38">
        <f t="shared" si="6"/>
        <v>2.8088486077518011</v>
      </c>
      <c r="N22" s="38">
        <f t="shared" si="6"/>
        <v>2.6437892700850929</v>
      </c>
      <c r="O22" s="38">
        <f t="shared" si="6"/>
        <v>2.4083537014491645</v>
      </c>
      <c r="P22" s="38">
        <f t="shared" si="6"/>
        <v>2.1957958905723585</v>
      </c>
      <c r="Q22" s="38">
        <f t="shared" si="6"/>
        <v>1.7437401622195221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1.4749016534965902</v>
      </c>
      <c r="C23" s="37">
        <f>TrAvia_act!C$9</f>
        <v>1.2604535638201959</v>
      </c>
      <c r="D23" s="37">
        <f>TrAvia_act!D$9</f>
        <v>1.0987270420273827</v>
      </c>
      <c r="E23" s="37">
        <f>TrAvia_act!E$9</f>
        <v>0.9603966000342995</v>
      </c>
      <c r="F23" s="37">
        <f>TrAvia_act!F$9</f>
        <v>0.8939716199995924</v>
      </c>
      <c r="G23" s="37">
        <f>TrAvia_act!G$9</f>
        <v>1.0005885114680511</v>
      </c>
      <c r="H23" s="37">
        <f>TrAvia_act!H$9</f>
        <v>2.221036843194891</v>
      </c>
      <c r="I23" s="37">
        <f>TrAvia_act!I$9</f>
        <v>2.7430174240860499</v>
      </c>
      <c r="J23" s="37">
        <f>TrAvia_act!J$9</f>
        <v>3.2455135368405572</v>
      </c>
      <c r="K23" s="37">
        <f>TrAvia_act!K$9</f>
        <v>1.2625937508731506</v>
      </c>
      <c r="L23" s="37">
        <f>TrAvia_act!L$9</f>
        <v>0.8588340713842606</v>
      </c>
      <c r="M23" s="37">
        <f>TrAvia_act!M$9</f>
        <v>0.89005963972817126</v>
      </c>
      <c r="N23" s="37">
        <f>TrAvia_act!N$9</f>
        <v>0.97145453471094112</v>
      </c>
      <c r="O23" s="37">
        <f>TrAvia_act!O$9</f>
        <v>0.95526592223818696</v>
      </c>
      <c r="P23" s="37">
        <f>TrAvia_act!P$9</f>
        <v>0.91156111607499946</v>
      </c>
      <c r="Q23" s="37">
        <f>TrAvia_act!Q$9</f>
        <v>0.98041588162505977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0.92418918093698177</v>
      </c>
      <c r="C24" s="37">
        <f>TrAvia_act!C$10</f>
        <v>0.98422071554475687</v>
      </c>
      <c r="D24" s="37">
        <f>TrAvia_act!D$10</f>
        <v>1.064262761688457</v>
      </c>
      <c r="E24" s="37">
        <f>TrAvia_act!E$10</f>
        <v>1.1739500101076015</v>
      </c>
      <c r="F24" s="37">
        <f>TrAvia_act!F$10</f>
        <v>1.3273639318830268</v>
      </c>
      <c r="G24" s="37">
        <f>TrAvia_act!G$10</f>
        <v>1.1383757673770682</v>
      </c>
      <c r="H24" s="37">
        <f>TrAvia_act!H$10</f>
        <v>1.3552092468774621</v>
      </c>
      <c r="I24" s="37">
        <f>TrAvia_act!I$10</f>
        <v>1.4627655363121814</v>
      </c>
      <c r="J24" s="37">
        <f>TrAvia_act!J$10</f>
        <v>1.1319019030987116</v>
      </c>
      <c r="K24" s="37">
        <f>TrAvia_act!K$10</f>
        <v>1.1182439615831918</v>
      </c>
      <c r="L24" s="37">
        <f>TrAvia_act!L$10</f>
        <v>1.1217682500232631</v>
      </c>
      <c r="M24" s="37">
        <f>TrAvia_act!M$10</f>
        <v>1.9187889680236299</v>
      </c>
      <c r="N24" s="37">
        <f>TrAvia_act!N$10</f>
        <v>1.672334735374152</v>
      </c>
      <c r="O24" s="37">
        <f>TrAvia_act!O$10</f>
        <v>1.4530877792109778</v>
      </c>
      <c r="P24" s="37">
        <f>TrAvia_act!P$10</f>
        <v>1.2842347744973588</v>
      </c>
      <c r="Q24" s="37">
        <f>TrAvia_act!Q$10</f>
        <v>0.76332428059446245</v>
      </c>
    </row>
    <row r="25" spans="1:17" ht="11.45" customHeight="1" x14ac:dyDescent="0.25">
      <c r="A25" s="19" t="s">
        <v>32</v>
      </c>
      <c r="B25" s="38">
        <f t="shared" ref="B25:Q25" si="7">B26+B27</f>
        <v>0</v>
      </c>
      <c r="C25" s="38">
        <f t="shared" si="7"/>
        <v>0</v>
      </c>
      <c r="D25" s="38">
        <f t="shared" si="7"/>
        <v>0</v>
      </c>
      <c r="E25" s="38">
        <f t="shared" si="7"/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0</v>
      </c>
      <c r="J25" s="38">
        <f t="shared" si="7"/>
        <v>0</v>
      </c>
      <c r="K25" s="38">
        <f t="shared" si="7"/>
        <v>0</v>
      </c>
      <c r="L25" s="38">
        <f t="shared" si="7"/>
        <v>0</v>
      </c>
      <c r="M25" s="38">
        <f t="shared" si="7"/>
        <v>0</v>
      </c>
      <c r="N25" s="38">
        <f t="shared" si="7"/>
        <v>0</v>
      </c>
      <c r="O25" s="38">
        <f t="shared" si="7"/>
        <v>0</v>
      </c>
      <c r="P25" s="38">
        <f t="shared" si="7"/>
        <v>0</v>
      </c>
      <c r="Q25" s="38">
        <f t="shared" si="7"/>
        <v>0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1259.004636524427</v>
      </c>
      <c r="C29" s="41">
        <f t="shared" si="8"/>
        <v>1310.9647200000002</v>
      </c>
      <c r="D29" s="41">
        <f t="shared" si="8"/>
        <v>1340.24728</v>
      </c>
      <c r="E29" s="41">
        <f t="shared" si="8"/>
        <v>1354.3412700000001</v>
      </c>
      <c r="F29" s="41">
        <f t="shared" si="8"/>
        <v>1402.5777599999999</v>
      </c>
      <c r="G29" s="41">
        <f t="shared" si="8"/>
        <v>1492.9537403559445</v>
      </c>
      <c r="H29" s="41">
        <f t="shared" si="8"/>
        <v>1553.75441</v>
      </c>
      <c r="I29" s="41">
        <f t="shared" si="8"/>
        <v>1763.34815</v>
      </c>
      <c r="J29" s="41">
        <f t="shared" si="8"/>
        <v>2071.15038</v>
      </c>
      <c r="K29" s="41">
        <f t="shared" si="8"/>
        <v>1747.6838400000006</v>
      </c>
      <c r="L29" s="41">
        <f t="shared" si="8"/>
        <v>1806.4935422530034</v>
      </c>
      <c r="M29" s="41">
        <f t="shared" si="8"/>
        <v>1906.0881360282738</v>
      </c>
      <c r="N29" s="41">
        <f t="shared" si="8"/>
        <v>1923.0178267183014</v>
      </c>
      <c r="O29" s="41">
        <f t="shared" si="8"/>
        <v>1839.5249856078644</v>
      </c>
      <c r="P29" s="41">
        <f t="shared" si="8"/>
        <v>1821.0888026872062</v>
      </c>
      <c r="Q29" s="41">
        <f t="shared" si="8"/>
        <v>1798.7484777122629</v>
      </c>
    </row>
    <row r="30" spans="1:17" ht="11.45" customHeight="1" x14ac:dyDescent="0.25">
      <c r="A30" s="25" t="s">
        <v>39</v>
      </c>
      <c r="B30" s="40">
        <f t="shared" ref="B30:Q30" si="9">B31+B35+B39</f>
        <v>1096.0933408741964</v>
      </c>
      <c r="C30" s="40">
        <f t="shared" si="9"/>
        <v>1096.714639805396</v>
      </c>
      <c r="D30" s="40">
        <f t="shared" si="9"/>
        <v>1108.1149140132231</v>
      </c>
      <c r="E30" s="40">
        <f t="shared" si="9"/>
        <v>1084.8656196908651</v>
      </c>
      <c r="F30" s="40">
        <f t="shared" si="9"/>
        <v>1036.1835321844351</v>
      </c>
      <c r="G30" s="40">
        <f t="shared" si="9"/>
        <v>1068.4447174354232</v>
      </c>
      <c r="H30" s="40">
        <f t="shared" si="9"/>
        <v>1077.8556220771839</v>
      </c>
      <c r="I30" s="40">
        <f t="shared" si="9"/>
        <v>1127.0078472690557</v>
      </c>
      <c r="J30" s="40">
        <f t="shared" si="9"/>
        <v>1207.907306455885</v>
      </c>
      <c r="K30" s="40">
        <f t="shared" si="9"/>
        <v>1173.1678216711923</v>
      </c>
      <c r="L30" s="40">
        <f t="shared" si="9"/>
        <v>1188.85436397898</v>
      </c>
      <c r="M30" s="40">
        <f t="shared" si="9"/>
        <v>1193.196000388012</v>
      </c>
      <c r="N30" s="40">
        <f t="shared" si="9"/>
        <v>1159.5517718087776</v>
      </c>
      <c r="O30" s="40">
        <f t="shared" si="9"/>
        <v>1130.9754887157465</v>
      </c>
      <c r="P30" s="40">
        <f t="shared" si="9"/>
        <v>1130.265023879806</v>
      </c>
      <c r="Q30" s="40">
        <f t="shared" si="9"/>
        <v>1139.8682559590204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1051.0358279921913</v>
      </c>
      <c r="C31" s="39">
        <f t="shared" si="10"/>
        <v>1049.7737211423635</v>
      </c>
      <c r="D31" s="39">
        <f t="shared" si="10"/>
        <v>1061.4347963183402</v>
      </c>
      <c r="E31" s="39">
        <f t="shared" si="10"/>
        <v>1041.298621440963</v>
      </c>
      <c r="F31" s="39">
        <f t="shared" si="10"/>
        <v>998.64544003083552</v>
      </c>
      <c r="G31" s="39">
        <f t="shared" si="10"/>
        <v>1028.4844020910457</v>
      </c>
      <c r="H31" s="39">
        <f t="shared" si="10"/>
        <v>1036.2991455779634</v>
      </c>
      <c r="I31" s="39">
        <f t="shared" si="10"/>
        <v>1078.567304726178</v>
      </c>
      <c r="J31" s="39">
        <f t="shared" si="10"/>
        <v>1157.3651085972506</v>
      </c>
      <c r="K31" s="39">
        <f t="shared" si="10"/>
        <v>1129.9183652816682</v>
      </c>
      <c r="L31" s="39">
        <f t="shared" si="10"/>
        <v>1145.8492192978738</v>
      </c>
      <c r="M31" s="39">
        <f t="shared" si="10"/>
        <v>1154.2142875936902</v>
      </c>
      <c r="N31" s="39">
        <f t="shared" si="10"/>
        <v>1121.5375305080972</v>
      </c>
      <c r="O31" s="39">
        <f t="shared" si="10"/>
        <v>1091.4462805325686</v>
      </c>
      <c r="P31" s="39">
        <f t="shared" si="10"/>
        <v>1091.513086474813</v>
      </c>
      <c r="Q31" s="39">
        <f t="shared" si="10"/>
        <v>1100.4758288314856</v>
      </c>
    </row>
    <row r="32" spans="1:17" ht="11.45" customHeight="1" x14ac:dyDescent="0.25">
      <c r="A32" s="17" t="str">
        <f>$A$6</f>
        <v>Powered 2-wheelers</v>
      </c>
      <c r="B32" s="37">
        <f>TrRoad_ene!B$19</f>
        <v>3.5048616008928368</v>
      </c>
      <c r="C32" s="37">
        <f>TrRoad_ene!C$19</f>
        <v>3.2719903514989044</v>
      </c>
      <c r="D32" s="37">
        <f>TrRoad_ene!D$19</f>
        <v>3.4288944957257006</v>
      </c>
      <c r="E32" s="37">
        <f>TrRoad_ene!E$19</f>
        <v>3.9144945474720543</v>
      </c>
      <c r="F32" s="37">
        <f>TrRoad_ene!F$19</f>
        <v>4.4225642636491811</v>
      </c>
      <c r="G32" s="37">
        <f>TrRoad_ene!G$19</f>
        <v>4.9181796573270304</v>
      </c>
      <c r="H32" s="37">
        <f>TrRoad_ene!H$19</f>
        <v>5.5017038882707938</v>
      </c>
      <c r="I32" s="37">
        <f>TrRoad_ene!I$19</f>
        <v>6.0796614557920448</v>
      </c>
      <c r="J32" s="37">
        <f>TrRoad_ene!J$19</f>
        <v>6.503135622048136</v>
      </c>
      <c r="K32" s="37">
        <f>TrRoad_ene!K$19</f>
        <v>6.6067309397529632</v>
      </c>
      <c r="L32" s="37">
        <f>TrRoad_ene!L$19</f>
        <v>8.5122810503015458</v>
      </c>
      <c r="M32" s="37">
        <f>TrRoad_ene!M$19</f>
        <v>9.9542717383067849</v>
      </c>
      <c r="N32" s="37">
        <f>TrRoad_ene!N$19</f>
        <v>9.0502303593923106</v>
      </c>
      <c r="O32" s="37">
        <f>TrRoad_ene!O$19</f>
        <v>8.0204917400190681</v>
      </c>
      <c r="P32" s="37">
        <f>TrRoad_ene!P$19</f>
        <v>8.1000510529518461</v>
      </c>
      <c r="Q32" s="37">
        <f>TrRoad_ene!Q$19</f>
        <v>8.5849388628233836</v>
      </c>
    </row>
    <row r="33" spans="1:17" ht="11.45" customHeight="1" x14ac:dyDescent="0.25">
      <c r="A33" s="17" t="str">
        <f>$A$7</f>
        <v>Passenger cars</v>
      </c>
      <c r="B33" s="37">
        <f>TrRoad_ene!B$21</f>
        <v>979.87630953999917</v>
      </c>
      <c r="C33" s="37">
        <f>TrRoad_ene!C$21</f>
        <v>983.92145819122811</v>
      </c>
      <c r="D33" s="37">
        <f>TrRoad_ene!D$21</f>
        <v>997.4752678641903</v>
      </c>
      <c r="E33" s="37">
        <f>TrRoad_ene!E$21</f>
        <v>978.60258190725392</v>
      </c>
      <c r="F33" s="37">
        <f>TrRoad_ene!F$21</f>
        <v>934.15794322324894</v>
      </c>
      <c r="G33" s="37">
        <f>TrRoad_ene!G$21</f>
        <v>965.56511924081315</v>
      </c>
      <c r="H33" s="37">
        <f>TrRoad_ene!H$21</f>
        <v>971.89423449852427</v>
      </c>
      <c r="I33" s="37">
        <f>TrRoad_ene!I$21</f>
        <v>1013.3331143679015</v>
      </c>
      <c r="J33" s="37">
        <f>TrRoad_ene!J$21</f>
        <v>1091.8496241189671</v>
      </c>
      <c r="K33" s="37">
        <f>TrRoad_ene!K$21</f>
        <v>1063.5461521123373</v>
      </c>
      <c r="L33" s="37">
        <f>TrRoad_ene!L$21</f>
        <v>1078.0184252430533</v>
      </c>
      <c r="M33" s="37">
        <f>TrRoad_ene!M$21</f>
        <v>1083.5220160981196</v>
      </c>
      <c r="N33" s="37">
        <f>TrRoad_ene!N$21</f>
        <v>1052.0227714268472</v>
      </c>
      <c r="O33" s="37">
        <f>TrRoad_ene!O$21</f>
        <v>1021.5768906113108</v>
      </c>
      <c r="P33" s="37">
        <f>TrRoad_ene!P$21</f>
        <v>1019.1489917377803</v>
      </c>
      <c r="Q33" s="37">
        <f>TrRoad_ene!Q$21</f>
        <v>1025.2520384085624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67.65465685129935</v>
      </c>
      <c r="C34" s="37">
        <f>TrRoad_ene!C$33</f>
        <v>62.580272599636551</v>
      </c>
      <c r="D34" s="37">
        <f>TrRoad_ene!D$33</f>
        <v>60.530633958424232</v>
      </c>
      <c r="E34" s="37">
        <f>TrRoad_ene!E$33</f>
        <v>58.781544986236973</v>
      </c>
      <c r="F34" s="37">
        <f>TrRoad_ene!F$33</f>
        <v>60.064932543937374</v>
      </c>
      <c r="G34" s="37">
        <f>TrRoad_ene!G$33</f>
        <v>58.001103192905482</v>
      </c>
      <c r="H34" s="37">
        <f>TrRoad_ene!H$33</f>
        <v>58.903207191168406</v>
      </c>
      <c r="I34" s="37">
        <f>TrRoad_ene!I$33</f>
        <v>59.154528902484479</v>
      </c>
      <c r="J34" s="37">
        <f>TrRoad_ene!J$33</f>
        <v>59.012348856235384</v>
      </c>
      <c r="K34" s="37">
        <f>TrRoad_ene!K$33</f>
        <v>59.765482229578026</v>
      </c>
      <c r="L34" s="37">
        <f>TrRoad_ene!L$33</f>
        <v>59.318513004518977</v>
      </c>
      <c r="M34" s="37">
        <f>TrRoad_ene!M$33</f>
        <v>60.737999757263822</v>
      </c>
      <c r="N34" s="37">
        <f>TrRoad_ene!N$33</f>
        <v>60.464528721857761</v>
      </c>
      <c r="O34" s="37">
        <f>TrRoad_ene!O$33</f>
        <v>61.848898181238781</v>
      </c>
      <c r="P34" s="37">
        <f>TrRoad_ene!P$33</f>
        <v>64.264043684080889</v>
      </c>
      <c r="Q34" s="37">
        <f>TrRoad_ene!Q$33</f>
        <v>66.638851560099752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20.01465747373981</v>
      </c>
      <c r="C35" s="38">
        <f t="shared" si="11"/>
        <v>19.869793867478524</v>
      </c>
      <c r="D35" s="38">
        <f t="shared" si="11"/>
        <v>17.482992138876625</v>
      </c>
      <c r="E35" s="38">
        <f t="shared" si="11"/>
        <v>17.255615498104643</v>
      </c>
      <c r="F35" s="38">
        <f t="shared" si="11"/>
        <v>17.2561725595423</v>
      </c>
      <c r="G35" s="38">
        <f t="shared" si="11"/>
        <v>16.642765376770228</v>
      </c>
      <c r="H35" s="38">
        <f t="shared" si="11"/>
        <v>16.557134169363998</v>
      </c>
      <c r="I35" s="38">
        <f t="shared" si="11"/>
        <v>16.010951270094736</v>
      </c>
      <c r="J35" s="38">
        <f t="shared" si="11"/>
        <v>15.06546819239434</v>
      </c>
      <c r="K35" s="38">
        <f t="shared" si="11"/>
        <v>14.470542357465662</v>
      </c>
      <c r="L35" s="38">
        <f t="shared" si="11"/>
        <v>14.176405080424558</v>
      </c>
      <c r="M35" s="38">
        <f t="shared" si="11"/>
        <v>14.332337593191534</v>
      </c>
      <c r="N35" s="38">
        <f t="shared" si="11"/>
        <v>13.438507851247808</v>
      </c>
      <c r="O35" s="38">
        <f t="shared" si="11"/>
        <v>12.880021644027348</v>
      </c>
      <c r="P35" s="38">
        <f t="shared" si="11"/>
        <v>12.040673084268699</v>
      </c>
      <c r="Q35" s="38">
        <f t="shared" si="11"/>
        <v>12.624352768241829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0</v>
      </c>
      <c r="C36" s="37">
        <f>TrRail_ene!C$18</f>
        <v>0</v>
      </c>
      <c r="D36" s="37">
        <f>TrRail_ene!D$18</f>
        <v>0</v>
      </c>
      <c r="E36" s="37">
        <f>TrRail_ene!E$18</f>
        <v>0</v>
      </c>
      <c r="F36" s="37">
        <f>TrRail_ene!F$18</f>
        <v>0</v>
      </c>
      <c r="G36" s="37">
        <f>TrRail_ene!G$18</f>
        <v>0</v>
      </c>
      <c r="H36" s="37">
        <f>TrRail_ene!H$18</f>
        <v>0</v>
      </c>
      <c r="I36" s="37">
        <f>TrRail_ene!I$18</f>
        <v>0</v>
      </c>
      <c r="J36" s="37">
        <f>TrRail_ene!J$18</f>
        <v>0</v>
      </c>
      <c r="K36" s="37">
        <f>TrRail_ene!K$18</f>
        <v>0</v>
      </c>
      <c r="L36" s="37">
        <f>TrRail_ene!L$18</f>
        <v>0</v>
      </c>
      <c r="M36" s="37">
        <f>TrRail_ene!M$18</f>
        <v>0</v>
      </c>
      <c r="N36" s="37">
        <f>TrRail_ene!N$18</f>
        <v>0</v>
      </c>
      <c r="O36" s="37">
        <f>TrRail_ene!O$18</f>
        <v>0</v>
      </c>
      <c r="P36" s="37">
        <f>TrRail_ene!P$18</f>
        <v>0</v>
      </c>
      <c r="Q36" s="37">
        <f>TrRail_ene!Q$18</f>
        <v>0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20.01465747373981</v>
      </c>
      <c r="C37" s="37">
        <f>TrRail_ene!C$19</f>
        <v>19.869793867478524</v>
      </c>
      <c r="D37" s="37">
        <f>TrRail_ene!D$19</f>
        <v>17.482992138876625</v>
      </c>
      <c r="E37" s="37">
        <f>TrRail_ene!E$19</f>
        <v>17.255615498104643</v>
      </c>
      <c r="F37" s="37">
        <f>TrRail_ene!F$19</f>
        <v>17.2561725595423</v>
      </c>
      <c r="G37" s="37">
        <f>TrRail_ene!G$19</f>
        <v>16.642765376770228</v>
      </c>
      <c r="H37" s="37">
        <f>TrRail_ene!H$19</f>
        <v>16.557134169363998</v>
      </c>
      <c r="I37" s="37">
        <f>TrRail_ene!I$19</f>
        <v>16.010951270094736</v>
      </c>
      <c r="J37" s="37">
        <f>TrRail_ene!J$19</f>
        <v>14.918763916436017</v>
      </c>
      <c r="K37" s="37">
        <f>TrRail_ene!K$19</f>
        <v>14.309419660835704</v>
      </c>
      <c r="L37" s="37">
        <f>TrRail_ene!L$19</f>
        <v>14.025010634792913</v>
      </c>
      <c r="M37" s="37">
        <f>TrRail_ene!M$19</f>
        <v>14.201757205114465</v>
      </c>
      <c r="N37" s="37">
        <f>TrRail_ene!N$19</f>
        <v>13.319125049452351</v>
      </c>
      <c r="O37" s="37">
        <f>TrRail_ene!O$19</f>
        <v>12.774523980432072</v>
      </c>
      <c r="P37" s="37">
        <f>TrRail_ene!P$19</f>
        <v>11.964448965623767</v>
      </c>
      <c r="Q37" s="37">
        <f>TrRail_ene!Q$19</f>
        <v>12.566746398612127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0.14670427595832294</v>
      </c>
      <c r="K38" s="37">
        <f>TrRail_ene!K$22</f>
        <v>0.16112269662995807</v>
      </c>
      <c r="L38" s="37">
        <f>TrRail_ene!L$22</f>
        <v>0.15139444563164459</v>
      </c>
      <c r="M38" s="37">
        <f>TrRail_ene!M$22</f>
        <v>0.13058038807706981</v>
      </c>
      <c r="N38" s="37">
        <f>TrRail_ene!N$22</f>
        <v>0.11938280179545634</v>
      </c>
      <c r="O38" s="37">
        <f>TrRail_ene!O$22</f>
        <v>0.10549766359527601</v>
      </c>
      <c r="P38" s="37">
        <f>TrRail_ene!P$22</f>
        <v>7.6224118644932309E-2</v>
      </c>
      <c r="Q38" s="37">
        <f>TrRail_ene!Q$22</f>
        <v>5.7606369629702676E-2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25.042855408265272</v>
      </c>
      <c r="C39" s="38">
        <f t="shared" si="12"/>
        <v>27.071124795553846</v>
      </c>
      <c r="D39" s="38">
        <f t="shared" si="12"/>
        <v>29.197125556006252</v>
      </c>
      <c r="E39" s="38">
        <f t="shared" si="12"/>
        <v>26.311382751797485</v>
      </c>
      <c r="F39" s="38">
        <f t="shared" si="12"/>
        <v>20.281919594057285</v>
      </c>
      <c r="G39" s="38">
        <f t="shared" si="12"/>
        <v>23.317549967607199</v>
      </c>
      <c r="H39" s="38">
        <f t="shared" si="12"/>
        <v>24.999342329856603</v>
      </c>
      <c r="I39" s="38">
        <f t="shared" si="12"/>
        <v>32.429591272783092</v>
      </c>
      <c r="J39" s="38">
        <f t="shared" si="12"/>
        <v>35.476729666240132</v>
      </c>
      <c r="K39" s="38">
        <f t="shared" si="12"/>
        <v>28.778914032058374</v>
      </c>
      <c r="L39" s="38">
        <f t="shared" si="12"/>
        <v>28.828739600681693</v>
      </c>
      <c r="M39" s="38">
        <f t="shared" si="12"/>
        <v>24.649375201130162</v>
      </c>
      <c r="N39" s="38">
        <f t="shared" si="12"/>
        <v>24.575733449432626</v>
      </c>
      <c r="O39" s="38">
        <f t="shared" si="12"/>
        <v>26.649186539150676</v>
      </c>
      <c r="P39" s="38">
        <f t="shared" si="12"/>
        <v>26.711264320724176</v>
      </c>
      <c r="Q39" s="38">
        <f t="shared" si="12"/>
        <v>26.768074359292996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20.30886253014852</v>
      </c>
      <c r="C41" s="37">
        <f>TrAvia_ene!C$10</f>
        <v>21.46560102006768</v>
      </c>
      <c r="D41" s="37">
        <f>TrAvia_ene!D$10</f>
        <v>21.437035725595262</v>
      </c>
      <c r="E41" s="37">
        <f>TrAvia_ene!E$10</f>
        <v>17.249933940503347</v>
      </c>
      <c r="F41" s="37">
        <f>TrAvia_ene!F$10</f>
        <v>12.744596174842835</v>
      </c>
      <c r="G41" s="37">
        <f>TrAvia_ene!G$10</f>
        <v>15.465844547421561</v>
      </c>
      <c r="H41" s="37">
        <f>TrAvia_ene!H$10</f>
        <v>18.553301645196218</v>
      </c>
      <c r="I41" s="37">
        <f>TrAvia_ene!I$10</f>
        <v>19.926395287018206</v>
      </c>
      <c r="J41" s="37">
        <f>TrAvia_ene!J$10</f>
        <v>21.27368494112125</v>
      </c>
      <c r="K41" s="37">
        <f>TrAvia_ene!K$10</f>
        <v>15.702662160443113</v>
      </c>
      <c r="L41" s="37">
        <f>TrAvia_ene!L$10</f>
        <v>14.230028801301447</v>
      </c>
      <c r="M41" s="37">
        <f>TrAvia_ene!M$10</f>
        <v>13.006721311179128</v>
      </c>
      <c r="N41" s="37">
        <f>TrAvia_ene!N$10</f>
        <v>12.303366133088355</v>
      </c>
      <c r="O41" s="37">
        <f>TrAvia_ene!O$10</f>
        <v>13.156859903451885</v>
      </c>
      <c r="P41" s="37">
        <f>TrAvia_ene!P$10</f>
        <v>13.152050644269329</v>
      </c>
      <c r="Q41" s="37">
        <f>TrAvia_ene!Q$10</f>
        <v>12.874909009814333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4.7339928781167524</v>
      </c>
      <c r="C42" s="37">
        <f>TrAvia_ene!C$11</f>
        <v>5.6055237754861649</v>
      </c>
      <c r="D42" s="37">
        <f>TrAvia_ene!D$11</f>
        <v>7.7600898304109913</v>
      </c>
      <c r="E42" s="37">
        <f>TrAvia_ene!E$11</f>
        <v>9.061448811294138</v>
      </c>
      <c r="F42" s="37">
        <f>TrAvia_ene!F$11</f>
        <v>7.5373234192144514</v>
      </c>
      <c r="G42" s="37">
        <f>TrAvia_ene!G$11</f>
        <v>7.85170542018564</v>
      </c>
      <c r="H42" s="37">
        <f>TrAvia_ene!H$11</f>
        <v>6.4460406846603862</v>
      </c>
      <c r="I42" s="37">
        <f>TrAvia_ene!I$11</f>
        <v>12.503195985764885</v>
      </c>
      <c r="J42" s="37">
        <f>TrAvia_ene!J$11</f>
        <v>14.203044725118879</v>
      </c>
      <c r="K42" s="37">
        <f>TrAvia_ene!K$11</f>
        <v>13.076251871615263</v>
      </c>
      <c r="L42" s="37">
        <f>TrAvia_ene!L$11</f>
        <v>14.598710799380246</v>
      </c>
      <c r="M42" s="37">
        <f>TrAvia_ene!M$11</f>
        <v>11.642653889951035</v>
      </c>
      <c r="N42" s="37">
        <f>TrAvia_ene!N$11</f>
        <v>12.272367316344273</v>
      </c>
      <c r="O42" s="37">
        <f>TrAvia_ene!O$11</f>
        <v>13.492326635698793</v>
      </c>
      <c r="P42" s="37">
        <f>TrAvia_ene!P$11</f>
        <v>13.559213676454846</v>
      </c>
      <c r="Q42" s="37">
        <f>TrAvia_ene!Q$11</f>
        <v>13.893165349478661</v>
      </c>
    </row>
    <row r="43" spans="1:17" ht="11.45" customHeight="1" x14ac:dyDescent="0.25">
      <c r="A43" s="25" t="s">
        <v>18</v>
      </c>
      <c r="B43" s="40">
        <f t="shared" ref="B43:Q43" si="13">B44+B47+B48+B51</f>
        <v>162.91129565023067</v>
      </c>
      <c r="C43" s="40">
        <f t="shared" si="13"/>
        <v>214.25008019460412</v>
      </c>
      <c r="D43" s="40">
        <f t="shared" si="13"/>
        <v>232.1323659867769</v>
      </c>
      <c r="E43" s="40">
        <f t="shared" si="13"/>
        <v>269.47565030913501</v>
      </c>
      <c r="F43" s="40">
        <f t="shared" si="13"/>
        <v>366.39422781556488</v>
      </c>
      <c r="G43" s="40">
        <f t="shared" si="13"/>
        <v>424.50902292052132</v>
      </c>
      <c r="H43" s="40">
        <f t="shared" si="13"/>
        <v>475.89878792281604</v>
      </c>
      <c r="I43" s="40">
        <f t="shared" si="13"/>
        <v>636.34030273094436</v>
      </c>
      <c r="J43" s="40">
        <f t="shared" si="13"/>
        <v>863.24307354411485</v>
      </c>
      <c r="K43" s="40">
        <f t="shared" si="13"/>
        <v>574.51601832880817</v>
      </c>
      <c r="L43" s="40">
        <f t="shared" si="13"/>
        <v>617.63917827402327</v>
      </c>
      <c r="M43" s="40">
        <f t="shared" si="13"/>
        <v>712.8921356402617</v>
      </c>
      <c r="N43" s="40">
        <f t="shared" si="13"/>
        <v>763.46605490952368</v>
      </c>
      <c r="O43" s="40">
        <f t="shared" si="13"/>
        <v>708.5494968921181</v>
      </c>
      <c r="P43" s="40">
        <f t="shared" si="13"/>
        <v>690.82377880740012</v>
      </c>
      <c r="Q43" s="40">
        <f t="shared" si="13"/>
        <v>658.88022175324249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148.20887617634855</v>
      </c>
      <c r="C44" s="39">
        <f t="shared" si="14"/>
        <v>200.1942688576365</v>
      </c>
      <c r="D44" s="39">
        <f t="shared" si="14"/>
        <v>221.81533368165978</v>
      </c>
      <c r="E44" s="39">
        <f t="shared" si="14"/>
        <v>258.54470855903713</v>
      </c>
      <c r="F44" s="39">
        <f t="shared" si="14"/>
        <v>354.73191996916444</v>
      </c>
      <c r="G44" s="39">
        <f t="shared" si="14"/>
        <v>411.49378478819648</v>
      </c>
      <c r="H44" s="39">
        <f t="shared" si="14"/>
        <v>462.55298442203662</v>
      </c>
      <c r="I44" s="39">
        <f t="shared" si="14"/>
        <v>622.47960527382213</v>
      </c>
      <c r="J44" s="39">
        <f t="shared" si="14"/>
        <v>850.22763140274924</v>
      </c>
      <c r="K44" s="39">
        <f t="shared" si="14"/>
        <v>565.96746471833217</v>
      </c>
      <c r="L44" s="39">
        <f t="shared" si="14"/>
        <v>607.46777302784653</v>
      </c>
      <c r="M44" s="39">
        <f t="shared" si="14"/>
        <v>702.64735424791695</v>
      </c>
      <c r="N44" s="39">
        <f t="shared" si="14"/>
        <v>753.70034776571754</v>
      </c>
      <c r="O44" s="39">
        <f t="shared" si="14"/>
        <v>697.63435815133744</v>
      </c>
      <c r="P44" s="39">
        <f t="shared" si="14"/>
        <v>677.61547670153777</v>
      </c>
      <c r="Q44" s="39">
        <f t="shared" si="14"/>
        <v>645.96543735553223</v>
      </c>
    </row>
    <row r="45" spans="1:17" ht="11.45" customHeight="1" x14ac:dyDescent="0.25">
      <c r="A45" s="17" t="str">
        <f>$A$19</f>
        <v>Light duty vehicles</v>
      </c>
      <c r="B45" s="37">
        <f>TrRoad_ene!B$43</f>
        <v>22.694704216488688</v>
      </c>
      <c r="C45" s="37">
        <f>TrRoad_ene!C$43</f>
        <v>25.958782445751272</v>
      </c>
      <c r="D45" s="37">
        <f>TrRoad_ene!D$43</f>
        <v>29.317166662397153</v>
      </c>
      <c r="E45" s="37">
        <f>TrRoad_ene!E$43</f>
        <v>33.042794357306079</v>
      </c>
      <c r="F45" s="37">
        <f>TrRoad_ene!F$43</f>
        <v>42.619463760913064</v>
      </c>
      <c r="G45" s="37">
        <f>TrRoad_ene!G$43</f>
        <v>48.29041021748948</v>
      </c>
      <c r="H45" s="37">
        <f>TrRoad_ene!H$43</f>
        <v>54.629010596131863</v>
      </c>
      <c r="I45" s="37">
        <f>TrRoad_ene!I$43</f>
        <v>64.156399212941011</v>
      </c>
      <c r="J45" s="37">
        <f>TrRoad_ene!J$43</f>
        <v>68.538382651970139</v>
      </c>
      <c r="K45" s="37">
        <f>TrRoad_ene!K$43</f>
        <v>71.362429527708713</v>
      </c>
      <c r="L45" s="37">
        <f>TrRoad_ene!L$43</f>
        <v>68.387487844187902</v>
      </c>
      <c r="M45" s="37">
        <f>TrRoad_ene!M$43</f>
        <v>73.675629991493778</v>
      </c>
      <c r="N45" s="37">
        <f>TrRoad_ene!N$43</f>
        <v>76.800915862115744</v>
      </c>
      <c r="O45" s="37">
        <f>TrRoad_ene!O$43</f>
        <v>85.642991561980182</v>
      </c>
      <c r="P45" s="37">
        <f>TrRoad_ene!P$43</f>
        <v>97.674196905227873</v>
      </c>
      <c r="Q45" s="37">
        <f>TrRoad_ene!Q$43</f>
        <v>106.69027062654472</v>
      </c>
    </row>
    <row r="46" spans="1:17" ht="11.45" customHeight="1" x14ac:dyDescent="0.25">
      <c r="A46" s="17" t="str">
        <f>$A$20</f>
        <v>Heavy duty vehicles</v>
      </c>
      <c r="B46" s="37">
        <f>TrRoad_ene!B$52</f>
        <v>125.51417195985985</v>
      </c>
      <c r="C46" s="37">
        <f>TrRoad_ene!C$52</f>
        <v>174.23548641188523</v>
      </c>
      <c r="D46" s="37">
        <f>TrRoad_ene!D$52</f>
        <v>192.49816701926264</v>
      </c>
      <c r="E46" s="37">
        <f>TrRoad_ene!E$52</f>
        <v>225.50191420173107</v>
      </c>
      <c r="F46" s="37">
        <f>TrRoad_ene!F$52</f>
        <v>312.11245620825139</v>
      </c>
      <c r="G46" s="37">
        <f>TrRoad_ene!G$52</f>
        <v>363.20337457070701</v>
      </c>
      <c r="H46" s="37">
        <f>TrRoad_ene!H$52</f>
        <v>407.92397382590474</v>
      </c>
      <c r="I46" s="37">
        <f>TrRoad_ene!I$52</f>
        <v>558.32320606088115</v>
      </c>
      <c r="J46" s="37">
        <f>TrRoad_ene!J$52</f>
        <v>781.68924875077914</v>
      </c>
      <c r="K46" s="37">
        <f>TrRoad_ene!K$52</f>
        <v>494.60503519062343</v>
      </c>
      <c r="L46" s="37">
        <f>TrRoad_ene!L$52</f>
        <v>539.08028518365859</v>
      </c>
      <c r="M46" s="37">
        <f>TrRoad_ene!M$52</f>
        <v>628.97172425642316</v>
      </c>
      <c r="N46" s="37">
        <f>TrRoad_ene!N$52</f>
        <v>676.89943190360179</v>
      </c>
      <c r="O46" s="37">
        <f>TrRoad_ene!O$52</f>
        <v>611.99136658935731</v>
      </c>
      <c r="P46" s="37">
        <f>TrRoad_ene!P$52</f>
        <v>579.94127979630991</v>
      </c>
      <c r="Q46" s="37">
        <f>TrRoad_ene!Q$52</f>
        <v>539.27516672898753</v>
      </c>
    </row>
    <row r="47" spans="1:17" ht="11.45" customHeight="1" x14ac:dyDescent="0.25">
      <c r="A47" s="19" t="str">
        <f>$A$21</f>
        <v>Rail transport</v>
      </c>
      <c r="B47" s="38">
        <f>TrRail_ene!B$23</f>
        <v>14.045320200145177</v>
      </c>
      <c r="C47" s="38">
        <f>TrRail_ene!C$23</f>
        <v>13.328316132521476</v>
      </c>
      <c r="D47" s="38">
        <f>TrRail_ene!D$23</f>
        <v>9.6156778611233733</v>
      </c>
      <c r="E47" s="38">
        <f>TrRail_ene!E$23</f>
        <v>10.443414501895358</v>
      </c>
      <c r="F47" s="38">
        <f>TrRail_ene!F$23</f>
        <v>11.3438174404577</v>
      </c>
      <c r="G47" s="38">
        <f>TrRail_ene!G$23</f>
        <v>12.687152138190399</v>
      </c>
      <c r="H47" s="38">
        <f>TrRail_ene!H$23</f>
        <v>12.645145830636004</v>
      </c>
      <c r="I47" s="38">
        <f>TrRail_ene!I$23</f>
        <v>12.989368729905266</v>
      </c>
      <c r="J47" s="38">
        <f>TrRail_ene!J$23</f>
        <v>11.993391807605661</v>
      </c>
      <c r="K47" s="38">
        <f>TrRail_ene!K$23</f>
        <v>8.1299976425343399</v>
      </c>
      <c r="L47" s="38">
        <f>TrRail_ene!L$23</f>
        <v>9.8608082584104846</v>
      </c>
      <c r="M47" s="38">
        <f>TrRail_ene!M$23</f>
        <v>9.9346485306732841</v>
      </c>
      <c r="N47" s="38">
        <f>TrRail_ene!N$23</f>
        <v>9.3815666124306016</v>
      </c>
      <c r="O47" s="38">
        <f>TrRail_ene!O$23</f>
        <v>10.527105966026479</v>
      </c>
      <c r="P47" s="38">
        <f>TrRail_ene!P$23</f>
        <v>12.882072964338381</v>
      </c>
      <c r="Q47" s="38">
        <f>TrRail_ene!Q$23</f>
        <v>12.645642123377391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0.6570992737369592</v>
      </c>
      <c r="C48" s="38">
        <f t="shared" si="15"/>
        <v>0.72749520444615323</v>
      </c>
      <c r="D48" s="38">
        <f t="shared" si="15"/>
        <v>0.70135444399374913</v>
      </c>
      <c r="E48" s="38">
        <f t="shared" si="15"/>
        <v>0.48752724820251864</v>
      </c>
      <c r="F48" s="38">
        <f t="shared" si="15"/>
        <v>0.3184904059427186</v>
      </c>
      <c r="G48" s="38">
        <f t="shared" si="15"/>
        <v>0.32808599413441114</v>
      </c>
      <c r="H48" s="38">
        <f t="shared" si="15"/>
        <v>0.70065767014339819</v>
      </c>
      <c r="I48" s="38">
        <f t="shared" si="15"/>
        <v>0.87132872721691113</v>
      </c>
      <c r="J48" s="38">
        <f t="shared" si="15"/>
        <v>1.0220503337598683</v>
      </c>
      <c r="K48" s="38">
        <f t="shared" si="15"/>
        <v>0.41855596794162692</v>
      </c>
      <c r="L48" s="38">
        <f t="shared" si="15"/>
        <v>0.31059698776630484</v>
      </c>
      <c r="M48" s="38">
        <f t="shared" si="15"/>
        <v>0.31013286167147436</v>
      </c>
      <c r="N48" s="38">
        <f t="shared" si="15"/>
        <v>0.38414053137559767</v>
      </c>
      <c r="O48" s="38">
        <f t="shared" si="15"/>
        <v>0.38803277475413078</v>
      </c>
      <c r="P48" s="38">
        <f t="shared" si="15"/>
        <v>0.32622914152399352</v>
      </c>
      <c r="Q48" s="38">
        <f t="shared" si="15"/>
        <v>0.26914227433294757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0.53777148804358543</v>
      </c>
      <c r="C49" s="37">
        <f>TrAvia_ene!C$13</f>
        <v>0.56504620257831728</v>
      </c>
      <c r="D49" s="37">
        <f>TrAvia_ene!D$13</f>
        <v>0.51532155440268257</v>
      </c>
      <c r="E49" s="37">
        <f>TrAvia_ene!E$13</f>
        <v>0.33249668809929828</v>
      </c>
      <c r="F49" s="37">
        <f>TrAvia_ene!F$13</f>
        <v>0.20369605971623594</v>
      </c>
      <c r="G49" s="37">
        <f>TrAvia_ene!G$13</f>
        <v>0.23031172350508564</v>
      </c>
      <c r="H49" s="37">
        <f>TrAvia_ene!H$13</f>
        <v>0.5721077087376546</v>
      </c>
      <c r="I49" s="37">
        <f>TrAvia_ene!I$13</f>
        <v>0.72763389278508128</v>
      </c>
      <c r="J49" s="37">
        <f>TrAvia_ene!J$13</f>
        <v>0.90434220715790825</v>
      </c>
      <c r="K49" s="37">
        <f>TrAvia_ene!K$13</f>
        <v>0.31550063936512918</v>
      </c>
      <c r="L49" s="37">
        <f>TrAvia_ene!L$13</f>
        <v>0.20829531151644828</v>
      </c>
      <c r="M49" s="37">
        <f>TrAvia_ene!M$13</f>
        <v>0.17922396755365491</v>
      </c>
      <c r="N49" s="37">
        <f>TrAvia_ene!N$13</f>
        <v>0.23897786722534417</v>
      </c>
      <c r="O49" s="37">
        <f>TrAvia_ene!O$13</f>
        <v>0.24386129044809648</v>
      </c>
      <c r="P49" s="37">
        <f>TrAvia_ene!P$13</f>
        <v>0.20472800024871582</v>
      </c>
      <c r="Q49" s="37">
        <f>TrAvia_ene!Q$13</f>
        <v>0.19761827220613432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0.11932778569337382</v>
      </c>
      <c r="C50" s="37">
        <f>TrAvia_ene!C$14</f>
        <v>0.16244900186783592</v>
      </c>
      <c r="D50" s="37">
        <f>TrAvia_ene!D$14</f>
        <v>0.18603288959106659</v>
      </c>
      <c r="E50" s="37">
        <f>TrAvia_ene!E$14</f>
        <v>0.15503056010322036</v>
      </c>
      <c r="F50" s="37">
        <f>TrAvia_ene!F$14</f>
        <v>0.11479434622648264</v>
      </c>
      <c r="G50" s="37">
        <f>TrAvia_ene!G$14</f>
        <v>9.7774270629325505E-2</v>
      </c>
      <c r="H50" s="37">
        <f>TrAvia_ene!H$14</f>
        <v>0.1285499614057436</v>
      </c>
      <c r="I50" s="37">
        <f>TrAvia_ene!I$14</f>
        <v>0.14369483443182984</v>
      </c>
      <c r="J50" s="37">
        <f>TrAvia_ene!J$14</f>
        <v>0.11770812660196006</v>
      </c>
      <c r="K50" s="37">
        <f>TrAvia_ene!K$14</f>
        <v>0.10305532857649774</v>
      </c>
      <c r="L50" s="37">
        <f>TrAvia_ene!L$14</f>
        <v>0.10230167624985656</v>
      </c>
      <c r="M50" s="37">
        <f>TrAvia_ene!M$14</f>
        <v>0.13090889411781945</v>
      </c>
      <c r="N50" s="37">
        <f>TrAvia_ene!N$14</f>
        <v>0.1451626641502535</v>
      </c>
      <c r="O50" s="37">
        <f>TrAvia_ene!O$14</f>
        <v>0.14417148430603433</v>
      </c>
      <c r="P50" s="37">
        <f>TrAvia_ene!P$14</f>
        <v>0.12150114127527767</v>
      </c>
      <c r="Q50" s="37">
        <f>TrAvia_ene!Q$14</f>
        <v>7.1524002126813285E-2</v>
      </c>
    </row>
    <row r="51" spans="1:17" ht="11.45" customHeight="1" x14ac:dyDescent="0.25">
      <c r="A51" s="19" t="s">
        <v>32</v>
      </c>
      <c r="B51" s="38">
        <f t="shared" ref="B51:Q51" si="16">B52+B53</f>
        <v>0</v>
      </c>
      <c r="C51" s="38">
        <f t="shared" si="16"/>
        <v>0</v>
      </c>
      <c r="D51" s="38">
        <f t="shared" si="16"/>
        <v>0</v>
      </c>
      <c r="E51" s="38">
        <f t="shared" si="16"/>
        <v>0</v>
      </c>
      <c r="F51" s="38">
        <f t="shared" si="16"/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8">
        <f t="shared" si="16"/>
        <v>0</v>
      </c>
      <c r="N51" s="38">
        <f t="shared" si="16"/>
        <v>0</v>
      </c>
      <c r="O51" s="38">
        <f t="shared" si="16"/>
        <v>0</v>
      </c>
      <c r="P51" s="38">
        <f t="shared" si="16"/>
        <v>0</v>
      </c>
      <c r="Q51" s="38">
        <f t="shared" si="16"/>
        <v>0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3659.9662834827564</v>
      </c>
      <c r="C55" s="41">
        <f t="shared" si="17"/>
        <v>3825.2556851957288</v>
      </c>
      <c r="D55" s="41">
        <f t="shared" si="17"/>
        <v>3945.0530631453485</v>
      </c>
      <c r="E55" s="41">
        <f t="shared" si="17"/>
        <v>3991.0771460172605</v>
      </c>
      <c r="F55" s="41">
        <f t="shared" si="17"/>
        <v>4156.1580845082954</v>
      </c>
      <c r="G55" s="41">
        <f t="shared" si="17"/>
        <v>4436.3695360044112</v>
      </c>
      <c r="H55" s="41">
        <f t="shared" si="17"/>
        <v>4617.3784475351167</v>
      </c>
      <c r="I55" s="41">
        <f t="shared" si="17"/>
        <v>5242.0921168375808</v>
      </c>
      <c r="J55" s="41">
        <f t="shared" si="17"/>
        <v>6157.0426017555719</v>
      </c>
      <c r="K55" s="41">
        <f t="shared" si="17"/>
        <v>5156.5547344145398</v>
      </c>
      <c r="L55" s="41">
        <f t="shared" si="17"/>
        <v>5290.4638887780484</v>
      </c>
      <c r="M55" s="41">
        <f t="shared" si="17"/>
        <v>5633.1894514870728</v>
      </c>
      <c r="N55" s="41">
        <f t="shared" si="17"/>
        <v>5650.2540725874269</v>
      </c>
      <c r="O55" s="41">
        <f t="shared" si="17"/>
        <v>5361.3370516290452</v>
      </c>
      <c r="P55" s="41">
        <f t="shared" si="17"/>
        <v>5378.1485886089731</v>
      </c>
      <c r="Q55" s="41">
        <f t="shared" si="17"/>
        <v>5349.6666021065676</v>
      </c>
    </row>
    <row r="56" spans="1:17" ht="11.45" customHeight="1" x14ac:dyDescent="0.25">
      <c r="A56" s="25" t="s">
        <v>39</v>
      </c>
      <c r="B56" s="40">
        <f t="shared" ref="B56:Q56" si="18">B57+B61+B65</f>
        <v>3188.8530405427173</v>
      </c>
      <c r="C56" s="40">
        <f t="shared" si="18"/>
        <v>3192.6656111368579</v>
      </c>
      <c r="D56" s="40">
        <f t="shared" si="18"/>
        <v>3244.5740937384585</v>
      </c>
      <c r="E56" s="40">
        <f t="shared" si="18"/>
        <v>3175.7013475779686</v>
      </c>
      <c r="F56" s="40">
        <f t="shared" si="18"/>
        <v>3043.1947625683588</v>
      </c>
      <c r="G56" s="40">
        <f t="shared" si="18"/>
        <v>3146.1570037100046</v>
      </c>
      <c r="H56" s="40">
        <f t="shared" si="18"/>
        <v>3176.4785711163172</v>
      </c>
      <c r="I56" s="40">
        <f t="shared" si="18"/>
        <v>3321.1063046215645</v>
      </c>
      <c r="J56" s="40">
        <f t="shared" si="18"/>
        <v>3550.67678438742</v>
      </c>
      <c r="K56" s="40">
        <f t="shared" si="18"/>
        <v>3437.3805563127517</v>
      </c>
      <c r="L56" s="40">
        <f t="shared" si="18"/>
        <v>3464.1063780905947</v>
      </c>
      <c r="M56" s="40">
        <f t="shared" si="18"/>
        <v>3497.5206111288767</v>
      </c>
      <c r="N56" s="40">
        <f t="shared" si="18"/>
        <v>3382.3342348256037</v>
      </c>
      <c r="O56" s="40">
        <f t="shared" si="18"/>
        <v>3280.3755809805548</v>
      </c>
      <c r="P56" s="40">
        <f t="shared" si="18"/>
        <v>3314.412220161852</v>
      </c>
      <c r="Q56" s="40">
        <f t="shared" si="18"/>
        <v>3365.3504438141563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3089.0219031657871</v>
      </c>
      <c r="C57" s="39">
        <f t="shared" si="19"/>
        <v>3086.7579292225273</v>
      </c>
      <c r="D57" s="39">
        <f t="shared" si="19"/>
        <v>3130.1314144021135</v>
      </c>
      <c r="E57" s="39">
        <f t="shared" si="19"/>
        <v>3071.5720469261032</v>
      </c>
      <c r="F57" s="39">
        <f t="shared" si="19"/>
        <v>2957.1001533245503</v>
      </c>
      <c r="G57" s="39">
        <f t="shared" si="19"/>
        <v>3052.0283231094654</v>
      </c>
      <c r="H57" s="39">
        <f t="shared" si="19"/>
        <v>3076.4059849769642</v>
      </c>
      <c r="I57" s="39">
        <f t="shared" si="19"/>
        <v>3198.6178925659929</v>
      </c>
      <c r="J57" s="39">
        <f t="shared" si="19"/>
        <v>3423.1129010423047</v>
      </c>
      <c r="K57" s="39">
        <f t="shared" si="19"/>
        <v>3331.4838140710685</v>
      </c>
      <c r="L57" s="39">
        <f t="shared" si="19"/>
        <v>3358.8157951213198</v>
      </c>
      <c r="M57" s="39">
        <f t="shared" si="19"/>
        <v>3402.33572682663</v>
      </c>
      <c r="N57" s="39">
        <f t="shared" si="19"/>
        <v>3289.5560867261775</v>
      </c>
      <c r="O57" s="39">
        <f t="shared" si="19"/>
        <v>3179.9884523732189</v>
      </c>
      <c r="P57" s="39">
        <f t="shared" si="19"/>
        <v>3213.2771939441773</v>
      </c>
      <c r="Q57" s="39">
        <f t="shared" si="19"/>
        <v>3263.6237867108266</v>
      </c>
    </row>
    <row r="58" spans="1:17" ht="11.45" customHeight="1" x14ac:dyDescent="0.25">
      <c r="A58" s="17" t="str">
        <f>$A$6</f>
        <v>Powered 2-wheelers</v>
      </c>
      <c r="B58" s="37">
        <f>TrRoad_emi!B$19</f>
        <v>10.169189103578363</v>
      </c>
      <c r="C58" s="37">
        <f>TrRoad_emi!C$19</f>
        <v>9.4935242581333394</v>
      </c>
      <c r="D58" s="37">
        <f>TrRoad_emi!D$19</f>
        <v>9.948774163970123</v>
      </c>
      <c r="E58" s="37">
        <f>TrRoad_emi!E$19</f>
        <v>11.357719599549707</v>
      </c>
      <c r="F58" s="37">
        <f>TrRoad_emi!F$19</f>
        <v>12.83185969691915</v>
      </c>
      <c r="G58" s="37">
        <f>TrRoad_emi!G$19</f>
        <v>14.269864170382691</v>
      </c>
      <c r="H58" s="37">
        <f>TrRoad_emi!H$19</f>
        <v>15.962931950712628</v>
      </c>
      <c r="I58" s="37">
        <f>TrRoad_emi!I$19</f>
        <v>17.623431435005049</v>
      </c>
      <c r="J58" s="37">
        <f>TrRoad_emi!J$19</f>
        <v>18.795964701086099</v>
      </c>
      <c r="K58" s="37">
        <f>TrRoad_emi!K$19</f>
        <v>19.088370670807407</v>
      </c>
      <c r="L58" s="37">
        <f>TrRoad_emi!L$19</f>
        <v>24.521340720206059</v>
      </c>
      <c r="M58" s="37">
        <f>TrRoad_emi!M$19</f>
        <v>28.632866953448335</v>
      </c>
      <c r="N58" s="37">
        <f>TrRoad_emi!N$19</f>
        <v>25.962769805272345</v>
      </c>
      <c r="O58" s="37">
        <f>TrRoad_emi!O$19</f>
        <v>22.907571436303016</v>
      </c>
      <c r="P58" s="37">
        <f>TrRoad_emi!P$19</f>
        <v>23.109436456111489</v>
      </c>
      <c r="Q58" s="37">
        <f>TrRoad_emi!Q$19</f>
        <v>24.542387015104925</v>
      </c>
    </row>
    <row r="59" spans="1:17" ht="11.45" customHeight="1" x14ac:dyDescent="0.25">
      <c r="A59" s="17" t="str">
        <f>$A$7</f>
        <v>Passenger cars</v>
      </c>
      <c r="B59" s="37">
        <f>TrRoad_emi!B$20</f>
        <v>2869.0388046621738</v>
      </c>
      <c r="C59" s="37">
        <f>TrRoad_emi!C$20</f>
        <v>2883.1855522839946</v>
      </c>
      <c r="D59" s="37">
        <f>TrRoad_emi!D$20</f>
        <v>2932.4556154074417</v>
      </c>
      <c r="E59" s="37">
        <f>TrRoad_emi!E$20</f>
        <v>2877.9050730845352</v>
      </c>
      <c r="F59" s="37">
        <f>TrRoad_emi!F$20</f>
        <v>2757.9694718754126</v>
      </c>
      <c r="G59" s="37">
        <f>TrRoad_emi!G$20</f>
        <v>2857.8568476231189</v>
      </c>
      <c r="H59" s="37">
        <f>TrRoad_emi!H$20</f>
        <v>2878.7006750996502</v>
      </c>
      <c r="I59" s="37">
        <f>TrRoad_emi!I$20</f>
        <v>2999.7972312310162</v>
      </c>
      <c r="J59" s="37">
        <f>TrRoad_emi!J$20</f>
        <v>3224.2861898929527</v>
      </c>
      <c r="K59" s="37">
        <f>TrRoad_emi!K$20</f>
        <v>3131.860783617547</v>
      </c>
      <c r="L59" s="37">
        <f>TrRoad_emi!L$20</f>
        <v>3156.9429198118532</v>
      </c>
      <c r="M59" s="37">
        <f>TrRoad_emi!M$20</f>
        <v>3190.0116508305928</v>
      </c>
      <c r="N59" s="37">
        <f>TrRoad_emi!N$20</f>
        <v>3082.9020582937042</v>
      </c>
      <c r="O59" s="37">
        <f>TrRoad_emi!O$20</f>
        <v>2974.1166335982607</v>
      </c>
      <c r="P59" s="37">
        <f>TrRoad_emi!P$20</f>
        <v>2997.115946580122</v>
      </c>
      <c r="Q59" s="37">
        <f>TrRoad_emi!Q$20</f>
        <v>3037.4409340167281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209.81390940003465</v>
      </c>
      <c r="C60" s="37">
        <f>TrRoad_emi!C$27</f>
        <v>194.07885268039956</v>
      </c>
      <c r="D60" s="37">
        <f>TrRoad_emi!D$27</f>
        <v>187.72702483070157</v>
      </c>
      <c r="E60" s="37">
        <f>TrRoad_emi!E$27</f>
        <v>182.30925424201831</v>
      </c>
      <c r="F60" s="37">
        <f>TrRoad_emi!F$27</f>
        <v>186.29882175221857</v>
      </c>
      <c r="G60" s="37">
        <f>TrRoad_emi!G$27</f>
        <v>179.90161131596349</v>
      </c>
      <c r="H60" s="37">
        <f>TrRoad_emi!H$27</f>
        <v>181.74237792660125</v>
      </c>
      <c r="I60" s="37">
        <f>TrRoad_emi!I$27</f>
        <v>181.19722989997157</v>
      </c>
      <c r="J60" s="37">
        <f>TrRoad_emi!J$27</f>
        <v>180.03074644826589</v>
      </c>
      <c r="K60" s="37">
        <f>TrRoad_emi!K$27</f>
        <v>180.5346597827141</v>
      </c>
      <c r="L60" s="37">
        <f>TrRoad_emi!L$27</f>
        <v>177.35153458926064</v>
      </c>
      <c r="M60" s="37">
        <f>TrRoad_emi!M$27</f>
        <v>183.69120904258878</v>
      </c>
      <c r="N60" s="37">
        <f>TrRoad_emi!N$27</f>
        <v>180.69125862720111</v>
      </c>
      <c r="O60" s="37">
        <f>TrRoad_emi!O$27</f>
        <v>182.96424733865518</v>
      </c>
      <c r="P60" s="37">
        <f>TrRoad_emi!P$27</f>
        <v>193.05181090794397</v>
      </c>
      <c r="Q60" s="37">
        <f>TrRoad_emi!Q$27</f>
        <v>201.64046567899348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24.525862284883736</v>
      </c>
      <c r="C61" s="38">
        <f t="shared" si="20"/>
        <v>24.500436134993983</v>
      </c>
      <c r="D61" s="38">
        <f t="shared" si="20"/>
        <v>26.635750460907502</v>
      </c>
      <c r="E61" s="38">
        <f t="shared" si="20"/>
        <v>25.009812205551288</v>
      </c>
      <c r="F61" s="38">
        <f t="shared" si="20"/>
        <v>25.125912934581823</v>
      </c>
      <c r="G61" s="38">
        <f t="shared" si="20"/>
        <v>24.018085075852994</v>
      </c>
      <c r="H61" s="38">
        <f t="shared" si="20"/>
        <v>24.901954429881272</v>
      </c>
      <c r="I61" s="38">
        <f t="shared" si="20"/>
        <v>24.950531966920988</v>
      </c>
      <c r="J61" s="38">
        <f t="shared" si="20"/>
        <v>20.853008354124587</v>
      </c>
      <c r="K61" s="38">
        <f t="shared" si="20"/>
        <v>19.349554441849868</v>
      </c>
      <c r="L61" s="38">
        <f t="shared" si="20"/>
        <v>18.589872219675126</v>
      </c>
      <c r="M61" s="38">
        <f t="shared" si="20"/>
        <v>21.065204963306456</v>
      </c>
      <c r="N61" s="38">
        <f t="shared" si="20"/>
        <v>18.879906544496258</v>
      </c>
      <c r="O61" s="38">
        <f t="shared" si="20"/>
        <v>20.247236970460342</v>
      </c>
      <c r="P61" s="38">
        <f t="shared" si="20"/>
        <v>20.808453209454377</v>
      </c>
      <c r="Q61" s="38">
        <f t="shared" si="20"/>
        <v>21.229243971036187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24.525862284883736</v>
      </c>
      <c r="C63" s="37">
        <f>TrRail_emi!C$11</f>
        <v>24.500436134993983</v>
      </c>
      <c r="D63" s="37">
        <f>TrRail_emi!D$11</f>
        <v>26.635750460907502</v>
      </c>
      <c r="E63" s="37">
        <f>TrRail_emi!E$11</f>
        <v>25.009812205551288</v>
      </c>
      <c r="F63" s="37">
        <f>TrRail_emi!F$11</f>
        <v>25.125912934581823</v>
      </c>
      <c r="G63" s="37">
        <f>TrRail_emi!G$11</f>
        <v>24.018085075852994</v>
      </c>
      <c r="H63" s="37">
        <f>TrRail_emi!H$11</f>
        <v>24.901954429881272</v>
      </c>
      <c r="I63" s="37">
        <f>TrRail_emi!I$11</f>
        <v>24.950531966920988</v>
      </c>
      <c r="J63" s="37">
        <f>TrRail_emi!J$11</f>
        <v>20.853008354124587</v>
      </c>
      <c r="K63" s="37">
        <f>TrRail_emi!K$11</f>
        <v>19.349554441849868</v>
      </c>
      <c r="L63" s="37">
        <f>TrRail_emi!L$11</f>
        <v>18.589872219675126</v>
      </c>
      <c r="M63" s="37">
        <f>TrRail_emi!M$11</f>
        <v>21.065204963306456</v>
      </c>
      <c r="N63" s="37">
        <f>TrRail_emi!N$11</f>
        <v>18.879906544496258</v>
      </c>
      <c r="O63" s="37">
        <f>TrRail_emi!O$11</f>
        <v>20.247236970460342</v>
      </c>
      <c r="P63" s="37">
        <f>TrRail_emi!P$11</f>
        <v>20.808453209454377</v>
      </c>
      <c r="Q63" s="37">
        <f>TrRail_emi!Q$11</f>
        <v>21.229243971036187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75.305275092046287</v>
      </c>
      <c r="C65" s="38">
        <f t="shared" si="21"/>
        <v>81.407245779336606</v>
      </c>
      <c r="D65" s="38">
        <f t="shared" si="21"/>
        <v>87.806928875437407</v>
      </c>
      <c r="E65" s="38">
        <f t="shared" si="21"/>
        <v>79.119488446314094</v>
      </c>
      <c r="F65" s="38">
        <f t="shared" si="21"/>
        <v>60.968696309226921</v>
      </c>
      <c r="G65" s="38">
        <f t="shared" si="21"/>
        <v>70.110595524686175</v>
      </c>
      <c r="H65" s="38">
        <f t="shared" si="21"/>
        <v>75.17063170947192</v>
      </c>
      <c r="I65" s="38">
        <f t="shared" si="21"/>
        <v>97.537880088650525</v>
      </c>
      <c r="J65" s="38">
        <f t="shared" si="21"/>
        <v>106.71087499099097</v>
      </c>
      <c r="K65" s="38">
        <f t="shared" si="21"/>
        <v>86.54718779983358</v>
      </c>
      <c r="L65" s="38">
        <f t="shared" si="21"/>
        <v>86.700710749599835</v>
      </c>
      <c r="M65" s="38">
        <f t="shared" si="21"/>
        <v>74.119679338940315</v>
      </c>
      <c r="N65" s="38">
        <f t="shared" si="21"/>
        <v>73.898241554929911</v>
      </c>
      <c r="O65" s="38">
        <f t="shared" si="21"/>
        <v>80.139891636875376</v>
      </c>
      <c r="P65" s="38">
        <f t="shared" si="21"/>
        <v>80.326573008220379</v>
      </c>
      <c r="Q65" s="38">
        <f t="shared" si="21"/>
        <v>80.497413132293332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61.069892179093365</v>
      </c>
      <c r="C67" s="37">
        <f>TrAvia_emi!C$10</f>
        <v>64.550530177040514</v>
      </c>
      <c r="D67" s="37">
        <f>TrAvia_emi!D$10</f>
        <v>64.469369344145406</v>
      </c>
      <c r="E67" s="37">
        <f>TrAvia_emi!E$10</f>
        <v>51.871312198979659</v>
      </c>
      <c r="F67" s="37">
        <f>TrAvia_emi!F$10</f>
        <v>38.311039059409318</v>
      </c>
      <c r="G67" s="37">
        <f>TrAvia_emi!G$10</f>
        <v>46.502294324158662</v>
      </c>
      <c r="H67" s="37">
        <f>TrAvia_emi!H$10</f>
        <v>55.788003802809804</v>
      </c>
      <c r="I67" s="37">
        <f>TrAvia_emi!I$10</f>
        <v>59.93224946178718</v>
      </c>
      <c r="J67" s="37">
        <f>TrAvia_emi!J$10</f>
        <v>63.989368684960546</v>
      </c>
      <c r="K67" s="37">
        <f>TrAvia_emi!K$10</f>
        <v>47.222812140976693</v>
      </c>
      <c r="L67" s="37">
        <f>TrAvia_emi!L$10</f>
        <v>42.795960841483954</v>
      </c>
      <c r="M67" s="37">
        <f>TrAvia_emi!M$10</f>
        <v>39.110687592250081</v>
      </c>
      <c r="N67" s="37">
        <f>TrAvia_emi!N$10</f>
        <v>36.995726874743497</v>
      </c>
      <c r="O67" s="37">
        <f>TrAvia_emi!O$10</f>
        <v>39.565535157899362</v>
      </c>
      <c r="P67" s="37">
        <f>TrAvia_emi!P$10</f>
        <v>39.55107267105469</v>
      </c>
      <c r="Q67" s="37">
        <f>TrAvia_emi!Q$10</f>
        <v>38.717647586177868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14.235382912952915</v>
      </c>
      <c r="C68" s="37">
        <f>TrAvia_emi!C$11</f>
        <v>16.856715602296092</v>
      </c>
      <c r="D68" s="37">
        <f>TrAvia_emi!D$11</f>
        <v>23.337559531292001</v>
      </c>
      <c r="E68" s="37">
        <f>TrAvia_emi!E$11</f>
        <v>27.248176247334435</v>
      </c>
      <c r="F68" s="37">
        <f>TrAvia_emi!F$11</f>
        <v>22.657657249817603</v>
      </c>
      <c r="G68" s="37">
        <f>TrAvia_emi!G$11</f>
        <v>23.608301200527521</v>
      </c>
      <c r="H68" s="37">
        <f>TrAvia_emi!H$11</f>
        <v>19.382627906662115</v>
      </c>
      <c r="I68" s="37">
        <f>TrAvia_emi!I$11</f>
        <v>37.605630626863338</v>
      </c>
      <c r="J68" s="37">
        <f>TrAvia_emi!J$11</f>
        <v>42.721506306030427</v>
      </c>
      <c r="K68" s="37">
        <f>TrAvia_emi!K$11</f>
        <v>39.324375658856894</v>
      </c>
      <c r="L68" s="37">
        <f>TrAvia_emi!L$11</f>
        <v>43.904749908115875</v>
      </c>
      <c r="M68" s="37">
        <f>TrAvia_emi!M$11</f>
        <v>35.008991746690235</v>
      </c>
      <c r="N68" s="37">
        <f>TrAvia_emi!N$11</f>
        <v>36.902514680186421</v>
      </c>
      <c r="O68" s="37">
        <f>TrAvia_emi!O$11</f>
        <v>40.574356478976007</v>
      </c>
      <c r="P68" s="37">
        <f>TrAvia_emi!P$11</f>
        <v>40.775500337165688</v>
      </c>
      <c r="Q68" s="37">
        <f>TrAvia_emi!Q$11</f>
        <v>41.77976554611547</v>
      </c>
    </row>
    <row r="69" spans="1:17" ht="11.45" customHeight="1" x14ac:dyDescent="0.25">
      <c r="A69" s="25" t="s">
        <v>18</v>
      </c>
      <c r="B69" s="40">
        <f t="shared" ref="B69:Q69" si="22">B70+B73+B74+B77+B80</f>
        <v>471.11324294003924</v>
      </c>
      <c r="C69" s="40">
        <f t="shared" si="22"/>
        <v>632.59007405887064</v>
      </c>
      <c r="D69" s="40">
        <f t="shared" si="22"/>
        <v>700.47896940688997</v>
      </c>
      <c r="E69" s="40">
        <f t="shared" si="22"/>
        <v>815.37579843929188</v>
      </c>
      <c r="F69" s="40">
        <f t="shared" si="22"/>
        <v>1112.963321939937</v>
      </c>
      <c r="G69" s="40">
        <f t="shared" si="22"/>
        <v>1290.2125322944069</v>
      </c>
      <c r="H69" s="40">
        <f t="shared" si="22"/>
        <v>1440.8998764187993</v>
      </c>
      <c r="I69" s="40">
        <f t="shared" si="22"/>
        <v>1920.985812216016</v>
      </c>
      <c r="J69" s="40">
        <f t="shared" si="22"/>
        <v>2606.365817368152</v>
      </c>
      <c r="K69" s="40">
        <f t="shared" si="22"/>
        <v>1719.1741781017886</v>
      </c>
      <c r="L69" s="40">
        <f t="shared" si="22"/>
        <v>1826.3575106874537</v>
      </c>
      <c r="M69" s="40">
        <f t="shared" si="22"/>
        <v>2135.6688403581961</v>
      </c>
      <c r="N69" s="40">
        <f t="shared" si="22"/>
        <v>2267.9198377618231</v>
      </c>
      <c r="O69" s="40">
        <f t="shared" si="22"/>
        <v>2080.9614706484904</v>
      </c>
      <c r="P69" s="40">
        <f t="shared" si="22"/>
        <v>2063.7363684471211</v>
      </c>
      <c r="Q69" s="40">
        <f t="shared" si="22"/>
        <v>1984.3161582924113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458.68849678066954</v>
      </c>
      <c r="C70" s="39">
        <f t="shared" si="23"/>
        <v>619.85069420602122</v>
      </c>
      <c r="D70" s="39">
        <f t="shared" si="23"/>
        <v>686.84647202077883</v>
      </c>
      <c r="E70" s="39">
        <f t="shared" si="23"/>
        <v>800.76173594168529</v>
      </c>
      <c r="F70" s="39">
        <f t="shared" si="23"/>
        <v>1098.9742846253057</v>
      </c>
      <c r="G70" s="39">
        <f t="shared" si="23"/>
        <v>1275.0836980471495</v>
      </c>
      <c r="H70" s="39">
        <f t="shared" si="23"/>
        <v>1425.8430909914885</v>
      </c>
      <c r="I70" s="39">
        <f t="shared" si="23"/>
        <v>1905.4651627995836</v>
      </c>
      <c r="J70" s="39">
        <f t="shared" si="23"/>
        <v>2592.6218107031755</v>
      </c>
      <c r="K70" s="39">
        <f t="shared" si="23"/>
        <v>1708.72458141792</v>
      </c>
      <c r="L70" s="39">
        <f t="shared" si="23"/>
        <v>1815.6038966151154</v>
      </c>
      <c r="M70" s="39">
        <f t="shared" si="23"/>
        <v>2124.235039825192</v>
      </c>
      <c r="N70" s="39">
        <f t="shared" si="23"/>
        <v>2257.2334778751529</v>
      </c>
      <c r="O70" s="39">
        <f t="shared" si="23"/>
        <v>2068.4752030606764</v>
      </c>
      <c r="P70" s="39">
        <f t="shared" si="23"/>
        <v>2042.5513231924886</v>
      </c>
      <c r="Q70" s="39">
        <f t="shared" si="23"/>
        <v>1966.8715327853065</v>
      </c>
    </row>
    <row r="71" spans="1:17" ht="11.45" customHeight="1" x14ac:dyDescent="0.25">
      <c r="A71" s="17" t="str">
        <f>$A$19</f>
        <v>Light duty vehicles</v>
      </c>
      <c r="B71" s="37">
        <f>TrRoad_emi!B$34</f>
        <v>69.290970025967454</v>
      </c>
      <c r="C71" s="37">
        <f>TrRoad_emi!C$34</f>
        <v>79.29924553464393</v>
      </c>
      <c r="D71" s="37">
        <f>TrRoad_emi!D$34</f>
        <v>89.636539694678433</v>
      </c>
      <c r="E71" s="37">
        <f>TrRoad_emi!E$34</f>
        <v>101.16035788624774</v>
      </c>
      <c r="F71" s="37">
        <f>TrRoad_emi!F$34</f>
        <v>130.67073277064975</v>
      </c>
      <c r="G71" s="37">
        <f>TrRoad_emi!G$34</f>
        <v>148.27472055554614</v>
      </c>
      <c r="H71" s="37">
        <f>TrRoad_emi!H$34</f>
        <v>166.97865851413161</v>
      </c>
      <c r="I71" s="37">
        <f>TrRoad_emi!I$34</f>
        <v>195.00525914300212</v>
      </c>
      <c r="J71" s="37">
        <f>TrRoad_emi!J$34</f>
        <v>207.62662730769893</v>
      </c>
      <c r="K71" s="37">
        <f>TrRoad_emi!K$34</f>
        <v>214.54405419988603</v>
      </c>
      <c r="L71" s="37">
        <f>TrRoad_emi!L$34</f>
        <v>203.76204728754874</v>
      </c>
      <c r="M71" s="37">
        <f>TrRoad_emi!M$34</f>
        <v>221.911764537544</v>
      </c>
      <c r="N71" s="37">
        <f>TrRoad_emi!N$34</f>
        <v>229.32666424362114</v>
      </c>
      <c r="O71" s="37">
        <f>TrRoad_emi!O$34</f>
        <v>253.34777158088315</v>
      </c>
      <c r="P71" s="37">
        <f>TrRoad_emi!P$34</f>
        <v>293.34664206874714</v>
      </c>
      <c r="Q71" s="37">
        <f>TrRoad_emi!Q$34</f>
        <v>323.62471118872355</v>
      </c>
    </row>
    <row r="72" spans="1:17" ht="11.45" customHeight="1" x14ac:dyDescent="0.25">
      <c r="A72" s="17" t="str">
        <f>$A$20</f>
        <v>Heavy duty vehicles</v>
      </c>
      <c r="B72" s="37">
        <f>TrRoad_emi!B$40</f>
        <v>389.39752675470208</v>
      </c>
      <c r="C72" s="37">
        <f>TrRoad_emi!C$40</f>
        <v>540.55144867137733</v>
      </c>
      <c r="D72" s="37">
        <f>TrRoad_emi!D$40</f>
        <v>597.20993232610044</v>
      </c>
      <c r="E72" s="37">
        <f>TrRoad_emi!E$40</f>
        <v>699.60137805543752</v>
      </c>
      <c r="F72" s="37">
        <f>TrRoad_emi!F$40</f>
        <v>968.30355185465589</v>
      </c>
      <c r="G72" s="37">
        <f>TrRoad_emi!G$40</f>
        <v>1126.8089774916034</v>
      </c>
      <c r="H72" s="37">
        <f>TrRoad_emi!H$40</f>
        <v>1258.8644324773568</v>
      </c>
      <c r="I72" s="37">
        <f>TrRoad_emi!I$40</f>
        <v>1710.4599036565814</v>
      </c>
      <c r="J72" s="37">
        <f>TrRoad_emi!J$40</f>
        <v>2384.9951833954765</v>
      </c>
      <c r="K72" s="37">
        <f>TrRoad_emi!K$40</f>
        <v>1494.1805272180341</v>
      </c>
      <c r="L72" s="37">
        <f>TrRoad_emi!L$40</f>
        <v>1611.8418493275667</v>
      </c>
      <c r="M72" s="37">
        <f>TrRoad_emi!M$40</f>
        <v>1902.3232752876479</v>
      </c>
      <c r="N72" s="37">
        <f>TrRoad_emi!N$40</f>
        <v>2027.9068136315318</v>
      </c>
      <c r="O72" s="37">
        <f>TrRoad_emi!O$40</f>
        <v>1815.1274314797934</v>
      </c>
      <c r="P72" s="37">
        <f>TrRoad_emi!P$40</f>
        <v>1749.2046811237415</v>
      </c>
      <c r="Q72" s="37">
        <f>TrRoad_emi!Q$40</f>
        <v>1643.246821596583</v>
      </c>
    </row>
    <row r="73" spans="1:17" ht="11.45" customHeight="1" x14ac:dyDescent="0.25">
      <c r="A73" s="19" t="str">
        <f>$A$21</f>
        <v>Rail transport</v>
      </c>
      <c r="B73" s="38">
        <f>TrRail_emi!B$15</f>
        <v>10.448811675668072</v>
      </c>
      <c r="C73" s="38">
        <f>TrRail_emi!C$15</f>
        <v>10.551684241422013</v>
      </c>
      <c r="D73" s="38">
        <f>TrRail_emi!D$15</f>
        <v>11.523256198580494</v>
      </c>
      <c r="E73" s="38">
        <f>TrRail_emi!E$15</f>
        <v>13.14804655898072</v>
      </c>
      <c r="F73" s="38">
        <f>TrRail_emi!F$15</f>
        <v>13.031635588070175</v>
      </c>
      <c r="G73" s="38">
        <f>TrRail_emi!G$15</f>
        <v>14.142353915317447</v>
      </c>
      <c r="H73" s="38">
        <f>TrRail_emi!H$15</f>
        <v>12.949974816782737</v>
      </c>
      <c r="I73" s="38">
        <f>TrRail_emi!I$15</f>
        <v>12.899970167095015</v>
      </c>
      <c r="J73" s="38">
        <f>TrRail_emi!J$15</f>
        <v>10.669769371223421</v>
      </c>
      <c r="K73" s="38">
        <f>TrRail_emi!K$15</f>
        <v>9.1908680910581388</v>
      </c>
      <c r="L73" s="38">
        <f>TrRail_emi!L$15</f>
        <v>9.8195122014613432</v>
      </c>
      <c r="M73" s="38">
        <f>TrRail_emi!M$15</f>
        <v>10.50124349770414</v>
      </c>
      <c r="N73" s="38">
        <f>TrRail_emi!N$15</f>
        <v>9.5312647666389125</v>
      </c>
      <c r="O73" s="38">
        <f>TrRail_emi!O$15</f>
        <v>11.319368760539565</v>
      </c>
      <c r="P73" s="38">
        <f>TrRail_emi!P$15</f>
        <v>20.204003375094782</v>
      </c>
      <c r="Q73" s="38">
        <f>TrRail_emi!Q$15</f>
        <v>16.635256235429161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1.9759344837016428</v>
      </c>
      <c r="C74" s="38">
        <f t="shared" si="24"/>
        <v>2.187695611427404</v>
      </c>
      <c r="D74" s="38">
        <f t="shared" si="24"/>
        <v>2.1092411875306145</v>
      </c>
      <c r="E74" s="38">
        <f t="shared" si="24"/>
        <v>1.4660159386259295</v>
      </c>
      <c r="F74" s="38">
        <f t="shared" si="24"/>
        <v>0.95740172656110789</v>
      </c>
      <c r="G74" s="38">
        <f t="shared" si="24"/>
        <v>0.98648033193998175</v>
      </c>
      <c r="H74" s="38">
        <f t="shared" si="24"/>
        <v>2.106810610528095</v>
      </c>
      <c r="I74" s="38">
        <f t="shared" si="24"/>
        <v>2.6206792493375128</v>
      </c>
      <c r="J74" s="38">
        <f t="shared" si="24"/>
        <v>3.0742372937530309</v>
      </c>
      <c r="K74" s="38">
        <f t="shared" si="24"/>
        <v>1.2587285928104277</v>
      </c>
      <c r="L74" s="38">
        <f t="shared" si="24"/>
        <v>0.93410187087702656</v>
      </c>
      <c r="M74" s="38">
        <f t="shared" si="24"/>
        <v>0.93255703529976985</v>
      </c>
      <c r="N74" s="38">
        <f t="shared" si="24"/>
        <v>1.1550951200314399</v>
      </c>
      <c r="O74" s="38">
        <f t="shared" si="24"/>
        <v>1.1668988272744172</v>
      </c>
      <c r="P74" s="38">
        <f t="shared" si="24"/>
        <v>0.98104187953787114</v>
      </c>
      <c r="Q74" s="38">
        <f t="shared" si="24"/>
        <v>0.8093692716757882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1.6171091188912678</v>
      </c>
      <c r="C75" s="37">
        <f>TrAvia_emi!C$13</f>
        <v>1.6991852181010496</v>
      </c>
      <c r="D75" s="37">
        <f>TrAvia_emi!D$13</f>
        <v>1.5497691027364813</v>
      </c>
      <c r="E75" s="37">
        <f>TrAvia_emi!E$13</f>
        <v>0.99983220648914584</v>
      </c>
      <c r="F75" s="37">
        <f>TrAvia_emi!F$13</f>
        <v>0.61232286947159575</v>
      </c>
      <c r="G75" s="37">
        <f>TrAvia_emi!G$13</f>
        <v>0.6924952284305288</v>
      </c>
      <c r="H75" s="37">
        <f>TrAvia_emi!H$13</f>
        <v>1.7202731697588121</v>
      </c>
      <c r="I75" s="37">
        <f>TrAvia_emi!I$13</f>
        <v>2.1884909614162544</v>
      </c>
      <c r="J75" s="37">
        <f>TrAvia_emi!J$13</f>
        <v>2.7201816268013395</v>
      </c>
      <c r="K75" s="37">
        <f>TrAvia_emi!K$13</f>
        <v>0.94880901536743634</v>
      </c>
      <c r="L75" s="37">
        <f>TrAvia_emi!L$13</f>
        <v>0.62643569592124437</v>
      </c>
      <c r="M75" s="37">
        <f>TrAvia_emi!M$13</f>
        <v>0.538919258461386</v>
      </c>
      <c r="N75" s="37">
        <f>TrAvia_emi!N$13</f>
        <v>0.71859683027723287</v>
      </c>
      <c r="O75" s="37">
        <f>TrAvia_emi!O$13</f>
        <v>0.73334386256886808</v>
      </c>
      <c r="P75" s="37">
        <f>TrAvia_emi!P$13</f>
        <v>0.61566155990775595</v>
      </c>
      <c r="Q75" s="37">
        <f>TrAvia_emi!Q$13</f>
        <v>0.59428106358142063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0.35882536481037502</v>
      </c>
      <c r="C76" s="37">
        <f>TrAvia_emi!C$14</f>
        <v>0.48851039332635426</v>
      </c>
      <c r="D76" s="37">
        <f>TrAvia_emi!D$14</f>
        <v>0.55947208479413324</v>
      </c>
      <c r="E76" s="37">
        <f>TrAvia_emi!E$14</f>
        <v>0.4661837321367836</v>
      </c>
      <c r="F76" s="37">
        <f>TrAvia_emi!F$14</f>
        <v>0.34507885708951208</v>
      </c>
      <c r="G76" s="37">
        <f>TrAvia_emi!G$14</f>
        <v>0.29398510350945295</v>
      </c>
      <c r="H76" s="37">
        <f>TrAvia_emi!H$14</f>
        <v>0.3865374407692832</v>
      </c>
      <c r="I76" s="37">
        <f>TrAvia_emi!I$14</f>
        <v>0.43218828792125846</v>
      </c>
      <c r="J76" s="37">
        <f>TrAvia_emi!J$14</f>
        <v>0.35405566695169122</v>
      </c>
      <c r="K76" s="37">
        <f>TrAvia_emi!K$14</f>
        <v>0.30991957744299137</v>
      </c>
      <c r="L76" s="37">
        <f>TrAvia_emi!L$14</f>
        <v>0.30766617495578219</v>
      </c>
      <c r="M76" s="37">
        <f>TrAvia_emi!M$14</f>
        <v>0.39363777683838386</v>
      </c>
      <c r="N76" s="37">
        <f>TrAvia_emi!N$14</f>
        <v>0.43649828975420696</v>
      </c>
      <c r="O76" s="37">
        <f>TrAvia_emi!O$14</f>
        <v>0.43355496470554922</v>
      </c>
      <c r="P76" s="37">
        <f>TrAvia_emi!P$14</f>
        <v>0.36538031963011519</v>
      </c>
      <c r="Q76" s="37">
        <f>TrAvia_emi!Q$14</f>
        <v>0.21508820809436757</v>
      </c>
    </row>
    <row r="77" spans="1:17" ht="11.45" customHeight="1" x14ac:dyDescent="0.25">
      <c r="A77" s="19" t="s">
        <v>32</v>
      </c>
      <c r="B77" s="38">
        <f t="shared" ref="B77:Q77" si="25">B78+B79</f>
        <v>0</v>
      </c>
      <c r="C77" s="38">
        <f t="shared" si="25"/>
        <v>0</v>
      </c>
      <c r="D77" s="38">
        <f t="shared" si="25"/>
        <v>0</v>
      </c>
      <c r="E77" s="38">
        <f t="shared" si="25"/>
        <v>0</v>
      </c>
      <c r="F77" s="38">
        <f t="shared" si="25"/>
        <v>0</v>
      </c>
      <c r="G77" s="38">
        <f t="shared" si="25"/>
        <v>0</v>
      </c>
      <c r="H77" s="38">
        <f t="shared" si="25"/>
        <v>0</v>
      </c>
      <c r="I77" s="38">
        <f t="shared" si="25"/>
        <v>0</v>
      </c>
      <c r="J77" s="38">
        <f t="shared" si="25"/>
        <v>0</v>
      </c>
      <c r="K77" s="38">
        <f t="shared" si="25"/>
        <v>0</v>
      </c>
      <c r="L77" s="38">
        <f t="shared" si="25"/>
        <v>0</v>
      </c>
      <c r="M77" s="38">
        <f t="shared" si="25"/>
        <v>0</v>
      </c>
      <c r="N77" s="38">
        <f t="shared" si="25"/>
        <v>0</v>
      </c>
      <c r="O77" s="38">
        <f t="shared" si="25"/>
        <v>0</v>
      </c>
      <c r="P77" s="38">
        <f t="shared" si="25"/>
        <v>0</v>
      </c>
      <c r="Q77" s="38">
        <f t="shared" si="25"/>
        <v>0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0.95732437483449662</v>
      </c>
      <c r="C85" s="31">
        <f t="shared" si="27"/>
        <v>0.95921125454587897</v>
      </c>
      <c r="D85" s="31">
        <f t="shared" si="27"/>
        <v>0.95856342721454013</v>
      </c>
      <c r="E85" s="31">
        <f t="shared" si="27"/>
        <v>0.95527495088360115</v>
      </c>
      <c r="F85" s="31">
        <f t="shared" si="27"/>
        <v>0.95678113281634525</v>
      </c>
      <c r="G85" s="31">
        <f t="shared" si="27"/>
        <v>0.95193033635288415</v>
      </c>
      <c r="H85" s="31">
        <f t="shared" si="27"/>
        <v>0.95106631843116018</v>
      </c>
      <c r="I85" s="31">
        <f t="shared" si="27"/>
        <v>0.94856725102768835</v>
      </c>
      <c r="J85" s="31">
        <f t="shared" si="27"/>
        <v>0.94751114605440512</v>
      </c>
      <c r="K85" s="31">
        <f t="shared" si="27"/>
        <v>0.95197703470190054</v>
      </c>
      <c r="L85" s="31">
        <f t="shared" si="27"/>
        <v>0.95185551443462924</v>
      </c>
      <c r="M85" s="31">
        <f t="shared" si="27"/>
        <v>0.95361772724150973</v>
      </c>
      <c r="N85" s="31">
        <f t="shared" si="27"/>
        <v>0.95724977067638772</v>
      </c>
      <c r="O85" s="31">
        <f t="shared" si="27"/>
        <v>0.95466555621685978</v>
      </c>
      <c r="P85" s="31">
        <f t="shared" si="27"/>
        <v>0.95681795293666505</v>
      </c>
      <c r="Q85" s="31">
        <f t="shared" si="27"/>
        <v>0.95506323179439512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3.6058496345458698E-3</v>
      </c>
      <c r="C86" s="29">
        <f t="shared" si="28"/>
        <v>3.3309837032184566E-3</v>
      </c>
      <c r="D86" s="29">
        <f t="shared" si="28"/>
        <v>3.2699728153746991E-3</v>
      </c>
      <c r="E86" s="29">
        <f t="shared" si="28"/>
        <v>3.9034157663620566E-3</v>
      </c>
      <c r="F86" s="29">
        <f t="shared" si="28"/>
        <v>4.3562844973455105E-3</v>
      </c>
      <c r="G86" s="29">
        <f t="shared" si="28"/>
        <v>4.7886235188121205E-3</v>
      </c>
      <c r="H86" s="29">
        <f t="shared" si="28"/>
        <v>5.3056980018658358E-3</v>
      </c>
      <c r="I86" s="29">
        <f t="shared" si="28"/>
        <v>5.7698245128474206E-3</v>
      </c>
      <c r="J86" s="29">
        <f t="shared" si="28"/>
        <v>6.2073888470853761E-3</v>
      </c>
      <c r="K86" s="29">
        <f t="shared" si="28"/>
        <v>6.2355222574585452E-3</v>
      </c>
      <c r="L86" s="29">
        <f t="shared" si="28"/>
        <v>8.117641997651066E-3</v>
      </c>
      <c r="M86" s="29">
        <f t="shared" si="28"/>
        <v>9.5747995049461545E-3</v>
      </c>
      <c r="N86" s="29">
        <f t="shared" si="28"/>
        <v>8.8421864713000842E-3</v>
      </c>
      <c r="O86" s="29">
        <f t="shared" si="28"/>
        <v>7.905770863219648E-3</v>
      </c>
      <c r="P86" s="29">
        <f t="shared" si="28"/>
        <v>7.9460014667566293E-3</v>
      </c>
      <c r="Q86" s="29">
        <f t="shared" si="28"/>
        <v>8.4132255961152907E-3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0.81354467724384105</v>
      </c>
      <c r="C87" s="29">
        <f t="shared" si="29"/>
        <v>0.82182630047938254</v>
      </c>
      <c r="D87" s="29">
        <f t="shared" si="29"/>
        <v>0.82576674099711833</v>
      </c>
      <c r="E87" s="29">
        <f t="shared" si="29"/>
        <v>0.81905421219622343</v>
      </c>
      <c r="F87" s="29">
        <f t="shared" si="29"/>
        <v>0.8310905980462151</v>
      </c>
      <c r="G87" s="29">
        <f t="shared" si="29"/>
        <v>0.8337262060217483</v>
      </c>
      <c r="H87" s="29">
        <f t="shared" si="29"/>
        <v>0.83240249564238666</v>
      </c>
      <c r="I87" s="29">
        <f t="shared" si="29"/>
        <v>0.83225195080713854</v>
      </c>
      <c r="J87" s="29">
        <f t="shared" si="29"/>
        <v>0.83563213216541898</v>
      </c>
      <c r="K87" s="29">
        <f t="shared" si="29"/>
        <v>0.84140994384921097</v>
      </c>
      <c r="L87" s="29">
        <f t="shared" si="29"/>
        <v>0.83950394176738863</v>
      </c>
      <c r="M87" s="29">
        <f t="shared" si="29"/>
        <v>0.83744905258291102</v>
      </c>
      <c r="N87" s="29">
        <f t="shared" si="29"/>
        <v>0.84083748657946344</v>
      </c>
      <c r="O87" s="29">
        <f t="shared" si="29"/>
        <v>0.83635796405587015</v>
      </c>
      <c r="P87" s="29">
        <f t="shared" si="29"/>
        <v>0.8363620671420805</v>
      </c>
      <c r="Q87" s="29">
        <f t="shared" si="29"/>
        <v>0.83217590425614874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0.14017384795610977</v>
      </c>
      <c r="C88" s="29">
        <f t="shared" si="30"/>
        <v>0.13405397036327796</v>
      </c>
      <c r="D88" s="29">
        <f t="shared" si="30"/>
        <v>0.12952671340204716</v>
      </c>
      <c r="E88" s="29">
        <f t="shared" si="30"/>
        <v>0.1323173229210157</v>
      </c>
      <c r="F88" s="29">
        <f t="shared" si="30"/>
        <v>0.12133425027278469</v>
      </c>
      <c r="G88" s="29">
        <f t="shared" si="30"/>
        <v>0.11341550681232367</v>
      </c>
      <c r="H88" s="29">
        <f t="shared" si="30"/>
        <v>0.11335812478690767</v>
      </c>
      <c r="I88" s="29">
        <f t="shared" si="30"/>
        <v>0.11054547570770244</v>
      </c>
      <c r="J88" s="29">
        <f t="shared" si="30"/>
        <v>0.10567162504190081</v>
      </c>
      <c r="K88" s="29">
        <f t="shared" si="30"/>
        <v>0.10433156859523096</v>
      </c>
      <c r="L88" s="29">
        <f t="shared" si="30"/>
        <v>0.10423393066958954</v>
      </c>
      <c r="M88" s="29">
        <f t="shared" si="30"/>
        <v>0.10659387515365257</v>
      </c>
      <c r="N88" s="29">
        <f t="shared" si="30"/>
        <v>0.10757009762562425</v>
      </c>
      <c r="O88" s="29">
        <f t="shared" si="30"/>
        <v>0.11040182129777003</v>
      </c>
      <c r="P88" s="29">
        <f t="shared" si="30"/>
        <v>0.11250988432782787</v>
      </c>
      <c r="Q88" s="29">
        <f t="shared" si="30"/>
        <v>0.11447410194213097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2.8218892863808506E-2</v>
      </c>
      <c r="C89" s="30">
        <f t="shared" si="31"/>
        <v>2.8248920957778881E-2</v>
      </c>
      <c r="D89" s="30">
        <f t="shared" si="31"/>
        <v>2.9055258561884796E-2</v>
      </c>
      <c r="E89" s="30">
        <f t="shared" si="31"/>
        <v>2.9834753310977711E-2</v>
      </c>
      <c r="F89" s="30">
        <f t="shared" si="31"/>
        <v>2.6204880030946353E-2</v>
      </c>
      <c r="G89" s="30">
        <f t="shared" si="31"/>
        <v>2.6520412435540087E-2</v>
      </c>
      <c r="H89" s="30">
        <f t="shared" si="31"/>
        <v>2.6195749232595326E-2</v>
      </c>
      <c r="I89" s="30">
        <f t="shared" si="31"/>
        <v>2.5287063994961299E-2</v>
      </c>
      <c r="J89" s="30">
        <f t="shared" si="31"/>
        <v>2.5695738447887514E-2</v>
      </c>
      <c r="K89" s="30">
        <f t="shared" si="31"/>
        <v>2.5234137210298352E-2</v>
      </c>
      <c r="L89" s="30">
        <f t="shared" si="31"/>
        <v>2.3872615601046428E-2</v>
      </c>
      <c r="M89" s="30">
        <f t="shared" si="31"/>
        <v>2.2638699014574697E-2</v>
      </c>
      <c r="N89" s="30">
        <f t="shared" si="31"/>
        <v>2.1899253480370157E-2</v>
      </c>
      <c r="O89" s="30">
        <f t="shared" si="31"/>
        <v>2.256353510219767E-2</v>
      </c>
      <c r="P89" s="30">
        <f t="shared" si="31"/>
        <v>2.0225074782213401E-2</v>
      </c>
      <c r="Q89" s="30">
        <f t="shared" si="31"/>
        <v>2.0102929586032884E-2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0</v>
      </c>
      <c r="C90" s="29">
        <f t="shared" si="32"/>
        <v>0</v>
      </c>
      <c r="D90" s="29">
        <f t="shared" si="32"/>
        <v>0</v>
      </c>
      <c r="E90" s="29">
        <f t="shared" si="32"/>
        <v>0</v>
      </c>
      <c r="F90" s="29">
        <f t="shared" si="32"/>
        <v>0</v>
      </c>
      <c r="G90" s="29">
        <f t="shared" si="32"/>
        <v>0</v>
      </c>
      <c r="H90" s="29">
        <f t="shared" si="32"/>
        <v>0</v>
      </c>
      <c r="I90" s="29">
        <f t="shared" si="32"/>
        <v>0</v>
      </c>
      <c r="J90" s="29">
        <f t="shared" si="32"/>
        <v>0</v>
      </c>
      <c r="K90" s="29">
        <f t="shared" si="32"/>
        <v>0</v>
      </c>
      <c r="L90" s="29">
        <f t="shared" si="32"/>
        <v>0</v>
      </c>
      <c r="M90" s="29">
        <f t="shared" si="32"/>
        <v>0</v>
      </c>
      <c r="N90" s="29">
        <f t="shared" si="32"/>
        <v>0</v>
      </c>
      <c r="O90" s="29">
        <f t="shared" si="32"/>
        <v>0</v>
      </c>
      <c r="P90" s="29">
        <f t="shared" si="32"/>
        <v>0</v>
      </c>
      <c r="Q90" s="29">
        <f t="shared" si="32"/>
        <v>0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2.8218892863808506E-2</v>
      </c>
      <c r="C91" s="29">
        <f t="shared" si="33"/>
        <v>2.8248920957778881E-2</v>
      </c>
      <c r="D91" s="29">
        <f t="shared" si="33"/>
        <v>2.9055258561884796E-2</v>
      </c>
      <c r="E91" s="29">
        <f t="shared" si="33"/>
        <v>2.9834753310977711E-2</v>
      </c>
      <c r="F91" s="29">
        <f t="shared" si="33"/>
        <v>2.6204880030946353E-2</v>
      </c>
      <c r="G91" s="29">
        <f t="shared" si="33"/>
        <v>2.6520412435540087E-2</v>
      </c>
      <c r="H91" s="29">
        <f t="shared" si="33"/>
        <v>2.6195749232595326E-2</v>
      </c>
      <c r="I91" s="29">
        <f t="shared" si="33"/>
        <v>2.5287063994961299E-2</v>
      </c>
      <c r="J91" s="29">
        <f t="shared" si="33"/>
        <v>2.522548963969088E-2</v>
      </c>
      <c r="K91" s="29">
        <f t="shared" si="33"/>
        <v>2.4711826478907958E-2</v>
      </c>
      <c r="L91" s="29">
        <f t="shared" si="33"/>
        <v>2.3378134811504862E-2</v>
      </c>
      <c r="M91" s="29">
        <f t="shared" si="33"/>
        <v>2.2211553750148758E-2</v>
      </c>
      <c r="N91" s="29">
        <f t="shared" si="33"/>
        <v>2.1500481034597105E-2</v>
      </c>
      <c r="O91" s="29">
        <f t="shared" si="33"/>
        <v>2.2197999187434526E-2</v>
      </c>
      <c r="P91" s="29">
        <f t="shared" si="33"/>
        <v>1.9964106075346131E-2</v>
      </c>
      <c r="Q91" s="29">
        <f t="shared" si="33"/>
        <v>1.99108633797969E-2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4.7024880819663422E-4</v>
      </c>
      <c r="K92" s="29">
        <f t="shared" si="34"/>
        <v>5.2231073139039281E-4</v>
      </c>
      <c r="L92" s="29">
        <f t="shared" si="34"/>
        <v>4.9448078954156531E-4</v>
      </c>
      <c r="M92" s="29">
        <f t="shared" si="34"/>
        <v>4.2714526442593767E-4</v>
      </c>
      <c r="N92" s="29">
        <f t="shared" si="34"/>
        <v>3.9877244577305295E-4</v>
      </c>
      <c r="O92" s="29">
        <f t="shared" si="34"/>
        <v>3.6553591476314338E-4</v>
      </c>
      <c r="P92" s="29">
        <f t="shared" si="34"/>
        <v>2.6096870686726967E-4</v>
      </c>
      <c r="Q92" s="29">
        <f t="shared" si="34"/>
        <v>1.9206620623598295E-4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1.4456732301694851E-2</v>
      </c>
      <c r="C93" s="30">
        <f t="shared" si="35"/>
        <v>1.2539824496342142E-2</v>
      </c>
      <c r="D93" s="30">
        <f t="shared" si="35"/>
        <v>1.2381314223575031E-2</v>
      </c>
      <c r="E93" s="30">
        <f t="shared" si="35"/>
        <v>1.4890295805421104E-2</v>
      </c>
      <c r="F93" s="30">
        <f t="shared" si="35"/>
        <v>1.7013987152708413E-2</v>
      </c>
      <c r="G93" s="30">
        <f t="shared" si="35"/>
        <v>2.15492512115758E-2</v>
      </c>
      <c r="H93" s="30">
        <f t="shared" si="35"/>
        <v>2.2737932336244559E-2</v>
      </c>
      <c r="I93" s="30">
        <f t="shared" si="35"/>
        <v>2.6145684977350422E-2</v>
      </c>
      <c r="J93" s="30">
        <f t="shared" si="35"/>
        <v>2.6793115497707454E-2</v>
      </c>
      <c r="K93" s="30">
        <f t="shared" si="35"/>
        <v>2.2788828087801132E-2</v>
      </c>
      <c r="L93" s="30">
        <f t="shared" si="35"/>
        <v>2.4271869964324386E-2</v>
      </c>
      <c r="M93" s="30">
        <f t="shared" si="35"/>
        <v>2.3743573743915544E-2</v>
      </c>
      <c r="N93" s="30">
        <f t="shared" si="35"/>
        <v>2.0850975843242154E-2</v>
      </c>
      <c r="O93" s="30">
        <f t="shared" si="35"/>
        <v>2.2770908680942503E-2</v>
      </c>
      <c r="P93" s="30">
        <f t="shared" si="35"/>
        <v>2.2956972281121594E-2</v>
      </c>
      <c r="Q93" s="30">
        <f t="shared" si="35"/>
        <v>2.4833838619571984E-2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1.1632455475239816E-2</v>
      </c>
      <c r="C95" s="29">
        <f t="shared" si="37"/>
        <v>9.5063995221921476E-3</v>
      </c>
      <c r="D95" s="29">
        <f t="shared" si="37"/>
        <v>8.6142426493775164E-3</v>
      </c>
      <c r="E95" s="29">
        <f t="shared" si="37"/>
        <v>9.1602247914819926E-3</v>
      </c>
      <c r="F95" s="29">
        <f t="shared" si="37"/>
        <v>1.004604228321249E-2</v>
      </c>
      <c r="G95" s="29">
        <f t="shared" si="37"/>
        <v>1.334211754110552E-2</v>
      </c>
      <c r="H95" s="29">
        <f t="shared" si="37"/>
        <v>1.4918724237253465E-2</v>
      </c>
      <c r="I95" s="29">
        <f t="shared" si="37"/>
        <v>1.5507829388790015E-2</v>
      </c>
      <c r="J95" s="29">
        <f t="shared" si="37"/>
        <v>1.5362845069278059E-2</v>
      </c>
      <c r="K95" s="29">
        <f t="shared" si="37"/>
        <v>1.2369350834524725E-2</v>
      </c>
      <c r="L95" s="29">
        <f t="shared" si="37"/>
        <v>1.1582112804196526E-2</v>
      </c>
      <c r="M95" s="29">
        <f t="shared" si="37"/>
        <v>1.2154857392880233E-2</v>
      </c>
      <c r="N95" s="29">
        <f t="shared" si="37"/>
        <v>9.9338198876305402E-3</v>
      </c>
      <c r="O95" s="29">
        <f t="shared" si="37"/>
        <v>1.0865354074188881E-2</v>
      </c>
      <c r="P95" s="29">
        <f t="shared" si="37"/>
        <v>1.1069989175172046E-2</v>
      </c>
      <c r="Q95" s="29">
        <f t="shared" si="37"/>
        <v>1.1805560021381282E-2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2.8242768264550352E-3</v>
      </c>
      <c r="C96" s="29">
        <f t="shared" si="38"/>
        <v>3.0334249741499958E-3</v>
      </c>
      <c r="D96" s="29">
        <f t="shared" si="38"/>
        <v>3.7670715741975154E-3</v>
      </c>
      <c r="E96" s="29">
        <f t="shared" si="38"/>
        <v>5.7300710139391118E-3</v>
      </c>
      <c r="F96" s="29">
        <f t="shared" si="38"/>
        <v>6.9679448694959234E-3</v>
      </c>
      <c r="G96" s="29">
        <f t="shared" si="38"/>
        <v>8.2071336704702801E-3</v>
      </c>
      <c r="H96" s="29">
        <f t="shared" si="38"/>
        <v>7.8192080989910907E-3</v>
      </c>
      <c r="I96" s="29">
        <f t="shared" si="38"/>
        <v>1.0637855588560407E-2</v>
      </c>
      <c r="J96" s="29">
        <f t="shared" si="38"/>
        <v>1.1430270428429397E-2</v>
      </c>
      <c r="K96" s="29">
        <f t="shared" si="38"/>
        <v>1.0419477253276408E-2</v>
      </c>
      <c r="L96" s="29">
        <f t="shared" si="38"/>
        <v>1.268975716012786E-2</v>
      </c>
      <c r="M96" s="29">
        <f t="shared" si="38"/>
        <v>1.1588716351035314E-2</v>
      </c>
      <c r="N96" s="29">
        <f t="shared" si="38"/>
        <v>1.0917155955611615E-2</v>
      </c>
      <c r="O96" s="29">
        <f t="shared" si="38"/>
        <v>1.1905554606753624E-2</v>
      </c>
      <c r="P96" s="29">
        <f t="shared" si="38"/>
        <v>1.1886983105949545E-2</v>
      </c>
      <c r="Q96" s="29">
        <f t="shared" si="38"/>
        <v>1.3028278598190706E-2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0.66159897471738704</v>
      </c>
      <c r="C98" s="31">
        <f t="shared" si="40"/>
        <v>0.67350007571928605</v>
      </c>
      <c r="D98" s="31">
        <f t="shared" si="40"/>
        <v>0.66444736160598261</v>
      </c>
      <c r="E98" s="31">
        <f t="shared" si="40"/>
        <v>0.67317153275224184</v>
      </c>
      <c r="F98" s="31">
        <f t="shared" si="40"/>
        <v>0.69392786473405899</v>
      </c>
      <c r="G98" s="31">
        <f t="shared" si="40"/>
        <v>0.69517970127788253</v>
      </c>
      <c r="H98" s="31">
        <f t="shared" si="40"/>
        <v>0.70716046753875927</v>
      </c>
      <c r="I98" s="31">
        <f t="shared" si="40"/>
        <v>0.70419478785363854</v>
      </c>
      <c r="J98" s="31">
        <f t="shared" si="40"/>
        <v>0.70877456256209925</v>
      </c>
      <c r="K98" s="31">
        <f t="shared" si="40"/>
        <v>0.7257840377343906</v>
      </c>
      <c r="L98" s="31">
        <f t="shared" si="40"/>
        <v>0.68571693096265085</v>
      </c>
      <c r="M98" s="31">
        <f t="shared" si="40"/>
        <v>0.66492475606380486</v>
      </c>
      <c r="N98" s="31">
        <f t="shared" si="40"/>
        <v>0.67682959063883086</v>
      </c>
      <c r="O98" s="31">
        <f t="shared" si="40"/>
        <v>0.6584558818577384</v>
      </c>
      <c r="P98" s="31">
        <f t="shared" si="40"/>
        <v>0.64666543955058065</v>
      </c>
      <c r="Q98" s="31">
        <f t="shared" si="40"/>
        <v>0.65648470076910037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5.5889345372726936E-3</v>
      </c>
      <c r="C99" s="29">
        <f t="shared" si="41"/>
        <v>6.1939634761325321E-3</v>
      </c>
      <c r="D99" s="29">
        <f t="shared" si="41"/>
        <v>6.6234875603651292E-3</v>
      </c>
      <c r="E99" s="29">
        <f t="shared" si="41"/>
        <v>7.4262493223910741E-3</v>
      </c>
      <c r="F99" s="29">
        <f t="shared" si="41"/>
        <v>8.4011128170832141E-3</v>
      </c>
      <c r="G99" s="29">
        <f t="shared" si="41"/>
        <v>9.2167268952108757E-3</v>
      </c>
      <c r="H99" s="29">
        <f t="shared" si="41"/>
        <v>9.6262602372313988E-3</v>
      </c>
      <c r="I99" s="29">
        <f t="shared" si="41"/>
        <v>1.069635643688451E-2</v>
      </c>
      <c r="J99" s="29">
        <f t="shared" si="41"/>
        <v>1.1741137311374926E-2</v>
      </c>
      <c r="K99" s="29">
        <f t="shared" si="41"/>
        <v>1.4540996731403452E-2</v>
      </c>
      <c r="L99" s="29">
        <f t="shared" si="41"/>
        <v>1.3487696999278551E-2</v>
      </c>
      <c r="M99" s="29">
        <f t="shared" si="41"/>
        <v>1.4171030387367285E-2</v>
      </c>
      <c r="N99" s="29">
        <f t="shared" si="41"/>
        <v>1.5507748016644564E-2</v>
      </c>
      <c r="O99" s="29">
        <f t="shared" si="41"/>
        <v>1.6569859793979815E-2</v>
      </c>
      <c r="P99" s="29">
        <f t="shared" si="41"/>
        <v>1.7864422120006187E-2</v>
      </c>
      <c r="Q99" s="29">
        <f t="shared" si="41"/>
        <v>1.8784513551774989E-2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0.65601004018011433</v>
      </c>
      <c r="C100" s="29">
        <f t="shared" si="42"/>
        <v>0.66730611224315362</v>
      </c>
      <c r="D100" s="29">
        <f t="shared" si="42"/>
        <v>0.65782387404561748</v>
      </c>
      <c r="E100" s="29">
        <f t="shared" si="42"/>
        <v>0.66574528342985073</v>
      </c>
      <c r="F100" s="29">
        <f t="shared" si="42"/>
        <v>0.68552675191697576</v>
      </c>
      <c r="G100" s="29">
        <f t="shared" si="42"/>
        <v>0.68596297438267162</v>
      </c>
      <c r="H100" s="29">
        <f t="shared" si="42"/>
        <v>0.69753420730152793</v>
      </c>
      <c r="I100" s="29">
        <f t="shared" si="42"/>
        <v>0.69349843141675405</v>
      </c>
      <c r="J100" s="29">
        <f t="shared" si="42"/>
        <v>0.69703342525072431</v>
      </c>
      <c r="K100" s="29">
        <f t="shared" si="42"/>
        <v>0.71124304100298719</v>
      </c>
      <c r="L100" s="29">
        <f t="shared" si="42"/>
        <v>0.67222923396337231</v>
      </c>
      <c r="M100" s="29">
        <f t="shared" si="42"/>
        <v>0.65075372567643763</v>
      </c>
      <c r="N100" s="29">
        <f t="shared" si="42"/>
        <v>0.6613218426221863</v>
      </c>
      <c r="O100" s="29">
        <f t="shared" si="42"/>
        <v>0.64188602206375855</v>
      </c>
      <c r="P100" s="29">
        <f t="shared" si="42"/>
        <v>0.62880101743057437</v>
      </c>
      <c r="Q100" s="29">
        <f t="shared" si="42"/>
        <v>0.63770018721732535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0.33811710031364972</v>
      </c>
      <c r="C101" s="30">
        <f t="shared" si="43"/>
        <v>0.32624179718483981</v>
      </c>
      <c r="D101" s="30">
        <f t="shared" si="43"/>
        <v>0.33531700250791052</v>
      </c>
      <c r="E101" s="30">
        <f t="shared" si="43"/>
        <v>0.3265974956580503</v>
      </c>
      <c r="F101" s="30">
        <f t="shared" si="43"/>
        <v>0.30585638116836716</v>
      </c>
      <c r="G101" s="30">
        <f t="shared" si="43"/>
        <v>0.30461950665944143</v>
      </c>
      <c r="H101" s="30">
        <f t="shared" si="43"/>
        <v>0.29252937620926928</v>
      </c>
      <c r="I101" s="30">
        <f t="shared" si="43"/>
        <v>0.29546032122643701</v>
      </c>
      <c r="J101" s="30">
        <f t="shared" si="43"/>
        <v>0.29086372398440996</v>
      </c>
      <c r="K101" s="30">
        <f t="shared" si="43"/>
        <v>0.27398439947154246</v>
      </c>
      <c r="L101" s="30">
        <f t="shared" si="43"/>
        <v>0.31410121881719533</v>
      </c>
      <c r="M101" s="30">
        <f t="shared" si="43"/>
        <v>0.33482458520219022</v>
      </c>
      <c r="N101" s="30">
        <f t="shared" si="43"/>
        <v>0.32292437362801452</v>
      </c>
      <c r="O101" s="30">
        <f t="shared" si="43"/>
        <v>0.34132773543232858</v>
      </c>
      <c r="P101" s="30">
        <f t="shared" si="43"/>
        <v>0.35314588981836448</v>
      </c>
      <c r="Q101" s="30">
        <f t="shared" si="43"/>
        <v>0.34337188573443683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2.8392496896315501E-4</v>
      </c>
      <c r="C102" s="30">
        <f t="shared" si="44"/>
        <v>2.5812709587402446E-4</v>
      </c>
      <c r="D102" s="30">
        <f t="shared" si="44"/>
        <v>2.356358861069425E-4</v>
      </c>
      <c r="E102" s="30">
        <f t="shared" si="44"/>
        <v>2.3097158970795023E-4</v>
      </c>
      <c r="F102" s="30">
        <f t="shared" si="44"/>
        <v>2.1575409757366008E-4</v>
      </c>
      <c r="G102" s="30">
        <f t="shared" si="44"/>
        <v>2.0079206267610729E-4</v>
      </c>
      <c r="H102" s="30">
        <f t="shared" si="44"/>
        <v>3.1015625197145088E-4</v>
      </c>
      <c r="I102" s="30">
        <f t="shared" si="44"/>
        <v>3.4489091992448976E-4</v>
      </c>
      <c r="J102" s="30">
        <f t="shared" si="44"/>
        <v>3.6171345349079266E-4</v>
      </c>
      <c r="K102" s="30">
        <f t="shared" si="44"/>
        <v>2.3156279406693359E-4</v>
      </c>
      <c r="L102" s="30">
        <f t="shared" si="44"/>
        <v>1.8185022015383502E-4</v>
      </c>
      <c r="M102" s="30">
        <f t="shared" si="44"/>
        <v>2.5065873400486309E-4</v>
      </c>
      <c r="N102" s="30">
        <f t="shared" si="44"/>
        <v>2.4603573315466694E-4</v>
      </c>
      <c r="O102" s="30">
        <f t="shared" si="44"/>
        <v>2.1638270993306388E-4</v>
      </c>
      <c r="P102" s="30">
        <f t="shared" si="44"/>
        <v>1.8867063105491085E-4</v>
      </c>
      <c r="Q102" s="30">
        <f t="shared" si="44"/>
        <v>1.4341349646280002E-4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1.7455004211693192E-4</v>
      </c>
      <c r="C103" s="29">
        <f t="shared" si="45"/>
        <v>1.4494629394738701E-4</v>
      </c>
      <c r="D103" s="29">
        <f t="shared" si="45"/>
        <v>1.196952106260575E-4</v>
      </c>
      <c r="E103" s="29">
        <f t="shared" si="45"/>
        <v>1.0393079006285897E-4</v>
      </c>
      <c r="F103" s="29">
        <f t="shared" si="45"/>
        <v>8.6829763277325504E-5</v>
      </c>
      <c r="G103" s="29">
        <f t="shared" si="45"/>
        <v>9.3928745372111742E-5</v>
      </c>
      <c r="H103" s="29">
        <f t="shared" si="45"/>
        <v>1.9262333894977946E-4</v>
      </c>
      <c r="I103" s="29">
        <f t="shared" si="45"/>
        <v>2.2493833173749044E-4</v>
      </c>
      <c r="J103" s="29">
        <f t="shared" si="45"/>
        <v>2.6818242999069827E-4</v>
      </c>
      <c r="K103" s="29">
        <f t="shared" si="45"/>
        <v>1.2280120362424653E-4</v>
      </c>
      <c r="L103" s="29">
        <f t="shared" si="45"/>
        <v>7.8854378422546162E-5</v>
      </c>
      <c r="M103" s="29">
        <f t="shared" si="45"/>
        <v>7.9427998314817637E-5</v>
      </c>
      <c r="N103" s="29">
        <f t="shared" si="45"/>
        <v>9.0405287357240609E-5</v>
      </c>
      <c r="O103" s="29">
        <f t="shared" si="45"/>
        <v>8.5827521445968751E-5</v>
      </c>
      <c r="P103" s="29">
        <f t="shared" si="45"/>
        <v>7.8324589163047956E-5</v>
      </c>
      <c r="Q103" s="29">
        <f t="shared" si="45"/>
        <v>8.0634071874871168E-5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1.0937492684622305E-4</v>
      </c>
      <c r="C104" s="29">
        <f t="shared" si="46"/>
        <v>1.1318080192663746E-4</v>
      </c>
      <c r="D104" s="29">
        <f t="shared" si="46"/>
        <v>1.1594067548088502E-4</v>
      </c>
      <c r="E104" s="29">
        <f t="shared" si="46"/>
        <v>1.2704079964509128E-4</v>
      </c>
      <c r="F104" s="29">
        <f t="shared" si="46"/>
        <v>1.2892433429633458E-4</v>
      </c>
      <c r="G104" s="29">
        <f t="shared" si="46"/>
        <v>1.0686331730399556E-4</v>
      </c>
      <c r="H104" s="29">
        <f t="shared" si="46"/>
        <v>1.175329130216714E-4</v>
      </c>
      <c r="I104" s="29">
        <f t="shared" si="46"/>
        <v>1.1995258818699932E-4</v>
      </c>
      <c r="J104" s="29">
        <f t="shared" si="46"/>
        <v>9.3531023500094323E-5</v>
      </c>
      <c r="K104" s="29">
        <f t="shared" si="46"/>
        <v>1.0876159044268705E-4</v>
      </c>
      <c r="L104" s="29">
        <f t="shared" si="46"/>
        <v>1.0299584173128888E-4</v>
      </c>
      <c r="M104" s="29">
        <f t="shared" si="46"/>
        <v>1.7123073569004542E-4</v>
      </c>
      <c r="N104" s="29">
        <f t="shared" si="46"/>
        <v>1.5563044579742634E-4</v>
      </c>
      <c r="O104" s="29">
        <f t="shared" si="46"/>
        <v>1.3055518848709515E-4</v>
      </c>
      <c r="P104" s="29">
        <f t="shared" si="46"/>
        <v>1.1034604189186288E-4</v>
      </c>
      <c r="Q104" s="29">
        <f t="shared" si="46"/>
        <v>6.2779424587928851E-5</v>
      </c>
    </row>
    <row r="105" spans="1:17" ht="11.45" customHeight="1" x14ac:dyDescent="0.25">
      <c r="A105" s="19" t="s">
        <v>32</v>
      </c>
      <c r="B105" s="30">
        <f t="shared" ref="B105:Q105" si="47">IF(B25=0,0,B25/B$17)</f>
        <v>0</v>
      </c>
      <c r="C105" s="30">
        <f t="shared" si="47"/>
        <v>0</v>
      </c>
      <c r="D105" s="30">
        <f t="shared" si="47"/>
        <v>0</v>
      </c>
      <c r="E105" s="30">
        <f t="shared" si="47"/>
        <v>0</v>
      </c>
      <c r="F105" s="30">
        <f t="shared" si="47"/>
        <v>0</v>
      </c>
      <c r="G105" s="30">
        <f t="shared" si="47"/>
        <v>0</v>
      </c>
      <c r="H105" s="30">
        <f t="shared" si="47"/>
        <v>0</v>
      </c>
      <c r="I105" s="30">
        <f t="shared" si="47"/>
        <v>0</v>
      </c>
      <c r="J105" s="30">
        <f t="shared" si="47"/>
        <v>0</v>
      </c>
      <c r="K105" s="30">
        <f t="shared" si="47"/>
        <v>0</v>
      </c>
      <c r="L105" s="30">
        <f t="shared" si="47"/>
        <v>0</v>
      </c>
      <c r="M105" s="30">
        <f t="shared" si="47"/>
        <v>0</v>
      </c>
      <c r="N105" s="30">
        <f t="shared" si="47"/>
        <v>0</v>
      </c>
      <c r="O105" s="30">
        <f t="shared" si="47"/>
        <v>0</v>
      </c>
      <c r="P105" s="30">
        <f t="shared" si="47"/>
        <v>0</v>
      </c>
      <c r="Q105" s="30">
        <f t="shared" si="47"/>
        <v>0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0.87060310111330563</v>
      </c>
      <c r="C110" s="32">
        <f t="shared" si="51"/>
        <v>0.83657067430876086</v>
      </c>
      <c r="D110" s="32">
        <f t="shared" si="51"/>
        <v>0.82679885312897117</v>
      </c>
      <c r="E110" s="32">
        <f t="shared" si="51"/>
        <v>0.80102825168346603</v>
      </c>
      <c r="F110" s="32">
        <f t="shared" si="51"/>
        <v>0.73877082735465249</v>
      </c>
      <c r="G110" s="32">
        <f t="shared" si="51"/>
        <v>0.71565828769797546</v>
      </c>
      <c r="H110" s="32">
        <f t="shared" si="51"/>
        <v>0.69371041854496418</v>
      </c>
      <c r="I110" s="32">
        <f t="shared" si="51"/>
        <v>0.63912951465032908</v>
      </c>
      <c r="J110" s="32">
        <f t="shared" si="51"/>
        <v>0.58320598934775802</v>
      </c>
      <c r="K110" s="32">
        <f t="shared" si="51"/>
        <v>0.67127005172239385</v>
      </c>
      <c r="L110" s="32">
        <f t="shared" si="51"/>
        <v>0.65810053353209186</v>
      </c>
      <c r="M110" s="32">
        <f t="shared" si="51"/>
        <v>0.6259920398404456</v>
      </c>
      <c r="N110" s="32">
        <f t="shared" si="51"/>
        <v>0.60298545114768598</v>
      </c>
      <c r="O110" s="32">
        <f t="shared" si="51"/>
        <v>0.61481931344467156</v>
      </c>
      <c r="P110" s="32">
        <f t="shared" si="51"/>
        <v>0.62065343667589534</v>
      </c>
      <c r="Q110" s="32">
        <f t="shared" si="51"/>
        <v>0.63370074809389754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0.83481489861201097</v>
      </c>
      <c r="C111" s="31">
        <f t="shared" si="52"/>
        <v>0.80076428078275308</v>
      </c>
      <c r="D111" s="31">
        <f t="shared" si="52"/>
        <v>0.7919693717403703</v>
      </c>
      <c r="E111" s="31">
        <f t="shared" si="52"/>
        <v>0.76885984685452502</v>
      </c>
      <c r="F111" s="31">
        <f t="shared" si="52"/>
        <v>0.71200718313887679</v>
      </c>
      <c r="G111" s="31">
        <f t="shared" si="52"/>
        <v>0.68889234427708268</v>
      </c>
      <c r="H111" s="31">
        <f t="shared" si="52"/>
        <v>0.66696457233415885</v>
      </c>
      <c r="I111" s="31">
        <f t="shared" si="52"/>
        <v>0.61165873836438822</v>
      </c>
      <c r="J111" s="31">
        <f t="shared" si="52"/>
        <v>0.55880303032233258</v>
      </c>
      <c r="K111" s="31">
        <f t="shared" si="52"/>
        <v>0.64652332385339661</v>
      </c>
      <c r="L111" s="31">
        <f t="shared" si="52"/>
        <v>0.63429466671040835</v>
      </c>
      <c r="M111" s="31">
        <f t="shared" si="52"/>
        <v>0.60554088018129781</v>
      </c>
      <c r="N111" s="31">
        <f t="shared" si="52"/>
        <v>0.58321743819818928</v>
      </c>
      <c r="O111" s="31">
        <f t="shared" si="52"/>
        <v>0.59333050057588865</v>
      </c>
      <c r="P111" s="31">
        <f t="shared" si="52"/>
        <v>0.59937389371906069</v>
      </c>
      <c r="Q111" s="31">
        <f t="shared" si="52"/>
        <v>0.61180083956547671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2.7838353404068946E-3</v>
      </c>
      <c r="C112" s="29">
        <f t="shared" si="53"/>
        <v>2.4958645351637718E-3</v>
      </c>
      <c r="D112" s="29">
        <f t="shared" si="53"/>
        <v>2.5584043682787406E-3</v>
      </c>
      <c r="E112" s="29">
        <f t="shared" si="53"/>
        <v>2.8903309927726371E-3</v>
      </c>
      <c r="F112" s="29">
        <f t="shared" si="53"/>
        <v>3.1531686796810333E-3</v>
      </c>
      <c r="G112" s="29">
        <f t="shared" si="53"/>
        <v>3.2942612516275662E-3</v>
      </c>
      <c r="H112" s="29">
        <f t="shared" si="53"/>
        <v>3.5409095883247041E-3</v>
      </c>
      <c r="I112" s="29">
        <f t="shared" si="53"/>
        <v>3.4477941612335856E-3</v>
      </c>
      <c r="J112" s="29">
        <f t="shared" si="53"/>
        <v>3.1398664649585394E-3</v>
      </c>
      <c r="K112" s="29">
        <f t="shared" si="53"/>
        <v>3.7802780963821013E-3</v>
      </c>
      <c r="L112" s="29">
        <f t="shared" si="53"/>
        <v>4.7120462106303961E-3</v>
      </c>
      <c r="M112" s="29">
        <f t="shared" si="53"/>
        <v>5.2223564850723825E-3</v>
      </c>
      <c r="N112" s="29">
        <f t="shared" si="53"/>
        <v>4.7062644108904865E-3</v>
      </c>
      <c r="O112" s="29">
        <f t="shared" si="53"/>
        <v>4.360088502613475E-3</v>
      </c>
      <c r="P112" s="29">
        <f t="shared" si="53"/>
        <v>4.4479165656278689E-3</v>
      </c>
      <c r="Q112" s="29">
        <f t="shared" si="53"/>
        <v>4.7727289107936492E-3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0.77829444079333832</v>
      </c>
      <c r="C113" s="29">
        <f t="shared" si="54"/>
        <v>0.75053236992619299</v>
      </c>
      <c r="D113" s="29">
        <f t="shared" si="54"/>
        <v>0.74424718688046154</v>
      </c>
      <c r="E113" s="29">
        <f t="shared" si="54"/>
        <v>0.72256720191894752</v>
      </c>
      <c r="F113" s="29">
        <f t="shared" si="54"/>
        <v>0.6660293424467596</v>
      </c>
      <c r="G113" s="29">
        <f t="shared" si="54"/>
        <v>0.64674818324284222</v>
      </c>
      <c r="H113" s="29">
        <f t="shared" si="54"/>
        <v>0.6255134197807517</v>
      </c>
      <c r="I113" s="29">
        <f t="shared" si="54"/>
        <v>0.57466423426814583</v>
      </c>
      <c r="J113" s="29">
        <f t="shared" si="54"/>
        <v>0.52717061719051372</v>
      </c>
      <c r="K113" s="29">
        <f t="shared" si="54"/>
        <v>0.60854608125937526</v>
      </c>
      <c r="L113" s="29">
        <f t="shared" si="54"/>
        <v>0.59674634867422871</v>
      </c>
      <c r="M113" s="29">
        <f t="shared" si="54"/>
        <v>0.56845326069541591</v>
      </c>
      <c r="N113" s="29">
        <f t="shared" si="54"/>
        <v>0.54706865261990922</v>
      </c>
      <c r="O113" s="29">
        <f t="shared" si="54"/>
        <v>0.55534820054305178</v>
      </c>
      <c r="P113" s="29">
        <f t="shared" si="54"/>
        <v>0.55963717432885196</v>
      </c>
      <c r="Q113" s="29">
        <f t="shared" si="54"/>
        <v>0.56998076780169316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5.3736622478265772E-2</v>
      </c>
      <c r="C114" s="29">
        <f t="shared" si="55"/>
        <v>4.7736046321396462E-2</v>
      </c>
      <c r="D114" s="29">
        <f t="shared" si="55"/>
        <v>4.5163780491630043E-2</v>
      </c>
      <c r="E114" s="29">
        <f t="shared" si="55"/>
        <v>4.3402313942804804E-2</v>
      </c>
      <c r="F114" s="29">
        <f t="shared" si="55"/>
        <v>4.2824672012436144E-2</v>
      </c>
      <c r="G114" s="29">
        <f t="shared" si="55"/>
        <v>3.8849899782612871E-2</v>
      </c>
      <c r="H114" s="29">
        <f t="shared" si="55"/>
        <v>3.7910242965082497E-2</v>
      </c>
      <c r="I114" s="29">
        <f t="shared" si="55"/>
        <v>3.3546709935008849E-2</v>
      </c>
      <c r="J114" s="29">
        <f t="shared" si="55"/>
        <v>2.8492546666860272E-2</v>
      </c>
      <c r="K114" s="29">
        <f t="shared" si="55"/>
        <v>3.419696449763935E-2</v>
      </c>
      <c r="L114" s="29">
        <f t="shared" si="55"/>
        <v>3.2836271825549261E-2</v>
      </c>
      <c r="M114" s="29">
        <f t="shared" si="55"/>
        <v>3.1865263000809566E-2</v>
      </c>
      <c r="N114" s="29">
        <f t="shared" si="55"/>
        <v>3.144252116738961E-2</v>
      </c>
      <c r="O114" s="29">
        <f t="shared" si="55"/>
        <v>3.3622211530223406E-2</v>
      </c>
      <c r="P114" s="29">
        <f t="shared" si="55"/>
        <v>3.5288802824580877E-2</v>
      </c>
      <c r="Q114" s="29">
        <f t="shared" si="55"/>
        <v>3.7047342852989835E-2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1.5897207121485839E-2</v>
      </c>
      <c r="C115" s="30">
        <f t="shared" si="56"/>
        <v>1.5156619826869576E-2</v>
      </c>
      <c r="D115" s="30">
        <f t="shared" si="56"/>
        <v>1.3044601843084229E-2</v>
      </c>
      <c r="E115" s="30">
        <f t="shared" si="56"/>
        <v>1.2740965575171936E-2</v>
      </c>
      <c r="F115" s="30">
        <f t="shared" si="56"/>
        <v>1.2303184216711309E-2</v>
      </c>
      <c r="G115" s="30">
        <f t="shared" si="56"/>
        <v>1.1147542570744571E-2</v>
      </c>
      <c r="H115" s="30">
        <f t="shared" si="56"/>
        <v>1.0656210571504668E-2</v>
      </c>
      <c r="I115" s="30">
        <f t="shared" si="56"/>
        <v>9.0798582628704022E-3</v>
      </c>
      <c r="J115" s="30">
        <f t="shared" si="56"/>
        <v>7.2739615326214693E-3</v>
      </c>
      <c r="K115" s="30">
        <f t="shared" si="56"/>
        <v>8.279839880802272E-3</v>
      </c>
      <c r="L115" s="30">
        <f t="shared" si="56"/>
        <v>7.8474706655990486E-3</v>
      </c>
      <c r="M115" s="30">
        <f t="shared" si="56"/>
        <v>7.5192418032966222E-3</v>
      </c>
      <c r="N115" s="30">
        <f t="shared" si="56"/>
        <v>6.9882388319722974E-3</v>
      </c>
      <c r="O115" s="30">
        <f t="shared" si="56"/>
        <v>7.0018193527125105E-3</v>
      </c>
      <c r="P115" s="30">
        <f t="shared" si="56"/>
        <v>6.6117989778979652E-3</v>
      </c>
      <c r="Q115" s="30">
        <f t="shared" si="56"/>
        <v>7.0184091465073008E-3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0</v>
      </c>
      <c r="C116" s="29">
        <f t="shared" si="57"/>
        <v>0</v>
      </c>
      <c r="D116" s="29">
        <f t="shared" si="57"/>
        <v>0</v>
      </c>
      <c r="E116" s="29">
        <f t="shared" si="57"/>
        <v>0</v>
      </c>
      <c r="F116" s="29">
        <f t="shared" si="57"/>
        <v>0</v>
      </c>
      <c r="G116" s="29">
        <f t="shared" si="57"/>
        <v>0</v>
      </c>
      <c r="H116" s="29">
        <f t="shared" si="57"/>
        <v>0</v>
      </c>
      <c r="I116" s="29">
        <f t="shared" si="57"/>
        <v>0</v>
      </c>
      <c r="J116" s="29">
        <f t="shared" si="57"/>
        <v>0</v>
      </c>
      <c r="K116" s="29">
        <f t="shared" si="57"/>
        <v>0</v>
      </c>
      <c r="L116" s="29">
        <f t="shared" si="57"/>
        <v>0</v>
      </c>
      <c r="M116" s="29">
        <f t="shared" si="57"/>
        <v>0</v>
      </c>
      <c r="N116" s="29">
        <f t="shared" si="57"/>
        <v>0</v>
      </c>
      <c r="O116" s="29">
        <f t="shared" si="57"/>
        <v>0</v>
      </c>
      <c r="P116" s="29">
        <f t="shared" si="57"/>
        <v>0</v>
      </c>
      <c r="Q116" s="29">
        <f t="shared" si="57"/>
        <v>0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1.5897207121485839E-2</v>
      </c>
      <c r="C117" s="29">
        <f t="shared" si="58"/>
        <v>1.5156619826869576E-2</v>
      </c>
      <c r="D117" s="29">
        <f t="shared" si="58"/>
        <v>1.3044601843084229E-2</v>
      </c>
      <c r="E117" s="29">
        <f t="shared" si="58"/>
        <v>1.2740965575171936E-2</v>
      </c>
      <c r="F117" s="29">
        <f t="shared" si="58"/>
        <v>1.2303184216711309E-2</v>
      </c>
      <c r="G117" s="29">
        <f t="shared" si="58"/>
        <v>1.1147542570744571E-2</v>
      </c>
      <c r="H117" s="29">
        <f t="shared" si="58"/>
        <v>1.0656210571504668E-2</v>
      </c>
      <c r="I117" s="29">
        <f t="shared" si="58"/>
        <v>9.0798582628704022E-3</v>
      </c>
      <c r="J117" s="29">
        <f t="shared" si="58"/>
        <v>7.2031292659859962E-3</v>
      </c>
      <c r="K117" s="29">
        <f t="shared" si="58"/>
        <v>8.1876477503137514E-3</v>
      </c>
      <c r="L117" s="29">
        <f t="shared" si="58"/>
        <v>7.7636649712577157E-3</v>
      </c>
      <c r="M117" s="29">
        <f t="shared" si="58"/>
        <v>7.4507347990249518E-3</v>
      </c>
      <c r="N117" s="29">
        <f t="shared" si="58"/>
        <v>6.9261578672840038E-3</v>
      </c>
      <c r="O117" s="29">
        <f t="shared" si="58"/>
        <v>6.9444688603730901E-3</v>
      </c>
      <c r="P117" s="29">
        <f t="shared" si="58"/>
        <v>6.5699426343015102E-3</v>
      </c>
      <c r="Q117" s="29">
        <f t="shared" si="58"/>
        <v>6.9863833405964214E-3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7.0832266635473834E-5</v>
      </c>
      <c r="K118" s="29">
        <f t="shared" si="59"/>
        <v>9.2192130488520177E-5</v>
      </c>
      <c r="L118" s="29">
        <f t="shared" si="59"/>
        <v>8.3805694341331584E-5</v>
      </c>
      <c r="M118" s="29">
        <f t="shared" si="59"/>
        <v>6.8507004271670718E-5</v>
      </c>
      <c r="N118" s="29">
        <f t="shared" si="59"/>
        <v>6.2080964688292751E-5</v>
      </c>
      <c r="O118" s="29">
        <f t="shared" si="59"/>
        <v>5.7350492339420268E-5</v>
      </c>
      <c r="P118" s="29">
        <f t="shared" si="59"/>
        <v>4.1856343596454871E-5</v>
      </c>
      <c r="Q118" s="29">
        <f t="shared" si="59"/>
        <v>3.2025805910879378E-5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1.9890995379808828E-2</v>
      </c>
      <c r="C119" s="30">
        <f t="shared" si="60"/>
        <v>2.0649773699138022E-2</v>
      </c>
      <c r="D119" s="30">
        <f t="shared" si="60"/>
        <v>2.1784879545516594E-2</v>
      </c>
      <c r="E119" s="30">
        <f t="shared" si="60"/>
        <v>1.942743925376909E-2</v>
      </c>
      <c r="F119" s="30">
        <f t="shared" si="60"/>
        <v>1.4460459999064356E-2</v>
      </c>
      <c r="G119" s="30">
        <f t="shared" si="60"/>
        <v>1.5618400850148187E-2</v>
      </c>
      <c r="H119" s="30">
        <f t="shared" si="60"/>
        <v>1.608963563930068E-2</v>
      </c>
      <c r="I119" s="30">
        <f t="shared" si="60"/>
        <v>1.8390918023070538E-2</v>
      </c>
      <c r="J119" s="30">
        <f t="shared" si="60"/>
        <v>1.7128997492804037E-2</v>
      </c>
      <c r="K119" s="30">
        <f t="shared" si="60"/>
        <v>1.6466887988194914E-2</v>
      </c>
      <c r="L119" s="30">
        <f t="shared" si="60"/>
        <v>1.595839615608444E-2</v>
      </c>
      <c r="M119" s="30">
        <f t="shared" si="60"/>
        <v>1.2931917855851198E-2</v>
      </c>
      <c r="N119" s="30">
        <f t="shared" si="60"/>
        <v>1.2779774117524428E-2</v>
      </c>
      <c r="O119" s="30">
        <f t="shared" si="60"/>
        <v>1.4486993516070426E-2</v>
      </c>
      <c r="P119" s="30">
        <f t="shared" si="60"/>
        <v>1.4667743978936625E-2</v>
      </c>
      <c r="Q119" s="30">
        <f t="shared" si="60"/>
        <v>1.4881499381913559E-2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1.6130887798962042E-2</v>
      </c>
      <c r="C121" s="29">
        <f t="shared" si="62"/>
        <v>1.6373896789585365E-2</v>
      </c>
      <c r="D121" s="29">
        <f t="shared" si="62"/>
        <v>1.5994836210818694E-2</v>
      </c>
      <c r="E121" s="29">
        <f t="shared" si="62"/>
        <v>1.2736770504308227E-2</v>
      </c>
      <c r="F121" s="29">
        <f t="shared" si="62"/>
        <v>9.0865523026993061E-3</v>
      </c>
      <c r="G121" s="29">
        <f t="shared" si="62"/>
        <v>1.035922556028712E-2</v>
      </c>
      <c r="H121" s="29">
        <f t="shared" si="62"/>
        <v>1.1940948663306588E-2</v>
      </c>
      <c r="I121" s="29">
        <f t="shared" si="62"/>
        <v>1.1300318253668855E-2</v>
      </c>
      <c r="J121" s="29">
        <f t="shared" si="62"/>
        <v>1.0271434245697432E-2</v>
      </c>
      <c r="K121" s="29">
        <f t="shared" si="62"/>
        <v>8.9848414232880404E-3</v>
      </c>
      <c r="L121" s="29">
        <f t="shared" si="62"/>
        <v>7.8771545363811209E-3</v>
      </c>
      <c r="M121" s="29">
        <f t="shared" si="62"/>
        <v>6.8237774871634758E-3</v>
      </c>
      <c r="N121" s="29">
        <f t="shared" si="62"/>
        <v>6.3979469987984917E-3</v>
      </c>
      <c r="O121" s="29">
        <f t="shared" si="62"/>
        <v>7.1523137801274535E-3</v>
      </c>
      <c r="P121" s="29">
        <f t="shared" si="62"/>
        <v>7.2220808918610161E-3</v>
      </c>
      <c r="Q121" s="29">
        <f t="shared" si="62"/>
        <v>7.1577039087695454E-3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3.7601075808467877E-3</v>
      </c>
      <c r="C122" s="29">
        <f t="shared" si="63"/>
        <v>4.2758769095526568E-3</v>
      </c>
      <c r="D122" s="29">
        <f t="shared" si="63"/>
        <v>5.7900433346979004E-3</v>
      </c>
      <c r="E122" s="29">
        <f t="shared" si="63"/>
        <v>6.6906687494608635E-3</v>
      </c>
      <c r="F122" s="29">
        <f t="shared" si="63"/>
        <v>5.3739076963650496E-3</v>
      </c>
      <c r="G122" s="29">
        <f t="shared" si="63"/>
        <v>5.2591752898610679E-3</v>
      </c>
      <c r="H122" s="29">
        <f t="shared" si="63"/>
        <v>4.1486869759940932E-3</v>
      </c>
      <c r="I122" s="29">
        <f t="shared" si="63"/>
        <v>7.0905997694016834E-3</v>
      </c>
      <c r="J122" s="29">
        <f t="shared" si="63"/>
        <v>6.8575632471066048E-3</v>
      </c>
      <c r="K122" s="29">
        <f t="shared" si="63"/>
        <v>7.4820465649068756E-3</v>
      </c>
      <c r="L122" s="29">
        <f t="shared" si="63"/>
        <v>8.0812416197033176E-3</v>
      </c>
      <c r="M122" s="29">
        <f t="shared" si="63"/>
        <v>6.1081403686877233E-3</v>
      </c>
      <c r="N122" s="29">
        <f t="shared" si="63"/>
        <v>6.3818271187259376E-3</v>
      </c>
      <c r="O122" s="29">
        <f t="shared" si="63"/>
        <v>7.3346797359429734E-3</v>
      </c>
      <c r="P122" s="29">
        <f t="shared" si="63"/>
        <v>7.4456630870756071E-3</v>
      </c>
      <c r="Q122" s="29">
        <f t="shared" si="63"/>
        <v>7.723795473144013E-3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0.12939689888669437</v>
      </c>
      <c r="C123" s="32">
        <f t="shared" si="64"/>
        <v>0.16342932569123911</v>
      </c>
      <c r="D123" s="32">
        <f t="shared" si="64"/>
        <v>0.17320114687102883</v>
      </c>
      <c r="E123" s="32">
        <f t="shared" si="64"/>
        <v>0.19897174831653397</v>
      </c>
      <c r="F123" s="32">
        <f t="shared" si="64"/>
        <v>0.26122917264534762</v>
      </c>
      <c r="G123" s="32">
        <f t="shared" si="64"/>
        <v>0.28434171230202449</v>
      </c>
      <c r="H123" s="32">
        <f t="shared" si="64"/>
        <v>0.30628958145503576</v>
      </c>
      <c r="I123" s="32">
        <f t="shared" si="64"/>
        <v>0.36087048534967092</v>
      </c>
      <c r="J123" s="32">
        <f t="shared" si="64"/>
        <v>0.41679401065224186</v>
      </c>
      <c r="K123" s="32">
        <f t="shared" si="64"/>
        <v>0.3287299482776061</v>
      </c>
      <c r="L123" s="32">
        <f t="shared" si="64"/>
        <v>0.34189946646790809</v>
      </c>
      <c r="M123" s="32">
        <f t="shared" si="64"/>
        <v>0.37400796015955429</v>
      </c>
      <c r="N123" s="32">
        <f t="shared" si="64"/>
        <v>0.39701454885231396</v>
      </c>
      <c r="O123" s="32">
        <f t="shared" si="64"/>
        <v>0.38518068655532856</v>
      </c>
      <c r="P123" s="32">
        <f t="shared" si="64"/>
        <v>0.3793465633241046</v>
      </c>
      <c r="Q123" s="32">
        <f t="shared" si="64"/>
        <v>0.36629925190610246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0.1177190868696797</v>
      </c>
      <c r="C124" s="31">
        <f t="shared" si="65"/>
        <v>0.15270759449395135</v>
      </c>
      <c r="D124" s="31">
        <f t="shared" si="65"/>
        <v>0.1655032895732941</v>
      </c>
      <c r="E124" s="31">
        <f t="shared" si="65"/>
        <v>0.19090070891735958</v>
      </c>
      <c r="F124" s="31">
        <f t="shared" si="65"/>
        <v>0.25291426264249656</v>
      </c>
      <c r="G124" s="31">
        <f t="shared" si="65"/>
        <v>0.27562393506585786</v>
      </c>
      <c r="H124" s="31">
        <f t="shared" si="65"/>
        <v>0.29770019086995647</v>
      </c>
      <c r="I124" s="31">
        <f t="shared" si="65"/>
        <v>0.35301004244330431</v>
      </c>
      <c r="J124" s="31">
        <f t="shared" si="65"/>
        <v>0.41050984979794136</v>
      </c>
      <c r="K124" s="31">
        <f t="shared" si="65"/>
        <v>0.32383858668529658</v>
      </c>
      <c r="L124" s="31">
        <f t="shared" si="65"/>
        <v>0.33626899782339181</v>
      </c>
      <c r="M124" s="31">
        <f t="shared" si="65"/>
        <v>0.36863319222584695</v>
      </c>
      <c r="N124" s="31">
        <f t="shared" si="65"/>
        <v>0.39193622508010451</v>
      </c>
      <c r="O124" s="31">
        <f t="shared" si="65"/>
        <v>0.37924701409848294</v>
      </c>
      <c r="P124" s="31">
        <f t="shared" si="65"/>
        <v>0.37209359351484977</v>
      </c>
      <c r="Q124" s="31">
        <f t="shared" si="65"/>
        <v>0.35911937959058232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1.8025909959425608E-2</v>
      </c>
      <c r="C125" s="29">
        <f t="shared" si="66"/>
        <v>1.9801282253996331E-2</v>
      </c>
      <c r="D125" s="29">
        <f t="shared" si="66"/>
        <v>2.1874445932393276E-2</v>
      </c>
      <c r="E125" s="29">
        <f t="shared" si="66"/>
        <v>2.4397686970955314E-2</v>
      </c>
      <c r="F125" s="29">
        <f t="shared" si="66"/>
        <v>3.0386524709270356E-2</v>
      </c>
      <c r="G125" s="29">
        <f t="shared" si="66"/>
        <v>3.2345550241882418E-2</v>
      </c>
      <c r="H125" s="29">
        <f t="shared" si="66"/>
        <v>3.515935996354267E-2</v>
      </c>
      <c r="I125" s="29">
        <f t="shared" si="66"/>
        <v>3.638328552018557E-2</v>
      </c>
      <c r="J125" s="29">
        <f t="shared" si="66"/>
        <v>3.3091939297990584E-2</v>
      </c>
      <c r="K125" s="29">
        <f t="shared" si="66"/>
        <v>4.0832573886881447E-2</v>
      </c>
      <c r="L125" s="29">
        <f t="shared" si="66"/>
        <v>3.7856480659707821E-2</v>
      </c>
      <c r="M125" s="29">
        <f t="shared" si="66"/>
        <v>3.8652792910726617E-2</v>
      </c>
      <c r="N125" s="29">
        <f t="shared" si="66"/>
        <v>3.9937703538182615E-2</v>
      </c>
      <c r="O125" s="29">
        <f t="shared" si="66"/>
        <v>4.6557123296523076E-2</v>
      </c>
      <c r="P125" s="29">
        <f t="shared" si="66"/>
        <v>5.3635054348310431E-2</v>
      </c>
      <c r="Q125" s="29">
        <f t="shared" si="66"/>
        <v>5.9313612741587231E-2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9.9693176910254089E-2</v>
      </c>
      <c r="C126" s="29">
        <f t="shared" si="67"/>
        <v>0.13290631223995503</v>
      </c>
      <c r="D126" s="29">
        <f t="shared" si="67"/>
        <v>0.14362884364090084</v>
      </c>
      <c r="E126" s="29">
        <f t="shared" si="67"/>
        <v>0.16650302194640429</v>
      </c>
      <c r="F126" s="29">
        <f t="shared" si="67"/>
        <v>0.22252773793322619</v>
      </c>
      <c r="G126" s="29">
        <f t="shared" si="67"/>
        <v>0.24327838482397546</v>
      </c>
      <c r="H126" s="29">
        <f t="shared" si="67"/>
        <v>0.26254083090641378</v>
      </c>
      <c r="I126" s="29">
        <f t="shared" si="67"/>
        <v>0.31662675692311876</v>
      </c>
      <c r="J126" s="29">
        <f t="shared" si="67"/>
        <v>0.37741791049995083</v>
      </c>
      <c r="K126" s="29">
        <f t="shared" si="67"/>
        <v>0.28300601279841509</v>
      </c>
      <c r="L126" s="29">
        <f t="shared" si="67"/>
        <v>0.29841251716368394</v>
      </c>
      <c r="M126" s="29">
        <f t="shared" si="67"/>
        <v>0.3299803993151203</v>
      </c>
      <c r="N126" s="29">
        <f t="shared" si="67"/>
        <v>0.35199852154192185</v>
      </c>
      <c r="O126" s="29">
        <f t="shared" si="67"/>
        <v>0.33268989080195993</v>
      </c>
      <c r="P126" s="29">
        <f t="shared" si="67"/>
        <v>0.31845853916653932</v>
      </c>
      <c r="Q126" s="29">
        <f t="shared" si="67"/>
        <v>0.29980576684899507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1.1155892355502593E-2</v>
      </c>
      <c r="C127" s="30">
        <f t="shared" si="68"/>
        <v>1.016680001313954E-2</v>
      </c>
      <c r="D127" s="30">
        <f t="shared" si="68"/>
        <v>7.1745550277284454E-3</v>
      </c>
      <c r="E127" s="30">
        <f t="shared" si="68"/>
        <v>7.7110656916593535E-3</v>
      </c>
      <c r="F127" s="30">
        <f t="shared" si="68"/>
        <v>8.0878349592950205E-3</v>
      </c>
      <c r="G127" s="30">
        <f t="shared" si="68"/>
        <v>8.4980209334319864E-3</v>
      </c>
      <c r="H127" s="30">
        <f t="shared" si="68"/>
        <v>8.1384456573391183E-3</v>
      </c>
      <c r="I127" s="30">
        <f t="shared" si="68"/>
        <v>7.3663097839784305E-3</v>
      </c>
      <c r="J127" s="30">
        <f t="shared" si="68"/>
        <v>5.7906909722343107E-3</v>
      </c>
      <c r="K127" s="30">
        <f t="shared" si="68"/>
        <v>4.6518697812839745E-3</v>
      </c>
      <c r="L127" s="30">
        <f t="shared" si="68"/>
        <v>5.458535017021089E-3</v>
      </c>
      <c r="M127" s="30">
        <f t="shared" si="68"/>
        <v>5.2120614691900683E-3</v>
      </c>
      <c r="N127" s="30">
        <f t="shared" si="68"/>
        <v>4.8785645572722433E-3</v>
      </c>
      <c r="O127" s="30">
        <f t="shared" si="68"/>
        <v>5.7227306225187445E-3</v>
      </c>
      <c r="P127" s="30">
        <f t="shared" si="68"/>
        <v>7.0738301972586622E-3</v>
      </c>
      <c r="Q127" s="30">
        <f t="shared" si="68"/>
        <v>7.0302447952371545E-3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5.219196615120728E-4</v>
      </c>
      <c r="C128" s="30">
        <f t="shared" si="69"/>
        <v>5.5493118414823024E-4</v>
      </c>
      <c r="D128" s="30">
        <f t="shared" si="69"/>
        <v>5.2330227000628503E-4</v>
      </c>
      <c r="E128" s="30">
        <f t="shared" si="69"/>
        <v>3.5997370751503319E-4</v>
      </c>
      <c r="F128" s="30">
        <f t="shared" si="69"/>
        <v>2.2707504355602974E-4</v>
      </c>
      <c r="G128" s="30">
        <f t="shared" si="69"/>
        <v>2.1975630273459785E-4</v>
      </c>
      <c r="H128" s="30">
        <f t="shared" si="69"/>
        <v>4.5094492774015564E-4</v>
      </c>
      <c r="I128" s="30">
        <f t="shared" si="69"/>
        <v>4.9413312238817447E-4</v>
      </c>
      <c r="J128" s="30">
        <f t="shared" si="69"/>
        <v>4.9346988206615315E-4</v>
      </c>
      <c r="K128" s="30">
        <f t="shared" si="69"/>
        <v>2.3949181102551521E-4</v>
      </c>
      <c r="L128" s="30">
        <f t="shared" si="69"/>
        <v>1.7193362749525127E-4</v>
      </c>
      <c r="M128" s="30">
        <f t="shared" si="69"/>
        <v>1.6270646451727039E-4</v>
      </c>
      <c r="N128" s="30">
        <f t="shared" si="69"/>
        <v>1.9975921493725683E-4</v>
      </c>
      <c r="O128" s="30">
        <f t="shared" si="69"/>
        <v>2.1094183432681494E-4</v>
      </c>
      <c r="P128" s="30">
        <f t="shared" si="69"/>
        <v>1.7913961199619066E-4</v>
      </c>
      <c r="Q128" s="30">
        <f t="shared" si="69"/>
        <v>1.4962752028302255E-4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4.2714019666213651E-4</v>
      </c>
      <c r="C129" s="29">
        <f t="shared" si="70"/>
        <v>4.31015567358912E-4</v>
      </c>
      <c r="D129" s="29">
        <f t="shared" si="70"/>
        <v>3.8449737006941178E-4</v>
      </c>
      <c r="E129" s="29">
        <f t="shared" si="70"/>
        <v>2.4550436102364231E-4</v>
      </c>
      <c r="F129" s="29">
        <f t="shared" si="70"/>
        <v>1.452297801415559E-4</v>
      </c>
      <c r="G129" s="29">
        <f t="shared" si="70"/>
        <v>1.5426581365486619E-4</v>
      </c>
      <c r="H129" s="29">
        <f t="shared" si="70"/>
        <v>3.6820986962647113E-4</v>
      </c>
      <c r="I129" s="29">
        <f t="shared" si="70"/>
        <v>4.1264335280873565E-4</v>
      </c>
      <c r="J129" s="29">
        <f t="shared" si="70"/>
        <v>4.3663763669246858E-4</v>
      </c>
      <c r="K129" s="29">
        <f t="shared" si="70"/>
        <v>1.8052500809593173E-4</v>
      </c>
      <c r="L129" s="29">
        <f t="shared" si="70"/>
        <v>1.1530365686038864E-4</v>
      </c>
      <c r="M129" s="29">
        <f t="shared" si="70"/>
        <v>9.4027114573571021E-5</v>
      </c>
      <c r="N129" s="29">
        <f t="shared" si="70"/>
        <v>1.2427230985849385E-4</v>
      </c>
      <c r="O129" s="29">
        <f t="shared" si="70"/>
        <v>1.3256753366006245E-4</v>
      </c>
      <c r="P129" s="29">
        <f t="shared" si="70"/>
        <v>1.1242065732687957E-4</v>
      </c>
      <c r="Q129" s="29">
        <f t="shared" si="70"/>
        <v>1.0986431658164625E-4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9.4779464849936343E-5</v>
      </c>
      <c r="C130" s="29">
        <f t="shared" si="71"/>
        <v>1.2391561678931826E-4</v>
      </c>
      <c r="D130" s="29">
        <f t="shared" si="71"/>
        <v>1.3880489993687328E-4</v>
      </c>
      <c r="E130" s="29">
        <f t="shared" si="71"/>
        <v>1.1446934649139087E-4</v>
      </c>
      <c r="F130" s="29">
        <f t="shared" si="71"/>
        <v>8.1845263414473827E-5</v>
      </c>
      <c r="G130" s="29">
        <f t="shared" si="71"/>
        <v>6.5490489079731654E-5</v>
      </c>
      <c r="H130" s="29">
        <f t="shared" si="71"/>
        <v>8.2735058113684519E-5</v>
      </c>
      <c r="I130" s="29">
        <f t="shared" si="71"/>
        <v>8.148976957943889E-5</v>
      </c>
      <c r="J130" s="29">
        <f t="shared" si="71"/>
        <v>5.6832245373684581E-5</v>
      </c>
      <c r="K130" s="29">
        <f t="shared" si="71"/>
        <v>5.8966802929583482E-5</v>
      </c>
      <c r="L130" s="29">
        <f t="shared" si="71"/>
        <v>5.6629970634862635E-5</v>
      </c>
      <c r="M130" s="29">
        <f t="shared" si="71"/>
        <v>6.8679349943699368E-5</v>
      </c>
      <c r="N130" s="29">
        <f t="shared" si="71"/>
        <v>7.5486905078762982E-5</v>
      </c>
      <c r="O130" s="29">
        <f t="shared" si="71"/>
        <v>7.8374300666752501E-5</v>
      </c>
      <c r="P130" s="29">
        <f t="shared" si="71"/>
        <v>6.6718954669311059E-5</v>
      </c>
      <c r="Q130" s="29">
        <f t="shared" si="71"/>
        <v>3.9763203701376329E-5</v>
      </c>
    </row>
    <row r="131" spans="1:17" ht="11.45" customHeight="1" x14ac:dyDescent="0.25">
      <c r="A131" s="19" t="s">
        <v>32</v>
      </c>
      <c r="B131" s="30">
        <f t="shared" ref="B131:Q131" si="72">IF(B51=0,0,B51/B$29)</f>
        <v>0</v>
      </c>
      <c r="C131" s="30">
        <f t="shared" si="72"/>
        <v>0</v>
      </c>
      <c r="D131" s="30">
        <f t="shared" si="72"/>
        <v>0</v>
      </c>
      <c r="E131" s="30">
        <f t="shared" si="72"/>
        <v>0</v>
      </c>
      <c r="F131" s="30">
        <f t="shared" si="72"/>
        <v>0</v>
      </c>
      <c r="G131" s="30">
        <f t="shared" si="72"/>
        <v>0</v>
      </c>
      <c r="H131" s="30">
        <f t="shared" si="72"/>
        <v>0</v>
      </c>
      <c r="I131" s="30">
        <f t="shared" si="72"/>
        <v>0</v>
      </c>
      <c r="J131" s="30">
        <f t="shared" si="72"/>
        <v>0</v>
      </c>
      <c r="K131" s="30">
        <f t="shared" si="72"/>
        <v>0</v>
      </c>
      <c r="L131" s="30">
        <f t="shared" si="72"/>
        <v>0</v>
      </c>
      <c r="M131" s="30">
        <f t="shared" si="72"/>
        <v>0</v>
      </c>
      <c r="N131" s="30">
        <f t="shared" si="72"/>
        <v>0</v>
      </c>
      <c r="O131" s="30">
        <f t="shared" si="72"/>
        <v>0</v>
      </c>
      <c r="P131" s="30">
        <f t="shared" si="72"/>
        <v>0</v>
      </c>
      <c r="Q131" s="30">
        <f t="shared" si="72"/>
        <v>0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0.87127934892019376</v>
      </c>
      <c r="C136" s="32">
        <f t="shared" si="76"/>
        <v>0.83462802852445073</v>
      </c>
      <c r="D136" s="32">
        <f t="shared" si="76"/>
        <v>0.8224411793213231</v>
      </c>
      <c r="E136" s="32">
        <f t="shared" si="76"/>
        <v>0.79570031632864724</v>
      </c>
      <c r="F136" s="32">
        <f t="shared" si="76"/>
        <v>0.7322134290106993</v>
      </c>
      <c r="G136" s="32">
        <f t="shared" si="76"/>
        <v>0.70917379135723924</v>
      </c>
      <c r="H136" s="32">
        <f t="shared" si="76"/>
        <v>0.68793983582004381</v>
      </c>
      <c r="I136" s="32">
        <f t="shared" si="76"/>
        <v>0.63354596420657761</v>
      </c>
      <c r="J136" s="32">
        <f t="shared" si="76"/>
        <v>0.57668543390864424</v>
      </c>
      <c r="K136" s="32">
        <f t="shared" si="76"/>
        <v>0.66660410552260374</v>
      </c>
      <c r="L136" s="32">
        <f t="shared" si="76"/>
        <v>0.65478310615417656</v>
      </c>
      <c r="M136" s="32">
        <f t="shared" si="76"/>
        <v>0.62087750487525084</v>
      </c>
      <c r="N136" s="32">
        <f t="shared" si="76"/>
        <v>0.59861630846570546</v>
      </c>
      <c r="O136" s="32">
        <f t="shared" si="76"/>
        <v>0.61185774171459917</v>
      </c>
      <c r="P136" s="32">
        <f t="shared" si="76"/>
        <v>0.61627382835458355</v>
      </c>
      <c r="Q136" s="32">
        <f t="shared" si="76"/>
        <v>0.62907666853275745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0.84400283060157888</v>
      </c>
      <c r="C137" s="31">
        <f t="shared" si="77"/>
        <v>0.8069415963928136</v>
      </c>
      <c r="D137" s="31">
        <f t="shared" si="77"/>
        <v>0.79343201835325716</v>
      </c>
      <c r="E137" s="31">
        <f t="shared" si="77"/>
        <v>0.76960979067800239</v>
      </c>
      <c r="F137" s="31">
        <f t="shared" si="77"/>
        <v>0.71149847844981517</v>
      </c>
      <c r="G137" s="31">
        <f t="shared" si="77"/>
        <v>0.68795628910982376</v>
      </c>
      <c r="H137" s="31">
        <f t="shared" si="77"/>
        <v>0.66626680484014345</v>
      </c>
      <c r="I137" s="31">
        <f t="shared" si="77"/>
        <v>0.61017964226382893</v>
      </c>
      <c r="J137" s="31">
        <f t="shared" si="77"/>
        <v>0.55596706445822941</v>
      </c>
      <c r="K137" s="31">
        <f t="shared" si="77"/>
        <v>0.64606776920972908</v>
      </c>
      <c r="L137" s="31">
        <f t="shared" si="77"/>
        <v>0.63488114950485253</v>
      </c>
      <c r="M137" s="31">
        <f t="shared" si="77"/>
        <v>0.60398034827826841</v>
      </c>
      <c r="N137" s="31">
        <f t="shared" si="77"/>
        <v>0.58219613568983941</v>
      </c>
      <c r="O137" s="31">
        <f t="shared" si="77"/>
        <v>0.5931334705783845</v>
      </c>
      <c r="P137" s="31">
        <f t="shared" si="77"/>
        <v>0.59746902507490462</v>
      </c>
      <c r="Q137" s="31">
        <f t="shared" si="77"/>
        <v>0.6100611551055708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2.7784925641177083E-3</v>
      </c>
      <c r="C138" s="29">
        <f t="shared" si="78"/>
        <v>2.4818012283138609E-3</v>
      </c>
      <c r="D138" s="29">
        <f t="shared" si="78"/>
        <v>2.5218353225490132E-3</v>
      </c>
      <c r="E138" s="29">
        <f t="shared" si="78"/>
        <v>2.8457780153119065E-3</v>
      </c>
      <c r="F138" s="29">
        <f t="shared" si="78"/>
        <v>3.0874330177066049E-3</v>
      </c>
      <c r="G138" s="29">
        <f t="shared" si="78"/>
        <v>3.2165634658186649E-3</v>
      </c>
      <c r="H138" s="29">
        <f t="shared" si="78"/>
        <v>3.4571417812274147E-3</v>
      </c>
      <c r="I138" s="29">
        <f t="shared" si="78"/>
        <v>3.3619080020358002E-3</v>
      </c>
      <c r="J138" s="29">
        <f t="shared" si="78"/>
        <v>3.0527585915560763E-3</v>
      </c>
      <c r="K138" s="29">
        <f t="shared" si="78"/>
        <v>3.7017682646540637E-3</v>
      </c>
      <c r="L138" s="29">
        <f t="shared" si="78"/>
        <v>4.6350076733762211E-3</v>
      </c>
      <c r="M138" s="29">
        <f t="shared" si="78"/>
        <v>5.0828872701751066E-3</v>
      </c>
      <c r="N138" s="29">
        <f t="shared" si="78"/>
        <v>4.594973866968638E-3</v>
      </c>
      <c r="O138" s="29">
        <f t="shared" si="78"/>
        <v>4.2727348076992359E-3</v>
      </c>
      <c r="P138" s="29">
        <f t="shared" si="78"/>
        <v>4.2969129757883112E-3</v>
      </c>
      <c r="Q138" s="29">
        <f t="shared" si="78"/>
        <v>4.5876479490218579E-3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0.78389760518013551</v>
      </c>
      <c r="C139" s="29">
        <f t="shared" si="79"/>
        <v>0.75372361733682891</v>
      </c>
      <c r="D139" s="29">
        <f t="shared" si="79"/>
        <v>0.74332475849372381</v>
      </c>
      <c r="E139" s="29">
        <f t="shared" si="79"/>
        <v>0.72108480187019885</v>
      </c>
      <c r="F139" s="29">
        <f t="shared" si="79"/>
        <v>0.6635862774699296</v>
      </c>
      <c r="G139" s="29">
        <f t="shared" si="79"/>
        <v>0.64418818685628021</v>
      </c>
      <c r="H139" s="29">
        <f t="shared" si="79"/>
        <v>0.62344915146307311</v>
      </c>
      <c r="I139" s="29">
        <f t="shared" si="79"/>
        <v>0.57225191094900418</v>
      </c>
      <c r="J139" s="29">
        <f t="shared" si="79"/>
        <v>0.52367449739158933</v>
      </c>
      <c r="K139" s="29">
        <f t="shared" si="79"/>
        <v>0.60735528757518931</v>
      </c>
      <c r="L139" s="29">
        <f t="shared" si="79"/>
        <v>0.59672327156570393</v>
      </c>
      <c r="M139" s="29">
        <f t="shared" si="79"/>
        <v>0.56628872121254159</v>
      </c>
      <c r="N139" s="29">
        <f t="shared" si="79"/>
        <v>0.54562184614858344</v>
      </c>
      <c r="O139" s="29">
        <f t="shared" si="79"/>
        <v>0.55473412787852494</v>
      </c>
      <c r="P139" s="29">
        <f t="shared" si="79"/>
        <v>0.55727652317529375</v>
      </c>
      <c r="Q139" s="29">
        <f t="shared" si="79"/>
        <v>0.56778135161182908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5.7326732857325563E-2</v>
      </c>
      <c r="C140" s="29">
        <f t="shared" si="80"/>
        <v>5.0736177827670891E-2</v>
      </c>
      <c r="D140" s="29">
        <f t="shared" si="80"/>
        <v>4.7585424536984257E-2</v>
      </c>
      <c r="E140" s="29">
        <f t="shared" si="80"/>
        <v>4.5679210792491626E-2</v>
      </c>
      <c r="F140" s="29">
        <f t="shared" si="80"/>
        <v>4.4824767962178977E-2</v>
      </c>
      <c r="G140" s="29">
        <f t="shared" si="80"/>
        <v>4.0551538787724786E-2</v>
      </c>
      <c r="H140" s="29">
        <f t="shared" si="80"/>
        <v>3.9360511595842945E-2</v>
      </c>
      <c r="I140" s="29">
        <f t="shared" si="80"/>
        <v>3.4565823312788943E-2</v>
      </c>
      <c r="J140" s="29">
        <f t="shared" si="80"/>
        <v>2.9239808475084013E-2</v>
      </c>
      <c r="K140" s="29">
        <f t="shared" si="80"/>
        <v>3.5010713369885614E-2</v>
      </c>
      <c r="L140" s="29">
        <f t="shared" si="80"/>
        <v>3.352287026577247E-2</v>
      </c>
      <c r="M140" s="29">
        <f t="shared" si="80"/>
        <v>3.260873979555174E-2</v>
      </c>
      <c r="N140" s="29">
        <f t="shared" si="80"/>
        <v>3.1979315674287363E-2</v>
      </c>
      <c r="O140" s="29">
        <f t="shared" si="80"/>
        <v>3.4126607892160293E-2</v>
      </c>
      <c r="P140" s="29">
        <f t="shared" si="80"/>
        <v>3.5895588923822518E-2</v>
      </c>
      <c r="Q140" s="29">
        <f t="shared" si="80"/>
        <v>3.7692155544719816E-2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6.7011170008772266E-3</v>
      </c>
      <c r="C141" s="30">
        <f t="shared" si="81"/>
        <v>6.4049146387296606E-3</v>
      </c>
      <c r="D141" s="30">
        <f t="shared" si="81"/>
        <v>6.7516836997044355E-3</v>
      </c>
      <c r="E141" s="30">
        <f t="shared" si="81"/>
        <v>6.2664316650728868E-3</v>
      </c>
      <c r="F141" s="30">
        <f t="shared" si="81"/>
        <v>6.0454661309049815E-3</v>
      </c>
      <c r="G141" s="30">
        <f t="shared" si="81"/>
        <v>5.4139054199449609E-3</v>
      </c>
      <c r="H141" s="30">
        <f t="shared" si="81"/>
        <v>5.3930936597095733E-3</v>
      </c>
      <c r="I141" s="30">
        <f t="shared" si="81"/>
        <v>4.7596515686513727E-3</v>
      </c>
      <c r="J141" s="30">
        <f t="shared" si="81"/>
        <v>3.3868546480706045E-3</v>
      </c>
      <c r="K141" s="30">
        <f t="shared" si="81"/>
        <v>3.7524190934524735E-3</v>
      </c>
      <c r="L141" s="30">
        <f t="shared" si="81"/>
        <v>3.5138454038231562E-3</v>
      </c>
      <c r="M141" s="30">
        <f t="shared" si="81"/>
        <v>3.7394810071132217E-3</v>
      </c>
      <c r="N141" s="30">
        <f t="shared" si="81"/>
        <v>3.3414261203037481E-3</v>
      </c>
      <c r="O141" s="30">
        <f t="shared" si="81"/>
        <v>3.7765275295102382E-3</v>
      </c>
      <c r="P141" s="30">
        <f t="shared" si="81"/>
        <v>3.8690736908100864E-3</v>
      </c>
      <c r="Q141" s="30">
        <f t="shared" si="81"/>
        <v>3.9683302811200664E-3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6.7011170008772266E-3</v>
      </c>
      <c r="C143" s="29">
        <f t="shared" si="83"/>
        <v>6.4049146387296606E-3</v>
      </c>
      <c r="D143" s="29">
        <f t="shared" si="83"/>
        <v>6.7516836997044355E-3</v>
      </c>
      <c r="E143" s="29">
        <f t="shared" si="83"/>
        <v>6.2664316650728868E-3</v>
      </c>
      <c r="F143" s="29">
        <f t="shared" si="83"/>
        <v>6.0454661309049815E-3</v>
      </c>
      <c r="G143" s="29">
        <f t="shared" si="83"/>
        <v>5.4139054199449609E-3</v>
      </c>
      <c r="H143" s="29">
        <f t="shared" si="83"/>
        <v>5.3930936597095733E-3</v>
      </c>
      <c r="I143" s="29">
        <f t="shared" si="83"/>
        <v>4.7596515686513727E-3</v>
      </c>
      <c r="J143" s="29">
        <f t="shared" si="83"/>
        <v>3.3868546480706045E-3</v>
      </c>
      <c r="K143" s="29">
        <f t="shared" si="83"/>
        <v>3.7524190934524735E-3</v>
      </c>
      <c r="L143" s="29">
        <f t="shared" si="83"/>
        <v>3.5138454038231562E-3</v>
      </c>
      <c r="M143" s="29">
        <f t="shared" si="83"/>
        <v>3.7394810071132217E-3</v>
      </c>
      <c r="N143" s="29">
        <f t="shared" si="83"/>
        <v>3.3414261203037481E-3</v>
      </c>
      <c r="O143" s="29">
        <f t="shared" si="83"/>
        <v>3.7765275295102382E-3</v>
      </c>
      <c r="P143" s="29">
        <f t="shared" si="83"/>
        <v>3.8690736908100864E-3</v>
      </c>
      <c r="Q143" s="29">
        <f t="shared" si="83"/>
        <v>3.9683302811200664E-3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2.05754013177376E-2</v>
      </c>
      <c r="C145" s="30">
        <f t="shared" si="85"/>
        <v>2.1281517492907458E-2</v>
      </c>
      <c r="D145" s="30">
        <f t="shared" si="85"/>
        <v>2.2257477268361477E-2</v>
      </c>
      <c r="E145" s="30">
        <f t="shared" si="85"/>
        <v>1.9824093985571865E-2</v>
      </c>
      <c r="F145" s="30">
        <f t="shared" si="85"/>
        <v>1.4669484429979274E-2</v>
      </c>
      <c r="G145" s="30">
        <f t="shared" si="85"/>
        <v>1.5803596827470519E-2</v>
      </c>
      <c r="H145" s="30">
        <f t="shared" si="85"/>
        <v>1.6279937320190868E-2</v>
      </c>
      <c r="I145" s="30">
        <f t="shared" si="85"/>
        <v>1.8606670374097245E-2</v>
      </c>
      <c r="J145" s="30">
        <f t="shared" si="85"/>
        <v>1.733151480234427E-2</v>
      </c>
      <c r="K145" s="30">
        <f t="shared" si="85"/>
        <v>1.6783917219422261E-2</v>
      </c>
      <c r="L145" s="30">
        <f t="shared" si="85"/>
        <v>1.6388111245500877E-2</v>
      </c>
      <c r="M145" s="30">
        <f t="shared" si="85"/>
        <v>1.3157675589869234E-2</v>
      </c>
      <c r="N145" s="30">
        <f t="shared" si="85"/>
        <v>1.3078746655562272E-2</v>
      </c>
      <c r="O145" s="30">
        <f t="shared" si="85"/>
        <v>1.4947743606704381E-2</v>
      </c>
      <c r="P145" s="30">
        <f t="shared" si="85"/>
        <v>1.4935729588868867E-2</v>
      </c>
      <c r="Q145" s="30">
        <f t="shared" si="85"/>
        <v>1.5047183146066602E-2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1.6685916603849254E-2</v>
      </c>
      <c r="C147" s="29">
        <f t="shared" si="87"/>
        <v>1.6874827590443179E-2</v>
      </c>
      <c r="D147" s="29">
        <f t="shared" si="87"/>
        <v>1.6341825651578098E-2</v>
      </c>
      <c r="E147" s="29">
        <f t="shared" si="87"/>
        <v>1.2996820232037512E-2</v>
      </c>
      <c r="F147" s="29">
        <f t="shared" si="87"/>
        <v>9.2178974621322188E-3</v>
      </c>
      <c r="G147" s="29">
        <f t="shared" si="87"/>
        <v>1.0482060600849014E-2</v>
      </c>
      <c r="H147" s="29">
        <f t="shared" si="87"/>
        <v>1.2082181358253398E-2</v>
      </c>
      <c r="I147" s="29">
        <f t="shared" si="87"/>
        <v>1.1432887504835143E-2</v>
      </c>
      <c r="J147" s="29">
        <f t="shared" si="87"/>
        <v>1.039287411568585E-2</v>
      </c>
      <c r="K147" s="29">
        <f t="shared" si="87"/>
        <v>9.157822339364392E-3</v>
      </c>
      <c r="L147" s="29">
        <f t="shared" si="87"/>
        <v>8.0892643331828204E-3</v>
      </c>
      <c r="M147" s="29">
        <f t="shared" si="87"/>
        <v>6.9429029378597377E-3</v>
      </c>
      <c r="N147" s="29">
        <f t="shared" si="87"/>
        <v>6.5476218236327922E-3</v>
      </c>
      <c r="O147" s="29">
        <f t="shared" si="87"/>
        <v>7.3797888058310668E-3</v>
      </c>
      <c r="P147" s="29">
        <f t="shared" si="87"/>
        <v>7.3540312282975332E-3</v>
      </c>
      <c r="Q147" s="29">
        <f t="shared" si="87"/>
        <v>7.2373944893933777E-3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3.8894847138883442E-3</v>
      </c>
      <c r="C148" s="29">
        <f t="shared" si="88"/>
        <v>4.4066899024642779E-3</v>
      </c>
      <c r="D148" s="29">
        <f t="shared" si="88"/>
        <v>5.9156516167833788E-3</v>
      </c>
      <c r="E148" s="29">
        <f t="shared" si="88"/>
        <v>6.827273753534353E-3</v>
      </c>
      <c r="F148" s="29">
        <f t="shared" si="88"/>
        <v>5.4515869678470556E-3</v>
      </c>
      <c r="G148" s="29">
        <f t="shared" si="88"/>
        <v>5.3215362266215071E-3</v>
      </c>
      <c r="H148" s="29">
        <f t="shared" si="88"/>
        <v>4.1977559619374698E-3</v>
      </c>
      <c r="I148" s="29">
        <f t="shared" si="88"/>
        <v>7.1737828692621007E-3</v>
      </c>
      <c r="J148" s="29">
        <f t="shared" si="88"/>
        <v>6.9386406866584205E-3</v>
      </c>
      <c r="K148" s="29">
        <f t="shared" si="88"/>
        <v>7.6260948800578703E-3</v>
      </c>
      <c r="L148" s="29">
        <f t="shared" si="88"/>
        <v>8.2988469123180548E-3</v>
      </c>
      <c r="M148" s="29">
        <f t="shared" si="88"/>
        <v>6.2147726520094962E-3</v>
      </c>
      <c r="N148" s="29">
        <f t="shared" si="88"/>
        <v>6.5311248319294803E-3</v>
      </c>
      <c r="O148" s="29">
        <f t="shared" si="88"/>
        <v>7.567954800873313E-3</v>
      </c>
      <c r="P148" s="29">
        <f t="shared" si="88"/>
        <v>7.5816983605713345E-3</v>
      </c>
      <c r="Q148" s="29">
        <f t="shared" si="88"/>
        <v>7.809788656673226E-3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0.12872065107980629</v>
      </c>
      <c r="C149" s="32">
        <f t="shared" si="89"/>
        <v>0.16537197147554925</v>
      </c>
      <c r="D149" s="32">
        <f t="shared" si="89"/>
        <v>0.1775588206786769</v>
      </c>
      <c r="E149" s="32">
        <f t="shared" si="89"/>
        <v>0.20429968367135282</v>
      </c>
      <c r="F149" s="32">
        <f t="shared" si="89"/>
        <v>0.26778657098930081</v>
      </c>
      <c r="G149" s="32">
        <f t="shared" si="89"/>
        <v>0.29082620864276082</v>
      </c>
      <c r="H149" s="32">
        <f t="shared" si="89"/>
        <v>0.31206016417995608</v>
      </c>
      <c r="I149" s="32">
        <f t="shared" si="89"/>
        <v>0.36645403579342234</v>
      </c>
      <c r="J149" s="32">
        <f t="shared" si="89"/>
        <v>0.42331456609135576</v>
      </c>
      <c r="K149" s="32">
        <f t="shared" si="89"/>
        <v>0.33339589447739637</v>
      </c>
      <c r="L149" s="32">
        <f t="shared" si="89"/>
        <v>0.34521689384582344</v>
      </c>
      <c r="M149" s="32">
        <f t="shared" si="89"/>
        <v>0.37912249512474916</v>
      </c>
      <c r="N149" s="32">
        <f t="shared" si="89"/>
        <v>0.40138369153429454</v>
      </c>
      <c r="O149" s="32">
        <f t="shared" si="89"/>
        <v>0.38814225828540089</v>
      </c>
      <c r="P149" s="32">
        <f t="shared" si="89"/>
        <v>0.38372617164541645</v>
      </c>
      <c r="Q149" s="32">
        <f t="shared" si="89"/>
        <v>0.37092333146724249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0.12532588041881906</v>
      </c>
      <c r="C150" s="31">
        <f t="shared" si="90"/>
        <v>0.16204163727013846</v>
      </c>
      <c r="D150" s="31">
        <f t="shared" si="90"/>
        <v>0.17410322777082332</v>
      </c>
      <c r="E150" s="31">
        <f t="shared" si="90"/>
        <v>0.20063799987949973</v>
      </c>
      <c r="F150" s="31">
        <f t="shared" si="90"/>
        <v>0.26442071313928922</v>
      </c>
      <c r="G150" s="31">
        <f t="shared" si="90"/>
        <v>0.28741602513021169</v>
      </c>
      <c r="H150" s="31">
        <f t="shared" si="90"/>
        <v>0.30879926936737068</v>
      </c>
      <c r="I150" s="31">
        <f t="shared" si="90"/>
        <v>0.3634932619133564</v>
      </c>
      <c r="J150" s="31">
        <f t="shared" si="90"/>
        <v>0.42108232448544941</v>
      </c>
      <c r="K150" s="31">
        <f t="shared" si="90"/>
        <v>0.33136942579393053</v>
      </c>
      <c r="L150" s="31">
        <f t="shared" si="90"/>
        <v>0.34318425279611348</v>
      </c>
      <c r="M150" s="31">
        <f t="shared" si="90"/>
        <v>0.37709277454966966</v>
      </c>
      <c r="N150" s="31">
        <f t="shared" si="90"/>
        <v>0.39949238545329618</v>
      </c>
      <c r="O150" s="31">
        <f t="shared" si="90"/>
        <v>0.38581331170592403</v>
      </c>
      <c r="P150" s="31">
        <f t="shared" si="90"/>
        <v>0.37978707533641842</v>
      </c>
      <c r="Q150" s="31">
        <f t="shared" si="90"/>
        <v>0.36766245059286512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1.8932133429390898E-2</v>
      </c>
      <c r="C151" s="29">
        <f t="shared" si="91"/>
        <v>2.0730443154830937E-2</v>
      </c>
      <c r="D151" s="29">
        <f t="shared" si="91"/>
        <v>2.2721250705614638E-2</v>
      </c>
      <c r="E151" s="29">
        <f t="shared" si="91"/>
        <v>2.5346630542382967E-2</v>
      </c>
      <c r="F151" s="29">
        <f t="shared" si="91"/>
        <v>3.1440270103707826E-2</v>
      </c>
      <c r="G151" s="29">
        <f t="shared" si="91"/>
        <v>3.3422536006567402E-2</v>
      </c>
      <c r="H151" s="29">
        <f t="shared" si="91"/>
        <v>3.6163087000865048E-2</v>
      </c>
      <c r="I151" s="29">
        <f t="shared" si="91"/>
        <v>3.7199891721979843E-2</v>
      </c>
      <c r="J151" s="29">
        <f t="shared" si="91"/>
        <v>3.3721811060475344E-2</v>
      </c>
      <c r="K151" s="29">
        <f t="shared" si="91"/>
        <v>4.1606084924888272E-2</v>
      </c>
      <c r="L151" s="29">
        <f t="shared" si="91"/>
        <v>3.8514967982252339E-2</v>
      </c>
      <c r="M151" s="29">
        <f t="shared" si="91"/>
        <v>3.9393627082604653E-2</v>
      </c>
      <c r="N151" s="29">
        <f t="shared" si="91"/>
        <v>4.0586964992638877E-2</v>
      </c>
      <c r="O151" s="29">
        <f t="shared" si="91"/>
        <v>4.7254587641324154E-2</v>
      </c>
      <c r="P151" s="29">
        <f t="shared" si="91"/>
        <v>5.4544168357501546E-2</v>
      </c>
      <c r="Q151" s="29">
        <f t="shared" si="91"/>
        <v>6.0494370071826176E-2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0.10639374698942816</v>
      </c>
      <c r="C152" s="29">
        <f t="shared" si="92"/>
        <v>0.14131119411530751</v>
      </c>
      <c r="D152" s="29">
        <f t="shared" si="92"/>
        <v>0.1513819770652087</v>
      </c>
      <c r="E152" s="29">
        <f t="shared" si="92"/>
        <v>0.17529136933711678</v>
      </c>
      <c r="F152" s="29">
        <f t="shared" si="92"/>
        <v>0.23298044303558138</v>
      </c>
      <c r="G152" s="29">
        <f t="shared" si="92"/>
        <v>0.25399348912364433</v>
      </c>
      <c r="H152" s="29">
        <f t="shared" si="92"/>
        <v>0.27263618236650566</v>
      </c>
      <c r="I152" s="29">
        <f t="shared" si="92"/>
        <v>0.32629337019137655</v>
      </c>
      <c r="J152" s="29">
        <f t="shared" si="92"/>
        <v>0.38736051342497407</v>
      </c>
      <c r="K152" s="29">
        <f t="shared" si="92"/>
        <v>0.28976334086904226</v>
      </c>
      <c r="L152" s="29">
        <f t="shared" si="92"/>
        <v>0.30466928481386119</v>
      </c>
      <c r="M152" s="29">
        <f t="shared" si="92"/>
        <v>0.33769914746706498</v>
      </c>
      <c r="N152" s="29">
        <f t="shared" si="92"/>
        <v>0.35890542046065732</v>
      </c>
      <c r="O152" s="29">
        <f t="shared" si="92"/>
        <v>0.33855872406459986</v>
      </c>
      <c r="P152" s="29">
        <f t="shared" si="92"/>
        <v>0.32524290697891689</v>
      </c>
      <c r="Q152" s="29">
        <f t="shared" si="92"/>
        <v>0.30716808052103894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2.854892877790441E-3</v>
      </c>
      <c r="C153" s="30">
        <f t="shared" si="93"/>
        <v>2.7584258700035394E-3</v>
      </c>
      <c r="D153" s="30">
        <f t="shared" si="93"/>
        <v>2.9209382013719041E-3</v>
      </c>
      <c r="E153" s="30">
        <f t="shared" si="93"/>
        <v>3.2943604139802959E-3</v>
      </c>
      <c r="F153" s="30">
        <f t="shared" si="93"/>
        <v>3.1355004605441794E-3</v>
      </c>
      <c r="G153" s="30">
        <f t="shared" si="93"/>
        <v>3.1878214383499418E-3</v>
      </c>
      <c r="H153" s="30">
        <f t="shared" si="93"/>
        <v>2.8046162912411456E-3</v>
      </c>
      <c r="I153" s="30">
        <f t="shared" si="93"/>
        <v>2.4608438538613921E-3</v>
      </c>
      <c r="J153" s="30">
        <f t="shared" si="93"/>
        <v>1.732937395655038E-3</v>
      </c>
      <c r="K153" s="30">
        <f t="shared" si="93"/>
        <v>1.7823660495095361E-3</v>
      </c>
      <c r="L153" s="30">
        <f t="shared" si="93"/>
        <v>1.856077729268724E-3</v>
      </c>
      <c r="M153" s="30">
        <f t="shared" si="93"/>
        <v>1.8641736778321875E-3</v>
      </c>
      <c r="N153" s="30">
        <f t="shared" si="93"/>
        <v>1.6868736598731834E-3</v>
      </c>
      <c r="O153" s="30">
        <f t="shared" si="93"/>
        <v>2.1112958673434211E-3</v>
      </c>
      <c r="P153" s="30">
        <f t="shared" si="93"/>
        <v>3.7566837438979036E-3</v>
      </c>
      <c r="Q153" s="30">
        <f t="shared" si="93"/>
        <v>3.1095874701572252E-3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5.3987778319678403E-4</v>
      </c>
      <c r="C154" s="30">
        <f t="shared" si="94"/>
        <v>5.7190833540724873E-4</v>
      </c>
      <c r="D154" s="30">
        <f t="shared" si="94"/>
        <v>5.346547064816764E-4</v>
      </c>
      <c r="E154" s="30">
        <f t="shared" si="94"/>
        <v>3.6732337787278376E-4</v>
      </c>
      <c r="F154" s="30">
        <f t="shared" si="94"/>
        <v>2.3035738946738734E-4</v>
      </c>
      <c r="G154" s="30">
        <f t="shared" si="94"/>
        <v>2.2236207419917709E-4</v>
      </c>
      <c r="H154" s="30">
        <f t="shared" si="94"/>
        <v>4.5627852134424204E-4</v>
      </c>
      <c r="I154" s="30">
        <f t="shared" si="94"/>
        <v>4.9993002620459502E-4</v>
      </c>
      <c r="J154" s="30">
        <f t="shared" si="94"/>
        <v>4.9930421025127657E-4</v>
      </c>
      <c r="K154" s="30">
        <f t="shared" si="94"/>
        <v>2.4410263395630184E-4</v>
      </c>
      <c r="L154" s="30">
        <f t="shared" si="94"/>
        <v>1.7656332044122097E-4</v>
      </c>
      <c r="M154" s="30">
        <f t="shared" si="94"/>
        <v>1.6554689724727607E-4</v>
      </c>
      <c r="N154" s="30">
        <f t="shared" si="94"/>
        <v>2.044324211251771E-4</v>
      </c>
      <c r="O154" s="30">
        <f t="shared" si="94"/>
        <v>2.1765071213343214E-4</v>
      </c>
      <c r="P154" s="30">
        <f t="shared" si="94"/>
        <v>1.8241256510014202E-4</v>
      </c>
      <c r="Q154" s="30">
        <f t="shared" si="94"/>
        <v>1.5129340422019542E-4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4.4183716286928652E-4</v>
      </c>
      <c r="C155" s="29">
        <f t="shared" si="95"/>
        <v>4.4420173654721501E-4</v>
      </c>
      <c r="D155" s="29">
        <f t="shared" si="95"/>
        <v>3.9283859505323537E-4</v>
      </c>
      <c r="E155" s="29">
        <f t="shared" si="95"/>
        <v>2.5051688301412297E-4</v>
      </c>
      <c r="F155" s="29">
        <f t="shared" si="95"/>
        <v>1.4732906136414158E-4</v>
      </c>
      <c r="G155" s="29">
        <f t="shared" si="95"/>
        <v>1.5609502833576402E-4</v>
      </c>
      <c r="H155" s="29">
        <f t="shared" si="95"/>
        <v>3.7256490653850153E-4</v>
      </c>
      <c r="I155" s="29">
        <f t="shared" si="95"/>
        <v>4.1748426251168489E-4</v>
      </c>
      <c r="J155" s="29">
        <f t="shared" si="95"/>
        <v>4.4180003335135733E-4</v>
      </c>
      <c r="K155" s="29">
        <f t="shared" si="95"/>
        <v>1.8400057096943845E-4</v>
      </c>
      <c r="L155" s="29">
        <f t="shared" si="95"/>
        <v>1.1840846267753919E-4</v>
      </c>
      <c r="M155" s="29">
        <f t="shared" si="95"/>
        <v>9.5668584041518401E-5</v>
      </c>
      <c r="N155" s="29">
        <f t="shared" si="95"/>
        <v>1.2717956060835422E-4</v>
      </c>
      <c r="O155" s="29">
        <f t="shared" si="95"/>
        <v>1.3678376410713466E-4</v>
      </c>
      <c r="P155" s="29">
        <f t="shared" si="95"/>
        <v>1.1447462816697544E-4</v>
      </c>
      <c r="Q155" s="29">
        <f t="shared" si="95"/>
        <v>1.1108749531184005E-4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9.8040620327497502E-5</v>
      </c>
      <c r="C156" s="29">
        <f t="shared" si="96"/>
        <v>1.2770659886003369E-4</v>
      </c>
      <c r="D156" s="29">
        <f t="shared" si="96"/>
        <v>1.41816111428441E-4</v>
      </c>
      <c r="E156" s="29">
        <f t="shared" si="96"/>
        <v>1.1680649485866076E-4</v>
      </c>
      <c r="F156" s="29">
        <f t="shared" si="96"/>
        <v>8.3028328103245736E-5</v>
      </c>
      <c r="G156" s="29">
        <f t="shared" si="96"/>
        <v>6.6267045863413091E-5</v>
      </c>
      <c r="H156" s="29">
        <f t="shared" si="96"/>
        <v>8.3713614805740582E-5</v>
      </c>
      <c r="I156" s="29">
        <f t="shared" si="96"/>
        <v>8.2445763692910181E-5</v>
      </c>
      <c r="J156" s="29">
        <f t="shared" si="96"/>
        <v>5.750417689991921E-5</v>
      </c>
      <c r="K156" s="29">
        <f t="shared" si="96"/>
        <v>6.0102062986863407E-5</v>
      </c>
      <c r="L156" s="29">
        <f t="shared" si="96"/>
        <v>5.8154857763681778E-5</v>
      </c>
      <c r="M156" s="29">
        <f t="shared" si="96"/>
        <v>6.9878313205757659E-5</v>
      </c>
      <c r="N156" s="29">
        <f t="shared" si="96"/>
        <v>7.725286051682289E-5</v>
      </c>
      <c r="O156" s="29">
        <f t="shared" si="96"/>
        <v>8.0866948026297528E-5</v>
      </c>
      <c r="P156" s="29">
        <f t="shared" si="96"/>
        <v>6.7937936933166559E-5</v>
      </c>
      <c r="Q156" s="29">
        <f t="shared" si="96"/>
        <v>4.0205908908355357E-5</v>
      </c>
    </row>
    <row r="157" spans="1:17" ht="11.45" customHeight="1" x14ac:dyDescent="0.25">
      <c r="A157" s="19" t="s">
        <v>32</v>
      </c>
      <c r="B157" s="30">
        <f t="shared" ref="B157:Q157" si="97">IF(B77=0,0,B77/B$55)</f>
        <v>0</v>
      </c>
      <c r="C157" s="30">
        <f t="shared" si="97"/>
        <v>0</v>
      </c>
      <c r="D157" s="30">
        <f t="shared" si="97"/>
        <v>0</v>
      </c>
      <c r="E157" s="30">
        <f t="shared" si="97"/>
        <v>0</v>
      </c>
      <c r="F157" s="30">
        <f t="shared" si="97"/>
        <v>0</v>
      </c>
      <c r="G157" s="30">
        <f t="shared" si="97"/>
        <v>0</v>
      </c>
      <c r="H157" s="30">
        <f t="shared" si="97"/>
        <v>0</v>
      </c>
      <c r="I157" s="30">
        <f t="shared" si="97"/>
        <v>0</v>
      </c>
      <c r="J157" s="30">
        <f t="shared" si="97"/>
        <v>0</v>
      </c>
      <c r="K157" s="30">
        <f t="shared" si="97"/>
        <v>0</v>
      </c>
      <c r="L157" s="30">
        <f t="shared" si="97"/>
        <v>0</v>
      </c>
      <c r="M157" s="30">
        <f t="shared" si="97"/>
        <v>0</v>
      </c>
      <c r="N157" s="30">
        <f t="shared" si="97"/>
        <v>0</v>
      </c>
      <c r="O157" s="30">
        <f t="shared" si="97"/>
        <v>0</v>
      </c>
      <c r="P157" s="30">
        <f t="shared" si="97"/>
        <v>0</v>
      </c>
      <c r="Q157" s="30">
        <f t="shared" si="97"/>
        <v>0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43.87310717001828</v>
      </c>
      <c r="C162" s="24">
        <f t="shared" si="100"/>
        <v>43.330077165177016</v>
      </c>
      <c r="D162" s="24">
        <f t="shared" si="100"/>
        <v>42.986068548644774</v>
      </c>
      <c r="E162" s="24">
        <f t="shared" si="100"/>
        <v>41.655982160923969</v>
      </c>
      <c r="F162" s="24">
        <f t="shared" si="100"/>
        <v>39.069158490554472</v>
      </c>
      <c r="G162" s="24">
        <f t="shared" si="100"/>
        <v>39.574852752739538</v>
      </c>
      <c r="H162" s="24">
        <f t="shared" si="100"/>
        <v>38.99894417800683</v>
      </c>
      <c r="I162" s="24">
        <f t="shared" si="100"/>
        <v>38.5117831847516</v>
      </c>
      <c r="J162" s="24">
        <f t="shared" si="100"/>
        <v>40.572640805206177</v>
      </c>
      <c r="K162" s="24">
        <f t="shared" si="100"/>
        <v>38.297383936297152</v>
      </c>
      <c r="L162" s="24">
        <f t="shared" si="100"/>
        <v>38.931499639090156</v>
      </c>
      <c r="M162" s="24">
        <f t="shared" si="100"/>
        <v>39.205232392131428</v>
      </c>
      <c r="N162" s="24">
        <f t="shared" si="100"/>
        <v>38.533108003721935</v>
      </c>
      <c r="O162" s="24">
        <f t="shared" si="100"/>
        <v>37.582923622036681</v>
      </c>
      <c r="P162" s="24">
        <f t="shared" si="100"/>
        <v>36.870475212402084</v>
      </c>
      <c r="Q162" s="24">
        <f t="shared" si="100"/>
        <v>36.488361921812576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43.944978621568509</v>
      </c>
      <c r="C163" s="22">
        <f t="shared" si="101"/>
        <v>43.239160440470279</v>
      </c>
      <c r="D163" s="22">
        <f t="shared" si="101"/>
        <v>42.955165096892486</v>
      </c>
      <c r="E163" s="22">
        <f t="shared" si="101"/>
        <v>41.855095384423286</v>
      </c>
      <c r="F163" s="22">
        <f t="shared" si="101"/>
        <v>39.354653393406046</v>
      </c>
      <c r="G163" s="22">
        <f t="shared" si="101"/>
        <v>40.018406723774568</v>
      </c>
      <c r="H163" s="22">
        <f t="shared" si="101"/>
        <v>39.424536539557749</v>
      </c>
      <c r="I163" s="22">
        <f t="shared" si="101"/>
        <v>38.854901499895867</v>
      </c>
      <c r="J163" s="22">
        <f t="shared" si="101"/>
        <v>41.028508155480466</v>
      </c>
      <c r="K163" s="22">
        <f t="shared" si="101"/>
        <v>38.746239816496001</v>
      </c>
      <c r="L163" s="22">
        <f t="shared" si="101"/>
        <v>39.421116434321732</v>
      </c>
      <c r="M163" s="22">
        <f t="shared" si="101"/>
        <v>39.768972811853772</v>
      </c>
      <c r="N163" s="22">
        <f t="shared" si="101"/>
        <v>38.934305842226152</v>
      </c>
      <c r="O163" s="22">
        <f t="shared" si="101"/>
        <v>37.991678387094403</v>
      </c>
      <c r="P163" s="22">
        <f t="shared" si="101"/>
        <v>37.213290918059499</v>
      </c>
      <c r="Q163" s="22">
        <f t="shared" si="101"/>
        <v>36.884855798316508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38.905778913818651</v>
      </c>
      <c r="C164" s="20">
        <f t="shared" si="102"/>
        <v>38.809256980845525</v>
      </c>
      <c r="D164" s="20">
        <f t="shared" si="102"/>
        <v>40.677373867831832</v>
      </c>
      <c r="E164" s="20">
        <f t="shared" si="102"/>
        <v>38.506346359963935</v>
      </c>
      <c r="F164" s="20">
        <f t="shared" si="102"/>
        <v>38.278533308890566</v>
      </c>
      <c r="G164" s="20">
        <f t="shared" si="102"/>
        <v>38.041790226190905</v>
      </c>
      <c r="H164" s="20">
        <f t="shared" si="102"/>
        <v>37.518627596440517</v>
      </c>
      <c r="I164" s="20">
        <f t="shared" si="102"/>
        <v>36.006713230090661</v>
      </c>
      <c r="J164" s="20">
        <f t="shared" si="102"/>
        <v>35.189534959789015</v>
      </c>
      <c r="K164" s="20">
        <f t="shared" si="102"/>
        <v>34.587785180246073</v>
      </c>
      <c r="L164" s="20">
        <f t="shared" si="102"/>
        <v>34.339070611776748</v>
      </c>
      <c r="M164" s="20">
        <f t="shared" si="102"/>
        <v>34.159542626857501</v>
      </c>
      <c r="N164" s="20">
        <f t="shared" si="102"/>
        <v>34.01291549831803</v>
      </c>
      <c r="O164" s="20">
        <f t="shared" si="102"/>
        <v>33.71274702954635</v>
      </c>
      <c r="P164" s="20">
        <f t="shared" si="102"/>
        <v>33.253515269462589</v>
      </c>
      <c r="Q164" s="20">
        <f t="shared" si="102"/>
        <v>32.664377043680894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48.210396533333288</v>
      </c>
      <c r="C165" s="20">
        <f t="shared" si="103"/>
        <v>47.301642141782999</v>
      </c>
      <c r="D165" s="20">
        <f t="shared" si="103"/>
        <v>46.858423820368785</v>
      </c>
      <c r="E165" s="20">
        <f t="shared" si="103"/>
        <v>45.877013825289673</v>
      </c>
      <c r="F165" s="20">
        <f t="shared" si="103"/>
        <v>42.380815861684461</v>
      </c>
      <c r="G165" s="20">
        <f t="shared" si="103"/>
        <v>42.896846560967312</v>
      </c>
      <c r="H165" s="20">
        <f t="shared" si="103"/>
        <v>42.245250565005847</v>
      </c>
      <c r="I165" s="20">
        <f t="shared" si="103"/>
        <v>41.606779485440427</v>
      </c>
      <c r="J165" s="20">
        <f t="shared" si="103"/>
        <v>43.888159181564724</v>
      </c>
      <c r="K165" s="20">
        <f t="shared" si="103"/>
        <v>41.26270231279679</v>
      </c>
      <c r="L165" s="20">
        <f t="shared" si="103"/>
        <v>42.050960572751329</v>
      </c>
      <c r="M165" s="20">
        <f t="shared" si="103"/>
        <v>42.512005003592108</v>
      </c>
      <c r="N165" s="20">
        <f t="shared" si="103"/>
        <v>41.577365847217408</v>
      </c>
      <c r="O165" s="20">
        <f t="shared" si="103"/>
        <v>40.589736502472469</v>
      </c>
      <c r="P165" s="20">
        <f t="shared" si="103"/>
        <v>39.750427017170686</v>
      </c>
      <c r="Q165" s="20">
        <f t="shared" si="103"/>
        <v>39.438029957712089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19.318862607452697</v>
      </c>
      <c r="C166" s="20">
        <f t="shared" si="104"/>
        <v>18.443935337352361</v>
      </c>
      <c r="D166" s="20">
        <f t="shared" si="104"/>
        <v>18.128371955203423</v>
      </c>
      <c r="E166" s="20">
        <f t="shared" si="104"/>
        <v>17.057906264143057</v>
      </c>
      <c r="F166" s="20">
        <f t="shared" si="104"/>
        <v>18.66529911247277</v>
      </c>
      <c r="G166" s="20">
        <f t="shared" si="104"/>
        <v>18.942228345168346</v>
      </c>
      <c r="H166" s="20">
        <f t="shared" si="104"/>
        <v>18.800896007394957</v>
      </c>
      <c r="I166" s="20">
        <f t="shared" si="104"/>
        <v>18.285789459809731</v>
      </c>
      <c r="J166" s="20">
        <f t="shared" si="104"/>
        <v>18.757898555701011</v>
      </c>
      <c r="K166" s="20">
        <f t="shared" si="104"/>
        <v>18.700088307127043</v>
      </c>
      <c r="L166" s="20">
        <f t="shared" si="104"/>
        <v>18.636039272547588</v>
      </c>
      <c r="M166" s="20">
        <f t="shared" si="104"/>
        <v>18.722355099686975</v>
      </c>
      <c r="N166" s="20">
        <f t="shared" si="104"/>
        <v>18.678973473376157</v>
      </c>
      <c r="O166" s="20">
        <f t="shared" si="104"/>
        <v>18.616288381029293</v>
      </c>
      <c r="P166" s="20">
        <f t="shared" si="104"/>
        <v>18.632701116096797</v>
      </c>
      <c r="Q166" s="20">
        <f t="shared" si="104"/>
        <v>18.634595350864267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28.38958506913448</v>
      </c>
      <c r="C167" s="21">
        <f t="shared" si="105"/>
        <v>27.789921492976955</v>
      </c>
      <c r="D167" s="21">
        <f t="shared" si="105"/>
        <v>23.341778556577605</v>
      </c>
      <c r="E167" s="21">
        <f t="shared" si="105"/>
        <v>22.207999354060032</v>
      </c>
      <c r="F167" s="21">
        <f t="shared" si="105"/>
        <v>24.82902526552849</v>
      </c>
      <c r="G167" s="21">
        <f t="shared" si="105"/>
        <v>23.244085721746128</v>
      </c>
      <c r="H167" s="21">
        <f t="shared" si="105"/>
        <v>22.868969847187845</v>
      </c>
      <c r="I167" s="21">
        <f t="shared" si="105"/>
        <v>21.636420635263157</v>
      </c>
      <c r="J167" s="21">
        <f t="shared" si="105"/>
        <v>19.693422473718091</v>
      </c>
      <c r="K167" s="21">
        <f t="shared" si="105"/>
        <v>18.719977176540311</v>
      </c>
      <c r="L167" s="21">
        <f t="shared" si="105"/>
        <v>19.44637185243424</v>
      </c>
      <c r="M167" s="21">
        <f t="shared" si="105"/>
        <v>20.801651078652444</v>
      </c>
      <c r="N167" s="21">
        <f t="shared" si="105"/>
        <v>20.392272915398799</v>
      </c>
      <c r="O167" s="21">
        <f t="shared" si="105"/>
        <v>18.96910404127739</v>
      </c>
      <c r="P167" s="21">
        <f t="shared" si="105"/>
        <v>19.4204404584979</v>
      </c>
      <c r="Q167" s="21">
        <f t="shared" si="105"/>
        <v>20.102472560894633</v>
      </c>
    </row>
    <row r="168" spans="1:17" ht="11.45" customHeight="1" x14ac:dyDescent="0.25">
      <c r="A168" s="17" t="str">
        <f>$A$10</f>
        <v>Metro and tram, urban light rail</v>
      </c>
      <c r="B168" s="20" t="str">
        <f t="shared" ref="B168:Q168" si="106">IF(B36=0,"",B36/B10*1000)</f>
        <v/>
      </c>
      <c r="C168" s="20" t="str">
        <f t="shared" si="106"/>
        <v/>
      </c>
      <c r="D168" s="20" t="str">
        <f t="shared" si="106"/>
        <v/>
      </c>
      <c r="E168" s="20" t="str">
        <f t="shared" si="106"/>
        <v/>
      </c>
      <c r="F168" s="20" t="str">
        <f t="shared" si="106"/>
        <v/>
      </c>
      <c r="G168" s="20" t="str">
        <f t="shared" si="106"/>
        <v/>
      </c>
      <c r="H168" s="20" t="str">
        <f t="shared" si="106"/>
        <v/>
      </c>
      <c r="I168" s="20" t="str">
        <f t="shared" si="106"/>
        <v/>
      </c>
      <c r="J168" s="20" t="str">
        <f t="shared" si="106"/>
        <v/>
      </c>
      <c r="K168" s="20" t="str">
        <f t="shared" si="106"/>
        <v/>
      </c>
      <c r="L168" s="20" t="str">
        <f t="shared" si="106"/>
        <v/>
      </c>
      <c r="M168" s="20" t="str">
        <f t="shared" si="106"/>
        <v/>
      </c>
      <c r="N168" s="20" t="str">
        <f t="shared" si="106"/>
        <v/>
      </c>
      <c r="O168" s="20" t="str">
        <f t="shared" si="106"/>
        <v/>
      </c>
      <c r="P168" s="20" t="str">
        <f t="shared" si="106"/>
        <v/>
      </c>
      <c r="Q168" s="20" t="str">
        <f t="shared" si="106"/>
        <v/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28.38958506913448</v>
      </c>
      <c r="C169" s="20">
        <f t="shared" si="107"/>
        <v>27.789921492976955</v>
      </c>
      <c r="D169" s="20">
        <f t="shared" si="107"/>
        <v>23.341778556577605</v>
      </c>
      <c r="E169" s="20">
        <f t="shared" si="107"/>
        <v>22.207999354060032</v>
      </c>
      <c r="F169" s="20">
        <f t="shared" si="107"/>
        <v>24.82902526552849</v>
      </c>
      <c r="G169" s="20">
        <f t="shared" si="107"/>
        <v>23.244085721746128</v>
      </c>
      <c r="H169" s="20">
        <f t="shared" si="107"/>
        <v>22.868969847187845</v>
      </c>
      <c r="I169" s="20">
        <f t="shared" si="107"/>
        <v>21.636420635263157</v>
      </c>
      <c r="J169" s="20">
        <f t="shared" si="107"/>
        <v>19.865198290860206</v>
      </c>
      <c r="K169" s="20">
        <f t="shared" si="107"/>
        <v>18.902800080364205</v>
      </c>
      <c r="L169" s="20">
        <f t="shared" si="107"/>
        <v>19.645623525413804</v>
      </c>
      <c r="M169" s="20">
        <f t="shared" si="107"/>
        <v>21.008516575613115</v>
      </c>
      <c r="N169" s="20">
        <f t="shared" si="107"/>
        <v>20.58597380131739</v>
      </c>
      <c r="O169" s="20">
        <f t="shared" si="107"/>
        <v>19.123538892862385</v>
      </c>
      <c r="P169" s="20">
        <f t="shared" si="107"/>
        <v>19.549753211803541</v>
      </c>
      <c r="Q169" s="20">
        <f t="shared" si="107"/>
        <v>20.203772345035574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>
        <f t="shared" si="108"/>
        <v>10.478876854165925</v>
      </c>
      <c r="K170" s="20">
        <f t="shared" si="108"/>
        <v>10.070168539372379</v>
      </c>
      <c r="L170" s="20">
        <f t="shared" si="108"/>
        <v>10.026122227261229</v>
      </c>
      <c r="M170" s="20">
        <f t="shared" si="108"/>
        <v>10.044645236697679</v>
      </c>
      <c r="N170" s="20">
        <f t="shared" si="108"/>
        <v>9.948566816288027</v>
      </c>
      <c r="O170" s="20">
        <f t="shared" si="108"/>
        <v>9.5906966904796374</v>
      </c>
      <c r="P170" s="20">
        <f t="shared" si="108"/>
        <v>9.528014830616538</v>
      </c>
      <c r="Q170" s="20">
        <f t="shared" si="108"/>
        <v>9.6010616049504467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69.336922312554108</v>
      </c>
      <c r="C171" s="21">
        <f t="shared" si="109"/>
        <v>85.292464675002336</v>
      </c>
      <c r="D171" s="21">
        <f t="shared" si="109"/>
        <v>91.477919475535202</v>
      </c>
      <c r="E171" s="21">
        <f t="shared" si="109"/>
        <v>67.848738821832384</v>
      </c>
      <c r="F171" s="21">
        <f t="shared" si="109"/>
        <v>44.946960402904097</v>
      </c>
      <c r="G171" s="21">
        <f t="shared" si="109"/>
        <v>40.079102116485167</v>
      </c>
      <c r="H171" s="21">
        <f t="shared" si="109"/>
        <v>39.780466525021389</v>
      </c>
      <c r="I171" s="21">
        <f t="shared" si="109"/>
        <v>42.384604869903868</v>
      </c>
      <c r="J171" s="21">
        <f t="shared" si="109"/>
        <v>44.47541716370884</v>
      </c>
      <c r="K171" s="21">
        <f t="shared" si="109"/>
        <v>41.225067549524496</v>
      </c>
      <c r="L171" s="21">
        <f t="shared" si="109"/>
        <v>38.895100263427153</v>
      </c>
      <c r="M171" s="21">
        <f t="shared" si="109"/>
        <v>34.11081312027715</v>
      </c>
      <c r="N171" s="21">
        <f t="shared" si="109"/>
        <v>39.167332854404172</v>
      </c>
      <c r="O171" s="21">
        <f t="shared" si="109"/>
        <v>38.890270499293024</v>
      </c>
      <c r="P171" s="21">
        <f t="shared" si="109"/>
        <v>37.955811546093933</v>
      </c>
      <c r="Q171" s="21">
        <f t="shared" si="109"/>
        <v>34.504281095312905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69.881956369563355</v>
      </c>
      <c r="C173" s="20">
        <f t="shared" si="111"/>
        <v>89.211904796239722</v>
      </c>
      <c r="D173" s="20">
        <f t="shared" si="111"/>
        <v>96.536279605821377</v>
      </c>
      <c r="E173" s="20">
        <f t="shared" si="111"/>
        <v>72.307398616298215</v>
      </c>
      <c r="F173" s="20">
        <f t="shared" si="111"/>
        <v>47.833091253838816</v>
      </c>
      <c r="G173" s="20">
        <f t="shared" si="111"/>
        <v>42.935460941754719</v>
      </c>
      <c r="H173" s="20">
        <f t="shared" si="111"/>
        <v>44.996815311772927</v>
      </c>
      <c r="I173" s="20">
        <f t="shared" si="111"/>
        <v>43.908076764843457</v>
      </c>
      <c r="J173" s="20">
        <f t="shared" si="111"/>
        <v>46.512613220871074</v>
      </c>
      <c r="K173" s="20">
        <f t="shared" si="111"/>
        <v>41.441488459650969</v>
      </c>
      <c r="L173" s="20">
        <f t="shared" si="111"/>
        <v>40.233745587083952</v>
      </c>
      <c r="M173" s="20">
        <f t="shared" si="111"/>
        <v>35.160108830441096</v>
      </c>
      <c r="N173" s="20">
        <f t="shared" si="111"/>
        <v>41.157744114143014</v>
      </c>
      <c r="O173" s="20">
        <f t="shared" si="111"/>
        <v>40.238866227968664</v>
      </c>
      <c r="P173" s="20">
        <f t="shared" si="111"/>
        <v>38.75651541947493</v>
      </c>
      <c r="Q173" s="20">
        <f t="shared" si="111"/>
        <v>34.910597558409123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67.092069987434314</v>
      </c>
      <c r="C174" s="20">
        <f t="shared" si="112"/>
        <v>73.009397180896045</v>
      </c>
      <c r="D174" s="20">
        <f t="shared" si="112"/>
        <v>79.910859834651035</v>
      </c>
      <c r="E174" s="20">
        <f t="shared" si="112"/>
        <v>60.721021575973502</v>
      </c>
      <c r="F174" s="20">
        <f t="shared" si="112"/>
        <v>40.785878031213095</v>
      </c>
      <c r="G174" s="20">
        <f t="shared" si="112"/>
        <v>35.435596025748282</v>
      </c>
      <c r="H174" s="20">
        <f t="shared" si="112"/>
        <v>29.827889730842063</v>
      </c>
      <c r="I174" s="20">
        <f t="shared" si="112"/>
        <v>40.163692767022333</v>
      </c>
      <c r="J174" s="20">
        <f t="shared" si="112"/>
        <v>41.737325567548048</v>
      </c>
      <c r="K174" s="20">
        <f t="shared" si="112"/>
        <v>40.968146199229345</v>
      </c>
      <c r="L174" s="20">
        <f t="shared" si="112"/>
        <v>37.673300590844057</v>
      </c>
      <c r="M174" s="20">
        <f t="shared" si="112"/>
        <v>33.010256394780605</v>
      </c>
      <c r="N174" s="20">
        <f t="shared" si="112"/>
        <v>37.356203010976955</v>
      </c>
      <c r="O174" s="20">
        <f t="shared" si="112"/>
        <v>37.659502964390661</v>
      </c>
      <c r="P174" s="20">
        <f t="shared" si="112"/>
        <v>37.210140156487135</v>
      </c>
      <c r="Q174" s="20">
        <f t="shared" si="112"/>
        <v>34.136097888559561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19.28004721511925</v>
      </c>
      <c r="C175" s="24">
        <f t="shared" si="113"/>
        <v>24.637762146522281</v>
      </c>
      <c r="D175" s="24">
        <f t="shared" si="113"/>
        <v>25.288476006418218</v>
      </c>
      <c r="E175" s="24">
        <f t="shared" si="113"/>
        <v>29.161720520804504</v>
      </c>
      <c r="F175" s="24">
        <f t="shared" si="113"/>
        <v>35.587174531802781</v>
      </c>
      <c r="G175" s="24">
        <f t="shared" si="113"/>
        <v>39.850147653168172</v>
      </c>
      <c r="H175" s="24">
        <f t="shared" si="113"/>
        <v>41.273162042635249</v>
      </c>
      <c r="I175" s="24">
        <f t="shared" si="113"/>
        <v>52.182434153264772</v>
      </c>
      <c r="J175" s="24">
        <f t="shared" si="113"/>
        <v>71.33127700988328</v>
      </c>
      <c r="K175" s="24">
        <f t="shared" si="113"/>
        <v>55.878035594107274</v>
      </c>
      <c r="L175" s="24">
        <f t="shared" si="113"/>
        <v>56.708920983666097</v>
      </c>
      <c r="M175" s="24">
        <f t="shared" si="113"/>
        <v>63.617754160355574</v>
      </c>
      <c r="N175" s="24">
        <f t="shared" si="113"/>
        <v>71.049509385564633</v>
      </c>
      <c r="O175" s="24">
        <f t="shared" si="113"/>
        <v>63.660856861253599</v>
      </c>
      <c r="P175" s="24">
        <f t="shared" si="113"/>
        <v>59.358048193339251</v>
      </c>
      <c r="Q175" s="24">
        <f t="shared" si="113"/>
        <v>54.189447716535277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26.511621211754786</v>
      </c>
      <c r="C176" s="22">
        <f t="shared" si="114"/>
        <v>34.181747093410273</v>
      </c>
      <c r="D176" s="22">
        <f t="shared" si="114"/>
        <v>36.367876475395072</v>
      </c>
      <c r="E176" s="22">
        <f t="shared" si="114"/>
        <v>41.562678372900514</v>
      </c>
      <c r="F176" s="22">
        <f t="shared" si="114"/>
        <v>49.651323287757315</v>
      </c>
      <c r="G176" s="22">
        <f t="shared" si="114"/>
        <v>55.566009232890302</v>
      </c>
      <c r="H176" s="22">
        <f t="shared" si="114"/>
        <v>56.727893496024087</v>
      </c>
      <c r="I176" s="22">
        <f t="shared" si="114"/>
        <v>72.488184730508408</v>
      </c>
      <c r="J176" s="22">
        <f t="shared" si="114"/>
        <v>99.12289759373688</v>
      </c>
      <c r="K176" s="22">
        <f t="shared" si="114"/>
        <v>75.84431644458769</v>
      </c>
      <c r="L176" s="22">
        <f t="shared" si="114"/>
        <v>81.33826749408766</v>
      </c>
      <c r="M176" s="22">
        <f t="shared" si="114"/>
        <v>94.301678395584588</v>
      </c>
      <c r="N176" s="22">
        <f t="shared" si="114"/>
        <v>103.63124821118504</v>
      </c>
      <c r="O176" s="22">
        <f t="shared" si="114"/>
        <v>95.192660649645035</v>
      </c>
      <c r="P176" s="22">
        <f t="shared" si="114"/>
        <v>90.035960029371111</v>
      </c>
      <c r="Q176" s="22">
        <f t="shared" si="114"/>
        <v>80.926903965409579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480.56528990268816</v>
      </c>
      <c r="C177" s="20">
        <f t="shared" si="115"/>
        <v>481.94329623086935</v>
      </c>
      <c r="D177" s="20">
        <f t="shared" si="115"/>
        <v>482.1944758048478</v>
      </c>
      <c r="E177" s="20">
        <f t="shared" si="115"/>
        <v>481.50506137073762</v>
      </c>
      <c r="F177" s="20">
        <f t="shared" si="115"/>
        <v>492.7379920580567</v>
      </c>
      <c r="G177" s="20">
        <f t="shared" si="115"/>
        <v>491.84378170066458</v>
      </c>
      <c r="H177" s="20">
        <f t="shared" si="115"/>
        <v>492.17424137762964</v>
      </c>
      <c r="I177" s="20">
        <f t="shared" si="115"/>
        <v>491.8571829344844</v>
      </c>
      <c r="J177" s="20">
        <f t="shared" si="115"/>
        <v>482.35921693470408</v>
      </c>
      <c r="K177" s="20">
        <f t="shared" si="115"/>
        <v>477.32528260321942</v>
      </c>
      <c r="L177" s="20">
        <f t="shared" si="115"/>
        <v>465.53827930000466</v>
      </c>
      <c r="M177" s="20">
        <f t="shared" si="115"/>
        <v>463.95615287385607</v>
      </c>
      <c r="N177" s="20">
        <f t="shared" si="115"/>
        <v>460.88122287704914</v>
      </c>
      <c r="O177" s="20">
        <f t="shared" si="115"/>
        <v>464.38189694671621</v>
      </c>
      <c r="P177" s="20">
        <f t="shared" si="115"/>
        <v>469.78939735193359</v>
      </c>
      <c r="Q177" s="20">
        <f t="shared" si="115"/>
        <v>467.12500716362473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22.64327152914111</v>
      </c>
      <c r="C178" s="20">
        <f t="shared" si="116"/>
        <v>30.025605510874666</v>
      </c>
      <c r="D178" s="20">
        <f t="shared" si="116"/>
        <v>31.87894402516639</v>
      </c>
      <c r="E178" s="20">
        <f t="shared" si="116"/>
        <v>36.655213153174245</v>
      </c>
      <c r="F178" s="20">
        <f t="shared" si="116"/>
        <v>44.221307490889203</v>
      </c>
      <c r="G178" s="20">
        <f t="shared" si="116"/>
        <v>49.704099436803787</v>
      </c>
      <c r="H178" s="20">
        <f t="shared" si="116"/>
        <v>50.718553996709247</v>
      </c>
      <c r="I178" s="20">
        <f t="shared" si="116"/>
        <v>66.019936094091179</v>
      </c>
      <c r="J178" s="20">
        <f t="shared" si="116"/>
        <v>92.667496625742118</v>
      </c>
      <c r="K178" s="20">
        <f t="shared" si="116"/>
        <v>67.636245391406248</v>
      </c>
      <c r="L178" s="20">
        <f t="shared" si="116"/>
        <v>73.629627219987654</v>
      </c>
      <c r="M178" s="20">
        <f t="shared" si="116"/>
        <v>86.251959148548806</v>
      </c>
      <c r="N178" s="20">
        <f t="shared" si="116"/>
        <v>95.253870920721099</v>
      </c>
      <c r="O178" s="20">
        <f t="shared" si="116"/>
        <v>85.662286607193451</v>
      </c>
      <c r="P178" s="20">
        <f t="shared" si="116"/>
        <v>79.247053017778072</v>
      </c>
      <c r="Q178" s="20">
        <f t="shared" si="116"/>
        <v>69.550800196563813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4.9161078754445846</v>
      </c>
      <c r="C179" s="21">
        <f t="shared" si="117"/>
        <v>4.6980317703635794</v>
      </c>
      <c r="D179" s="21">
        <f t="shared" si="117"/>
        <v>3.1240019041986269</v>
      </c>
      <c r="E179" s="21">
        <f t="shared" si="117"/>
        <v>3.4603759118274877</v>
      </c>
      <c r="F179" s="21">
        <f t="shared" si="117"/>
        <v>3.6023554907772946</v>
      </c>
      <c r="G179" s="21">
        <f t="shared" si="117"/>
        <v>3.9097541257905695</v>
      </c>
      <c r="H179" s="21">
        <f t="shared" si="117"/>
        <v>3.7489314647601555</v>
      </c>
      <c r="I179" s="21">
        <f t="shared" si="117"/>
        <v>3.6051536857910813</v>
      </c>
      <c r="J179" s="21">
        <f t="shared" si="117"/>
        <v>3.407213581706154</v>
      </c>
      <c r="K179" s="21">
        <f t="shared" si="117"/>
        <v>2.886048151414391</v>
      </c>
      <c r="L179" s="21">
        <f t="shared" si="117"/>
        <v>2.8824344514500102</v>
      </c>
      <c r="M179" s="21">
        <f t="shared" si="117"/>
        <v>2.6478274335483167</v>
      </c>
      <c r="N179" s="21">
        <f t="shared" si="117"/>
        <v>2.7036215021413836</v>
      </c>
      <c r="O179" s="21">
        <f t="shared" si="117"/>
        <v>2.7710202595489548</v>
      </c>
      <c r="P179" s="21">
        <f t="shared" si="117"/>
        <v>3.13432432222345</v>
      </c>
      <c r="Q179" s="21">
        <f t="shared" si="117"/>
        <v>3.0288963169766205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273.8951207289744</v>
      </c>
      <c r="C180" s="21">
        <f t="shared" si="118"/>
        <v>324.09833851349288</v>
      </c>
      <c r="D180" s="21">
        <f t="shared" si="118"/>
        <v>324.25231167936136</v>
      </c>
      <c r="E180" s="21">
        <f t="shared" si="118"/>
        <v>228.41990419264923</v>
      </c>
      <c r="F180" s="21">
        <f t="shared" si="118"/>
        <v>143.37789068958654</v>
      </c>
      <c r="G180" s="21">
        <f t="shared" si="118"/>
        <v>153.38544798492524</v>
      </c>
      <c r="H180" s="21">
        <f t="shared" si="118"/>
        <v>195.91987030434552</v>
      </c>
      <c r="I180" s="21">
        <f t="shared" si="118"/>
        <v>207.17396390193372</v>
      </c>
      <c r="J180" s="21">
        <f t="shared" si="118"/>
        <v>233.48259898632054</v>
      </c>
      <c r="K180" s="21">
        <f t="shared" si="118"/>
        <v>175.80197329359214</v>
      </c>
      <c r="L180" s="21">
        <f t="shared" si="118"/>
        <v>156.81946063032873</v>
      </c>
      <c r="M180" s="21">
        <f t="shared" si="118"/>
        <v>110.4128078727975</v>
      </c>
      <c r="N180" s="21">
        <f t="shared" si="118"/>
        <v>145.29922476129639</v>
      </c>
      <c r="O180" s="21">
        <f t="shared" si="118"/>
        <v>161.11951268646382</v>
      </c>
      <c r="P180" s="21">
        <f t="shared" si="118"/>
        <v>148.56988435248337</v>
      </c>
      <c r="Q180" s="21">
        <f t="shared" si="118"/>
        <v>154.34769477946156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364.61515028386856</v>
      </c>
      <c r="C181" s="20">
        <f t="shared" si="119"/>
        <v>448.28799631917366</v>
      </c>
      <c r="D181" s="20">
        <f t="shared" si="119"/>
        <v>469.01690291685713</v>
      </c>
      <c r="E181" s="20">
        <f t="shared" si="119"/>
        <v>346.20768970592309</v>
      </c>
      <c r="F181" s="20">
        <f t="shared" si="119"/>
        <v>227.85517477202333</v>
      </c>
      <c r="G181" s="20">
        <f t="shared" si="119"/>
        <v>230.17626213514598</v>
      </c>
      <c r="H181" s="20">
        <f t="shared" si="119"/>
        <v>257.58587053184397</v>
      </c>
      <c r="I181" s="20">
        <f t="shared" si="119"/>
        <v>265.26768893111307</v>
      </c>
      <c r="J181" s="20">
        <f t="shared" si="119"/>
        <v>278.64379454669211</v>
      </c>
      <c r="K181" s="20">
        <f t="shared" si="119"/>
        <v>249.8829406901022</v>
      </c>
      <c r="L181" s="20">
        <f t="shared" si="119"/>
        <v>242.53265963321633</v>
      </c>
      <c r="M181" s="20">
        <f t="shared" si="119"/>
        <v>201.36175100400106</v>
      </c>
      <c r="N181" s="20">
        <f t="shared" si="119"/>
        <v>246.00005320522041</v>
      </c>
      <c r="O181" s="20">
        <f t="shared" si="119"/>
        <v>255.28105292056242</v>
      </c>
      <c r="P181" s="20">
        <f t="shared" si="119"/>
        <v>224.59053665017416</v>
      </c>
      <c r="Q181" s="20">
        <f t="shared" si="119"/>
        <v>201.56575990851749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129.11618979611328</v>
      </c>
      <c r="C182" s="20">
        <f t="shared" si="120"/>
        <v>165.05342684026107</v>
      </c>
      <c r="D182" s="20">
        <f t="shared" si="120"/>
        <v>174.79977340927036</v>
      </c>
      <c r="E182" s="20">
        <f t="shared" si="120"/>
        <v>132.05891117034074</v>
      </c>
      <c r="F182" s="20">
        <f t="shared" si="120"/>
        <v>86.482948247383021</v>
      </c>
      <c r="G182" s="20">
        <f t="shared" si="120"/>
        <v>85.88927613472238</v>
      </c>
      <c r="H182" s="20">
        <f t="shared" si="120"/>
        <v>94.856171991104375</v>
      </c>
      <c r="I182" s="20">
        <f t="shared" si="120"/>
        <v>98.235042366463489</v>
      </c>
      <c r="J182" s="20">
        <f t="shared" si="120"/>
        <v>103.991455690392</v>
      </c>
      <c r="K182" s="20">
        <f t="shared" si="120"/>
        <v>92.158180251287618</v>
      </c>
      <c r="L182" s="20">
        <f t="shared" si="120"/>
        <v>91.196801342643667</v>
      </c>
      <c r="M182" s="20">
        <f t="shared" si="120"/>
        <v>68.224748161157507</v>
      </c>
      <c r="N182" s="20">
        <f t="shared" si="120"/>
        <v>86.802397318965092</v>
      </c>
      <c r="O182" s="20">
        <f t="shared" si="120"/>
        <v>99.217326281774248</v>
      </c>
      <c r="P182" s="20">
        <f t="shared" si="120"/>
        <v>94.60975803496089</v>
      </c>
      <c r="Q182" s="20">
        <f t="shared" si="120"/>
        <v>93.700677346607847</v>
      </c>
    </row>
    <row r="183" spans="1:17" ht="11.45" customHeight="1" x14ac:dyDescent="0.25">
      <c r="A183" s="19" t="s">
        <v>32</v>
      </c>
      <c r="B183" s="18" t="str">
        <f t="shared" ref="B183:Q183" si="121">IF(B51=0,"",B51/B25*1000)</f>
        <v/>
      </c>
      <c r="C183" s="18" t="str">
        <f t="shared" si="121"/>
        <v/>
      </c>
      <c r="D183" s="18" t="str">
        <f t="shared" si="121"/>
        <v/>
      </c>
      <c r="E183" s="18" t="str">
        <f t="shared" si="121"/>
        <v/>
      </c>
      <c r="F183" s="18" t="str">
        <f t="shared" si="121"/>
        <v/>
      </c>
      <c r="G183" s="18" t="str">
        <f t="shared" si="121"/>
        <v/>
      </c>
      <c r="H183" s="18" t="str">
        <f t="shared" si="121"/>
        <v/>
      </c>
      <c r="I183" s="18" t="str">
        <f t="shared" si="121"/>
        <v/>
      </c>
      <c r="J183" s="18" t="str">
        <f t="shared" si="121"/>
        <v/>
      </c>
      <c r="K183" s="18" t="str">
        <f t="shared" si="121"/>
        <v/>
      </c>
      <c r="L183" s="18" t="str">
        <f t="shared" si="121"/>
        <v/>
      </c>
      <c r="M183" s="18" t="str">
        <f t="shared" si="121"/>
        <v/>
      </c>
      <c r="N183" s="18" t="str">
        <f t="shared" si="121"/>
        <v/>
      </c>
      <c r="O183" s="18" t="str">
        <f t="shared" si="121"/>
        <v/>
      </c>
      <c r="P183" s="18" t="str">
        <f t="shared" si="121"/>
        <v/>
      </c>
      <c r="Q183" s="18" t="str">
        <f t="shared" si="121"/>
        <v/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127.63957774397866</v>
      </c>
      <c r="C188" s="24">
        <f t="shared" si="124"/>
        <v>126.13896292814533</v>
      </c>
      <c r="D188" s="24">
        <f t="shared" si="124"/>
        <v>125.863737272048</v>
      </c>
      <c r="E188" s="24">
        <f t="shared" si="124"/>
        <v>121.93856665936703</v>
      </c>
      <c r="F188" s="24">
        <f t="shared" si="124"/>
        <v>114.74324268188217</v>
      </c>
      <c r="G188" s="24">
        <f t="shared" si="124"/>
        <v>116.53265548233567</v>
      </c>
      <c r="H188" s="24">
        <f t="shared" si="124"/>
        <v>114.93126531999415</v>
      </c>
      <c r="I188" s="24">
        <f t="shared" si="124"/>
        <v>113.48787521491209</v>
      </c>
      <c r="J188" s="24">
        <f t="shared" si="124"/>
        <v>119.26439472497442</v>
      </c>
      <c r="K188" s="24">
        <f t="shared" si="124"/>
        <v>112.21129702717677</v>
      </c>
      <c r="L188" s="24">
        <f t="shared" si="124"/>
        <v>113.4393415161728</v>
      </c>
      <c r="M188" s="24">
        <f t="shared" si="124"/>
        <v>114.91918202121623</v>
      </c>
      <c r="N188" s="24">
        <f t="shared" si="124"/>
        <v>112.39847460361113</v>
      </c>
      <c r="O188" s="24">
        <f t="shared" si="124"/>
        <v>109.00864443276409</v>
      </c>
      <c r="P188" s="24">
        <f t="shared" si="124"/>
        <v>108.11973389008936</v>
      </c>
      <c r="Q188" s="24">
        <f t="shared" si="124"/>
        <v>107.72834873299442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129.15544635190676</v>
      </c>
      <c r="C189" s="22">
        <f t="shared" si="125"/>
        <v>127.14056244169069</v>
      </c>
      <c r="D189" s="22">
        <f t="shared" si="125"/>
        <v>126.67317120842456</v>
      </c>
      <c r="E189" s="22">
        <f t="shared" si="125"/>
        <v>123.46212542403636</v>
      </c>
      <c r="F189" s="22">
        <f t="shared" si="125"/>
        <v>116.53350320217973</v>
      </c>
      <c r="G189" s="22">
        <f t="shared" si="125"/>
        <v>118.75465541174259</v>
      </c>
      <c r="H189" s="22">
        <f t="shared" si="125"/>
        <v>117.03751825212117</v>
      </c>
      <c r="I189" s="22">
        <f t="shared" si="125"/>
        <v>115.22876931913703</v>
      </c>
      <c r="J189" s="22">
        <f t="shared" si="125"/>
        <v>121.34910110411656</v>
      </c>
      <c r="K189" s="22">
        <f t="shared" si="125"/>
        <v>114.24052813991962</v>
      </c>
      <c r="L189" s="22">
        <f t="shared" si="125"/>
        <v>115.55470502659195</v>
      </c>
      <c r="M189" s="22">
        <f t="shared" si="125"/>
        <v>117.2290089209139</v>
      </c>
      <c r="N189" s="22">
        <f t="shared" si="125"/>
        <v>114.19732223114303</v>
      </c>
      <c r="O189" s="22">
        <f t="shared" si="125"/>
        <v>110.69083354087473</v>
      </c>
      <c r="P189" s="22">
        <f t="shared" si="125"/>
        <v>109.55124633896897</v>
      </c>
      <c r="Q189" s="22">
        <f t="shared" si="125"/>
        <v>109.38749366317785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112.8832656033685</v>
      </c>
      <c r="C190" s="20">
        <f t="shared" si="126"/>
        <v>112.603211809291</v>
      </c>
      <c r="D190" s="20">
        <f t="shared" si="126"/>
        <v>118.02346403451794</v>
      </c>
      <c r="E190" s="20">
        <f t="shared" si="126"/>
        <v>111.72433106134865</v>
      </c>
      <c r="F190" s="20">
        <f t="shared" si="126"/>
        <v>111.06334233756047</v>
      </c>
      <c r="G190" s="20">
        <f t="shared" si="126"/>
        <v>110.37644355207816</v>
      </c>
      <c r="H190" s="20">
        <f t="shared" si="126"/>
        <v>108.85851208439857</v>
      </c>
      <c r="I190" s="20">
        <f t="shared" si="126"/>
        <v>104.37453572449333</v>
      </c>
      <c r="J190" s="20">
        <f t="shared" si="126"/>
        <v>101.70805214477714</v>
      </c>
      <c r="K190" s="20">
        <f t="shared" si="126"/>
        <v>99.932095044191868</v>
      </c>
      <c r="L190" s="20">
        <f t="shared" si="126"/>
        <v>98.92061193829629</v>
      </c>
      <c r="M190" s="20">
        <f t="shared" si="126"/>
        <v>98.257880128137813</v>
      </c>
      <c r="N190" s="20">
        <f t="shared" si="126"/>
        <v>97.574256170459066</v>
      </c>
      <c r="O190" s="20">
        <f t="shared" si="126"/>
        <v>96.288006512118088</v>
      </c>
      <c r="P190" s="20">
        <f t="shared" si="126"/>
        <v>94.87224130296444</v>
      </c>
      <c r="Q190" s="20">
        <f t="shared" si="126"/>
        <v>93.380022365083889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141.15812077058663</v>
      </c>
      <c r="C191" s="20">
        <f t="shared" si="127"/>
        <v>138.60802616624173</v>
      </c>
      <c r="D191" s="20">
        <f t="shared" si="127"/>
        <v>137.75805023758357</v>
      </c>
      <c r="E191" s="20">
        <f t="shared" si="127"/>
        <v>134.9165567992375</v>
      </c>
      <c r="F191" s="20">
        <f t="shared" si="127"/>
        <v>125.12337682040706</v>
      </c>
      <c r="G191" s="20">
        <f t="shared" si="127"/>
        <v>126.96507386481493</v>
      </c>
      <c r="H191" s="20">
        <f t="shared" si="127"/>
        <v>125.12825676343783</v>
      </c>
      <c r="I191" s="20">
        <f t="shared" si="127"/>
        <v>123.16966664877916</v>
      </c>
      <c r="J191" s="20">
        <f t="shared" si="127"/>
        <v>129.60391469945145</v>
      </c>
      <c r="K191" s="20">
        <f t="shared" si="127"/>
        <v>121.50769286586019</v>
      </c>
      <c r="L191" s="20">
        <f t="shared" si="127"/>
        <v>123.14491027507619</v>
      </c>
      <c r="M191" s="20">
        <f t="shared" si="127"/>
        <v>125.16016218109463</v>
      </c>
      <c r="N191" s="20">
        <f t="shared" si="127"/>
        <v>121.84046793489952</v>
      </c>
      <c r="O191" s="20">
        <f t="shared" si="127"/>
        <v>118.16889320307151</v>
      </c>
      <c r="P191" s="20">
        <f t="shared" si="127"/>
        <v>116.89815685672049</v>
      </c>
      <c r="Q191" s="20">
        <f t="shared" si="127"/>
        <v>116.84023251148729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59.912595488302301</v>
      </c>
      <c r="C192" s="20">
        <f t="shared" si="128"/>
        <v>57.199779746654748</v>
      </c>
      <c r="D192" s="20">
        <f t="shared" si="128"/>
        <v>56.222529149656054</v>
      </c>
      <c r="E192" s="20">
        <f t="shared" si="128"/>
        <v>52.904600766691324</v>
      </c>
      <c r="F192" s="20">
        <f t="shared" si="128"/>
        <v>57.892735162280474</v>
      </c>
      <c r="G192" s="20">
        <f t="shared" si="128"/>
        <v>58.752975609393694</v>
      </c>
      <c r="H192" s="20">
        <f t="shared" si="128"/>
        <v>58.009057748675794</v>
      </c>
      <c r="I192" s="20">
        <f t="shared" si="128"/>
        <v>56.01150846985211</v>
      </c>
      <c r="J192" s="20">
        <f t="shared" si="128"/>
        <v>57.225284948590556</v>
      </c>
      <c r="K192" s="20">
        <f t="shared" si="128"/>
        <v>56.487690795592648</v>
      </c>
      <c r="L192" s="20">
        <f t="shared" si="128"/>
        <v>55.718358337813584</v>
      </c>
      <c r="M192" s="20">
        <f t="shared" si="128"/>
        <v>56.622411968298046</v>
      </c>
      <c r="N192" s="20">
        <f t="shared" si="128"/>
        <v>55.819954246138714</v>
      </c>
      <c r="O192" s="20">
        <f t="shared" si="128"/>
        <v>55.071558136626365</v>
      </c>
      <c r="P192" s="20">
        <f t="shared" si="128"/>
        <v>55.973394862172391</v>
      </c>
      <c r="Q192" s="20">
        <f t="shared" si="128"/>
        <v>56.385852941944854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34.788457141679061</v>
      </c>
      <c r="C193" s="21">
        <f t="shared" si="129"/>
        <v>34.266344244746833</v>
      </c>
      <c r="D193" s="21">
        <f t="shared" si="129"/>
        <v>35.561749614028706</v>
      </c>
      <c r="E193" s="21">
        <f t="shared" si="129"/>
        <v>32.187660496204998</v>
      </c>
      <c r="F193" s="21">
        <f t="shared" si="129"/>
        <v>36.152392711628522</v>
      </c>
      <c r="G193" s="21">
        <f t="shared" si="129"/>
        <v>33.544811558453901</v>
      </c>
      <c r="H193" s="21">
        <f t="shared" si="129"/>
        <v>34.394964682156449</v>
      </c>
      <c r="I193" s="21">
        <f t="shared" si="129"/>
        <v>33.716935090433765</v>
      </c>
      <c r="J193" s="21">
        <f t="shared" si="129"/>
        <v>27.258834449836058</v>
      </c>
      <c r="K193" s="21">
        <f t="shared" si="129"/>
        <v>25.031765125290903</v>
      </c>
      <c r="L193" s="21">
        <f t="shared" si="129"/>
        <v>25.500510589403465</v>
      </c>
      <c r="M193" s="21">
        <f t="shared" si="129"/>
        <v>30.573592109298197</v>
      </c>
      <c r="N193" s="21">
        <f t="shared" si="129"/>
        <v>28.649327078143031</v>
      </c>
      <c r="O193" s="21">
        <f t="shared" si="129"/>
        <v>29.819200251046158</v>
      </c>
      <c r="P193" s="21">
        <f t="shared" si="129"/>
        <v>33.562021305571577</v>
      </c>
      <c r="Q193" s="21">
        <f t="shared" si="129"/>
        <v>33.804528616299656</v>
      </c>
    </row>
    <row r="194" spans="1:17" ht="11.45" customHeight="1" x14ac:dyDescent="0.25">
      <c r="A194" s="17" t="str">
        <f>$A$10</f>
        <v>Metro and tram, urban light rail</v>
      </c>
      <c r="B194" s="20" t="str">
        <f t="shared" ref="B194:Q194" si="130">IF(B10=0,"",B62/B10*1000)</f>
        <v/>
      </c>
      <c r="C194" s="20" t="str">
        <f t="shared" si="130"/>
        <v/>
      </c>
      <c r="D194" s="20" t="str">
        <f t="shared" si="130"/>
        <v/>
      </c>
      <c r="E194" s="20" t="str">
        <f t="shared" si="130"/>
        <v/>
      </c>
      <c r="F194" s="20" t="str">
        <f t="shared" si="130"/>
        <v/>
      </c>
      <c r="G194" s="20" t="str">
        <f t="shared" si="130"/>
        <v/>
      </c>
      <c r="H194" s="20" t="str">
        <f t="shared" si="130"/>
        <v/>
      </c>
      <c r="I194" s="20" t="str">
        <f t="shared" si="130"/>
        <v/>
      </c>
      <c r="J194" s="20" t="str">
        <f t="shared" si="130"/>
        <v/>
      </c>
      <c r="K194" s="20" t="str">
        <f t="shared" si="130"/>
        <v/>
      </c>
      <c r="L194" s="20" t="str">
        <f t="shared" si="130"/>
        <v/>
      </c>
      <c r="M194" s="20" t="str">
        <f t="shared" si="130"/>
        <v/>
      </c>
      <c r="N194" s="20" t="str">
        <f t="shared" si="130"/>
        <v/>
      </c>
      <c r="O194" s="20" t="str">
        <f t="shared" si="130"/>
        <v/>
      </c>
      <c r="P194" s="20" t="str">
        <f t="shared" si="130"/>
        <v/>
      </c>
      <c r="Q194" s="20" t="str">
        <f t="shared" si="130"/>
        <v/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34.788457141679061</v>
      </c>
      <c r="C195" s="20">
        <f t="shared" si="131"/>
        <v>34.266344244746833</v>
      </c>
      <c r="D195" s="20">
        <f t="shared" si="131"/>
        <v>35.561749614028706</v>
      </c>
      <c r="E195" s="20">
        <f t="shared" si="131"/>
        <v>32.187660496204998</v>
      </c>
      <c r="F195" s="20">
        <f t="shared" si="131"/>
        <v>36.152392711628522</v>
      </c>
      <c r="G195" s="20">
        <f t="shared" si="131"/>
        <v>33.544811558453901</v>
      </c>
      <c r="H195" s="20">
        <f t="shared" si="131"/>
        <v>34.394964682156449</v>
      </c>
      <c r="I195" s="20">
        <f t="shared" si="131"/>
        <v>33.716935090433765</v>
      </c>
      <c r="J195" s="20">
        <f t="shared" si="131"/>
        <v>27.766988487516095</v>
      </c>
      <c r="K195" s="20">
        <f t="shared" si="131"/>
        <v>25.560838100197977</v>
      </c>
      <c r="L195" s="20">
        <f t="shared" si="131"/>
        <v>26.03988264417303</v>
      </c>
      <c r="M195" s="20">
        <f t="shared" si="131"/>
        <v>31.161545803707778</v>
      </c>
      <c r="N195" s="20">
        <f t="shared" si="131"/>
        <v>29.180690176964852</v>
      </c>
      <c r="O195" s="20">
        <f t="shared" si="131"/>
        <v>30.310234985719074</v>
      </c>
      <c r="P195" s="20">
        <f t="shared" si="131"/>
        <v>34.000740538324145</v>
      </c>
      <c r="Q195" s="20">
        <f t="shared" si="131"/>
        <v>34.130617316778441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208.50002620146179</v>
      </c>
      <c r="C197" s="21">
        <f t="shared" si="133"/>
        <v>256.4882208390427</v>
      </c>
      <c r="D197" s="21">
        <f t="shared" si="133"/>
        <v>275.10910804056653</v>
      </c>
      <c r="E197" s="21">
        <f t="shared" si="133"/>
        <v>204.02415022996917</v>
      </c>
      <c r="F197" s="21">
        <f t="shared" si="133"/>
        <v>135.11332426495011</v>
      </c>
      <c r="G197" s="21">
        <f t="shared" si="133"/>
        <v>120.50878936187988</v>
      </c>
      <c r="H197" s="21">
        <f t="shared" si="133"/>
        <v>119.61605865175221</v>
      </c>
      <c r="I197" s="21">
        <f t="shared" si="133"/>
        <v>127.47938981503943</v>
      </c>
      <c r="J197" s="21">
        <f t="shared" si="133"/>
        <v>133.77813360415351</v>
      </c>
      <c r="K197" s="21">
        <f t="shared" si="133"/>
        <v>123.97666080433166</v>
      </c>
      <c r="L197" s="21">
        <f t="shared" si="133"/>
        <v>116.97468859985614</v>
      </c>
      <c r="M197" s="21">
        <f t="shared" si="133"/>
        <v>102.56984243355346</v>
      </c>
      <c r="N197" s="21">
        <f t="shared" si="133"/>
        <v>117.7745937997193</v>
      </c>
      <c r="O197" s="21">
        <f t="shared" si="133"/>
        <v>116.95148964353506</v>
      </c>
      <c r="P197" s="21">
        <f t="shared" si="133"/>
        <v>114.14136862395101</v>
      </c>
      <c r="Q197" s="21">
        <f t="shared" si="133"/>
        <v>103.76186694945889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210.13897427381579</v>
      </c>
      <c r="C199" s="20">
        <f t="shared" si="135"/>
        <v>268.27461049505621</v>
      </c>
      <c r="D199" s="20">
        <f t="shared" si="135"/>
        <v>290.32153254223181</v>
      </c>
      <c r="E199" s="20">
        <f t="shared" si="135"/>
        <v>217.43153688927293</v>
      </c>
      <c r="F199" s="20">
        <f t="shared" si="135"/>
        <v>143.78921091085161</v>
      </c>
      <c r="G199" s="20">
        <f t="shared" si="135"/>
        <v>129.09721389833612</v>
      </c>
      <c r="H199" s="20">
        <f t="shared" si="135"/>
        <v>135.30112061631229</v>
      </c>
      <c r="I199" s="20">
        <f t="shared" si="135"/>
        <v>132.06150797240755</v>
      </c>
      <c r="J199" s="20">
        <f t="shared" si="135"/>
        <v>139.9058397324568</v>
      </c>
      <c r="K199" s="20">
        <f t="shared" si="135"/>
        <v>124.62750611182526</v>
      </c>
      <c r="L199" s="20">
        <f t="shared" si="135"/>
        <v>121.00058437644181</v>
      </c>
      <c r="M199" s="20">
        <f t="shared" si="135"/>
        <v>105.72503241035704</v>
      </c>
      <c r="N199" s="20">
        <f t="shared" si="135"/>
        <v>123.75968036360491</v>
      </c>
      <c r="O199" s="20">
        <f t="shared" si="135"/>
        <v>121.00700988987509</v>
      </c>
      <c r="P199" s="20">
        <f t="shared" si="135"/>
        <v>116.54925906937639</v>
      </c>
      <c r="Q199" s="20">
        <f t="shared" si="135"/>
        <v>104.98374879845913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201.74962896727214</v>
      </c>
      <c r="C200" s="20">
        <f t="shared" si="136"/>
        <v>219.55105247354061</v>
      </c>
      <c r="D200" s="20">
        <f t="shared" si="136"/>
        <v>240.32253354586857</v>
      </c>
      <c r="E200" s="20">
        <f t="shared" si="136"/>
        <v>182.59079009066602</v>
      </c>
      <c r="F200" s="20">
        <f t="shared" si="136"/>
        <v>122.60485502165223</v>
      </c>
      <c r="G200" s="20">
        <f t="shared" si="136"/>
        <v>106.54681746533254</v>
      </c>
      <c r="H200" s="20">
        <f t="shared" si="136"/>
        <v>89.689611992313928</v>
      </c>
      <c r="I200" s="20">
        <f t="shared" si="136"/>
        <v>120.79959368205223</v>
      </c>
      <c r="J200" s="20">
        <f t="shared" si="136"/>
        <v>125.54219548977197</v>
      </c>
      <c r="K200" s="20">
        <f t="shared" si="136"/>
        <v>123.20401801701134</v>
      </c>
      <c r="L200" s="20">
        <f t="shared" si="136"/>
        <v>113.30019913296047</v>
      </c>
      <c r="M200" s="20">
        <f t="shared" si="136"/>
        <v>99.260512646387966</v>
      </c>
      <c r="N200" s="20">
        <f t="shared" si="136"/>
        <v>112.32859924039855</v>
      </c>
      <c r="O200" s="20">
        <f t="shared" si="136"/>
        <v>113.25030436598988</v>
      </c>
      <c r="P200" s="20">
        <f t="shared" si="136"/>
        <v>111.89897280927892</v>
      </c>
      <c r="Q200" s="20">
        <f t="shared" si="136"/>
        <v>102.6546600841243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55.754793007436504</v>
      </c>
      <c r="C201" s="24">
        <f t="shared" si="137"/>
        <v>72.744914572526213</v>
      </c>
      <c r="D201" s="24">
        <f t="shared" si="137"/>
        <v>76.310106673602562</v>
      </c>
      <c r="E201" s="24">
        <f t="shared" si="137"/>
        <v>88.237141746340598</v>
      </c>
      <c r="F201" s="24">
        <f t="shared" si="137"/>
        <v>108.10001080396108</v>
      </c>
      <c r="G201" s="24">
        <f t="shared" si="137"/>
        <v>121.11676581613278</v>
      </c>
      <c r="H201" s="24">
        <f t="shared" si="137"/>
        <v>124.96458405834704</v>
      </c>
      <c r="I201" s="24">
        <f t="shared" si="137"/>
        <v>157.52847214786902</v>
      </c>
      <c r="J201" s="24">
        <f t="shared" si="137"/>
        <v>215.36854196175321</v>
      </c>
      <c r="K201" s="24">
        <f t="shared" si="137"/>
        <v>167.20869889038025</v>
      </c>
      <c r="L201" s="24">
        <f t="shared" si="137"/>
        <v>167.688138001423</v>
      </c>
      <c r="M201" s="24">
        <f t="shared" si="137"/>
        <v>190.5848703630532</v>
      </c>
      <c r="N201" s="24">
        <f t="shared" si="137"/>
        <v>211.05665505699855</v>
      </c>
      <c r="O201" s="24">
        <f t="shared" si="137"/>
        <v>186.96758786480055</v>
      </c>
      <c r="P201" s="24">
        <f t="shared" si="137"/>
        <v>177.32360491138169</v>
      </c>
      <c r="Q201" s="24">
        <f t="shared" si="137"/>
        <v>163.19961225537207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82.05025228292584</v>
      </c>
      <c r="C202" s="22">
        <f t="shared" si="138"/>
        <v>105.83509600912731</v>
      </c>
      <c r="D202" s="22">
        <f t="shared" si="138"/>
        <v>112.61235748409361</v>
      </c>
      <c r="E202" s="22">
        <f t="shared" si="138"/>
        <v>128.72745557146089</v>
      </c>
      <c r="F202" s="22">
        <f t="shared" si="138"/>
        <v>153.82187059908804</v>
      </c>
      <c r="G202" s="22">
        <f t="shared" si="138"/>
        <v>172.18075985002861</v>
      </c>
      <c r="H202" s="22">
        <f t="shared" si="138"/>
        <v>174.86661578645621</v>
      </c>
      <c r="I202" s="22">
        <f t="shared" si="138"/>
        <v>221.89274885207737</v>
      </c>
      <c r="J202" s="22">
        <f t="shared" si="138"/>
        <v>302.25809741989588</v>
      </c>
      <c r="K202" s="22">
        <f t="shared" si="138"/>
        <v>228.98321184275778</v>
      </c>
      <c r="L202" s="22">
        <f t="shared" si="138"/>
        <v>243.10437847608839</v>
      </c>
      <c r="M202" s="22">
        <f t="shared" si="138"/>
        <v>285.09170119432059</v>
      </c>
      <c r="N202" s="22">
        <f t="shared" si="138"/>
        <v>310.36196747117435</v>
      </c>
      <c r="O202" s="22">
        <f t="shared" si="138"/>
        <v>282.24478305359833</v>
      </c>
      <c r="P202" s="22">
        <f t="shared" si="138"/>
        <v>271.39738629951603</v>
      </c>
      <c r="Q202" s="22">
        <f t="shared" si="138"/>
        <v>246.41074342559213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1467.2513367226209</v>
      </c>
      <c r="C203" s="20">
        <f t="shared" si="139"/>
        <v>1472.2470077883995</v>
      </c>
      <c r="D203" s="20">
        <f t="shared" si="139"/>
        <v>1474.2981396791561</v>
      </c>
      <c r="E203" s="20">
        <f t="shared" si="139"/>
        <v>1474.1254569934224</v>
      </c>
      <c r="F203" s="20">
        <f t="shared" si="139"/>
        <v>1510.7284044529583</v>
      </c>
      <c r="G203" s="20">
        <f t="shared" si="139"/>
        <v>1510.1963093748277</v>
      </c>
      <c r="H203" s="20">
        <f t="shared" si="139"/>
        <v>1504.3764052037607</v>
      </c>
      <c r="I203" s="20">
        <f t="shared" si="139"/>
        <v>1495.0143492488764</v>
      </c>
      <c r="J203" s="20">
        <f t="shared" si="139"/>
        <v>1461.2340339498289</v>
      </c>
      <c r="K203" s="20">
        <f t="shared" si="139"/>
        <v>1435.0310377540911</v>
      </c>
      <c r="L203" s="20">
        <f t="shared" si="139"/>
        <v>1387.0816997550155</v>
      </c>
      <c r="M203" s="20">
        <f t="shared" si="139"/>
        <v>1397.4407624905939</v>
      </c>
      <c r="N203" s="20">
        <f t="shared" si="139"/>
        <v>1376.1861075285738</v>
      </c>
      <c r="O203" s="20">
        <f t="shared" si="139"/>
        <v>1373.7273372662376</v>
      </c>
      <c r="P203" s="20">
        <f t="shared" si="139"/>
        <v>1410.9268011326126</v>
      </c>
      <c r="Q203" s="20">
        <f t="shared" si="139"/>
        <v>1416.9351586099203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70.248911285512122</v>
      </c>
      <c r="C204" s="20">
        <f t="shared" si="140"/>
        <v>93.152003018321182</v>
      </c>
      <c r="D204" s="20">
        <f t="shared" si="140"/>
        <v>98.901835267823898</v>
      </c>
      <c r="E204" s="20">
        <f t="shared" si="140"/>
        <v>113.71982240441505</v>
      </c>
      <c r="F204" s="20">
        <f t="shared" si="140"/>
        <v>137.19301572031551</v>
      </c>
      <c r="G204" s="20">
        <f t="shared" si="140"/>
        <v>154.20293252980949</v>
      </c>
      <c r="H204" s="20">
        <f t="shared" si="140"/>
        <v>156.51883142418285</v>
      </c>
      <c r="I204" s="20">
        <f t="shared" si="140"/>
        <v>202.25642120023085</v>
      </c>
      <c r="J204" s="20">
        <f t="shared" si="140"/>
        <v>282.7357974577634</v>
      </c>
      <c r="K204" s="20">
        <f t="shared" si="140"/>
        <v>204.32618677048112</v>
      </c>
      <c r="L204" s="20">
        <f t="shared" si="140"/>
        <v>220.15146494020189</v>
      </c>
      <c r="M204" s="20">
        <f t="shared" si="140"/>
        <v>260.86881667283177</v>
      </c>
      <c r="N204" s="20">
        <f t="shared" si="140"/>
        <v>285.36879300028397</v>
      </c>
      <c r="O204" s="20">
        <f t="shared" si="140"/>
        <v>254.06888847229848</v>
      </c>
      <c r="P204" s="20">
        <f t="shared" si="140"/>
        <v>239.02301997306577</v>
      </c>
      <c r="Q204" s="20">
        <f t="shared" si="140"/>
        <v>211.93101113060979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3.6572669498313166</v>
      </c>
      <c r="C205" s="21">
        <f t="shared" si="141"/>
        <v>3.7193106243997223</v>
      </c>
      <c r="D205" s="21">
        <f t="shared" si="141"/>
        <v>3.7437479527551965</v>
      </c>
      <c r="E205" s="21">
        <f t="shared" si="141"/>
        <v>4.3565429287543802</v>
      </c>
      <c r="F205" s="21">
        <f t="shared" si="141"/>
        <v>4.1383409298412754</v>
      </c>
      <c r="G205" s="21">
        <f t="shared" si="141"/>
        <v>4.3581984330716326</v>
      </c>
      <c r="H205" s="21">
        <f t="shared" si="141"/>
        <v>3.8393047188801472</v>
      </c>
      <c r="I205" s="21">
        <f t="shared" si="141"/>
        <v>3.5803414285581501</v>
      </c>
      <c r="J205" s="21">
        <f t="shared" si="141"/>
        <v>3.0311844804611994</v>
      </c>
      <c r="K205" s="21">
        <f t="shared" si="141"/>
        <v>3.2626439797863465</v>
      </c>
      <c r="L205" s="21">
        <f t="shared" si="141"/>
        <v>2.8703631106288641</v>
      </c>
      <c r="M205" s="21">
        <f t="shared" si="141"/>
        <v>2.7988388853156021</v>
      </c>
      <c r="N205" s="21">
        <f t="shared" si="141"/>
        <v>2.746762180587583</v>
      </c>
      <c r="O205" s="21">
        <f t="shared" si="141"/>
        <v>2.9795653489180216</v>
      </c>
      <c r="P205" s="21">
        <f t="shared" si="141"/>
        <v>4.9158159063490956</v>
      </c>
      <c r="Q205" s="21">
        <f t="shared" si="141"/>
        <v>3.9844925114800382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823.61803702533132</v>
      </c>
      <c r="C206" s="21">
        <f t="shared" si="142"/>
        <v>974.61606413841525</v>
      </c>
      <c r="D206" s="21">
        <f t="shared" si="142"/>
        <v>975.15077690477801</v>
      </c>
      <c r="E206" s="21">
        <f t="shared" si="142"/>
        <v>686.86872678494433</v>
      </c>
      <c r="F206" s="21">
        <f t="shared" si="142"/>
        <v>431.00274776122575</v>
      </c>
      <c r="G206" s="21">
        <f t="shared" si="142"/>
        <v>461.19532789608223</v>
      </c>
      <c r="H206" s="21">
        <f t="shared" si="142"/>
        <v>589.11231427182656</v>
      </c>
      <c r="I206" s="21">
        <f t="shared" si="142"/>
        <v>623.11328806405402</v>
      </c>
      <c r="J206" s="21">
        <f t="shared" si="142"/>
        <v>702.29507249960307</v>
      </c>
      <c r="K206" s="21">
        <f t="shared" si="142"/>
        <v>528.69147116784393</v>
      </c>
      <c r="L206" s="21">
        <f t="shared" si="142"/>
        <v>471.62515199578434</v>
      </c>
      <c r="M206" s="21">
        <f t="shared" si="142"/>
        <v>332.00687026211335</v>
      </c>
      <c r="N206" s="21">
        <f t="shared" si="142"/>
        <v>436.90892201641395</v>
      </c>
      <c r="O206" s="21">
        <f t="shared" si="142"/>
        <v>484.52136684585247</v>
      </c>
      <c r="P206" s="21">
        <f t="shared" si="142"/>
        <v>446.78190889689284</v>
      </c>
      <c r="Q206" s="21">
        <f t="shared" si="142"/>
        <v>464.15703968507637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1096.4182696910959</v>
      </c>
      <c r="C207" s="20">
        <f t="shared" si="143"/>
        <v>1348.0744288200044</v>
      </c>
      <c r="D207" s="20">
        <f t="shared" si="143"/>
        <v>1410.5132971669022</v>
      </c>
      <c r="E207" s="20">
        <f t="shared" si="143"/>
        <v>1041.0617930690696</v>
      </c>
      <c r="F207" s="20">
        <f t="shared" si="143"/>
        <v>684.94665353232904</v>
      </c>
      <c r="G207" s="20">
        <f t="shared" si="143"/>
        <v>692.08792674873757</v>
      </c>
      <c r="H207" s="20">
        <f t="shared" si="143"/>
        <v>774.53607986270663</v>
      </c>
      <c r="I207" s="20">
        <f t="shared" si="143"/>
        <v>797.84070717138843</v>
      </c>
      <c r="J207" s="20">
        <f t="shared" si="143"/>
        <v>838.13596705850807</v>
      </c>
      <c r="K207" s="20">
        <f t="shared" si="143"/>
        <v>751.47609016065894</v>
      </c>
      <c r="L207" s="20">
        <f t="shared" si="143"/>
        <v>729.40247341557051</v>
      </c>
      <c r="M207" s="20">
        <f t="shared" si="143"/>
        <v>605.48668247217086</v>
      </c>
      <c r="N207" s="20">
        <f t="shared" si="143"/>
        <v>739.71226094595704</v>
      </c>
      <c r="O207" s="20">
        <f t="shared" si="143"/>
        <v>767.68556848614912</v>
      </c>
      <c r="P207" s="20">
        <f t="shared" si="143"/>
        <v>675.39252064488221</v>
      </c>
      <c r="Q207" s="20">
        <f t="shared" si="143"/>
        <v>606.15201642428246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388.25964663055544</v>
      </c>
      <c r="C208" s="20">
        <f t="shared" si="144"/>
        <v>496.34231998050194</v>
      </c>
      <c r="D208" s="20">
        <f t="shared" si="144"/>
        <v>525.6898060649313</v>
      </c>
      <c r="E208" s="20">
        <f t="shared" si="144"/>
        <v>397.10697058902389</v>
      </c>
      <c r="F208" s="20">
        <f t="shared" si="144"/>
        <v>259.97305546789704</v>
      </c>
      <c r="G208" s="20">
        <f t="shared" si="144"/>
        <v>258.24961487613541</v>
      </c>
      <c r="H208" s="20">
        <f t="shared" si="144"/>
        <v>285.22343812212335</v>
      </c>
      <c r="I208" s="20">
        <f t="shared" si="144"/>
        <v>295.45971462443686</v>
      </c>
      <c r="J208" s="20">
        <f t="shared" si="144"/>
        <v>312.79713019513719</v>
      </c>
      <c r="K208" s="20">
        <f t="shared" si="144"/>
        <v>277.14844711006731</v>
      </c>
      <c r="L208" s="20">
        <f t="shared" si="144"/>
        <v>274.26892760550305</v>
      </c>
      <c r="M208" s="20">
        <f t="shared" si="144"/>
        <v>205.14907235673465</v>
      </c>
      <c r="N208" s="20">
        <f t="shared" si="144"/>
        <v>261.01131580965995</v>
      </c>
      <c r="O208" s="20">
        <f t="shared" si="144"/>
        <v>298.3680483094891</v>
      </c>
      <c r="P208" s="20">
        <f t="shared" si="144"/>
        <v>284.51208991216009</v>
      </c>
      <c r="Q208" s="20">
        <f t="shared" si="144"/>
        <v>281.77828684666093</v>
      </c>
    </row>
    <row r="209" spans="1:17" ht="11.45" customHeight="1" x14ac:dyDescent="0.25">
      <c r="A209" s="19" t="s">
        <v>32</v>
      </c>
      <c r="B209" s="18" t="str">
        <f t="shared" ref="B209:Q209" si="145">IF(B25=0,"",B77/B25*1000)</f>
        <v/>
      </c>
      <c r="C209" s="18" t="str">
        <f t="shared" si="145"/>
        <v/>
      </c>
      <c r="D209" s="18" t="str">
        <f t="shared" si="145"/>
        <v/>
      </c>
      <c r="E209" s="18" t="str">
        <f t="shared" si="145"/>
        <v/>
      </c>
      <c r="F209" s="18" t="str">
        <f t="shared" si="145"/>
        <v/>
      </c>
      <c r="G209" s="18" t="str">
        <f t="shared" si="145"/>
        <v/>
      </c>
      <c r="H209" s="18" t="str">
        <f t="shared" si="145"/>
        <v/>
      </c>
      <c r="I209" s="18" t="str">
        <f t="shared" si="145"/>
        <v/>
      </c>
      <c r="J209" s="18" t="str">
        <f t="shared" si="145"/>
        <v/>
      </c>
      <c r="K209" s="18" t="str">
        <f t="shared" si="145"/>
        <v/>
      </c>
      <c r="L209" s="18" t="str">
        <f t="shared" si="145"/>
        <v/>
      </c>
      <c r="M209" s="18" t="str">
        <f t="shared" si="145"/>
        <v/>
      </c>
      <c r="N209" s="18" t="str">
        <f t="shared" si="145"/>
        <v/>
      </c>
      <c r="O209" s="18" t="str">
        <f t="shared" si="145"/>
        <v/>
      </c>
      <c r="P209" s="18" t="str">
        <f t="shared" si="145"/>
        <v/>
      </c>
      <c r="Q209" s="18" t="str">
        <f t="shared" si="145"/>
        <v/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23917.085886948993</v>
      </c>
      <c r="C4" s="79">
        <f t="shared" si="0"/>
        <v>24278.309533499025</v>
      </c>
      <c r="D4" s="79">
        <f t="shared" si="0"/>
        <v>24710.294883609418</v>
      </c>
      <c r="E4" s="79">
        <f t="shared" si="0"/>
        <v>24878.658425623627</v>
      </c>
      <c r="F4" s="79">
        <f t="shared" si="0"/>
        <v>25375.536408565109</v>
      </c>
      <c r="G4" s="79">
        <f t="shared" si="0"/>
        <v>25700.283601746509</v>
      </c>
      <c r="H4" s="79">
        <f t="shared" si="0"/>
        <v>26285.639262700341</v>
      </c>
      <c r="I4" s="79">
        <f t="shared" si="0"/>
        <v>27758.847998342466</v>
      </c>
      <c r="J4" s="79">
        <f t="shared" si="0"/>
        <v>28208.803113467657</v>
      </c>
      <c r="K4" s="79">
        <f t="shared" si="0"/>
        <v>29162.013414282635</v>
      </c>
      <c r="L4" s="79">
        <f t="shared" si="0"/>
        <v>29066.889092472476</v>
      </c>
      <c r="M4" s="79">
        <f t="shared" si="0"/>
        <v>29022.984653243504</v>
      </c>
      <c r="N4" s="79">
        <f t="shared" si="0"/>
        <v>28805.895116068441</v>
      </c>
      <c r="O4" s="79">
        <f t="shared" si="0"/>
        <v>28728.561802716453</v>
      </c>
      <c r="P4" s="79">
        <f t="shared" si="0"/>
        <v>29331.270079774236</v>
      </c>
      <c r="Q4" s="79">
        <f t="shared" si="0"/>
        <v>29835.438014148702</v>
      </c>
    </row>
    <row r="5" spans="1:17" ht="11.45" customHeight="1" x14ac:dyDescent="0.25">
      <c r="A5" s="23" t="s">
        <v>30</v>
      </c>
      <c r="B5" s="78">
        <v>90.0858869489944</v>
      </c>
      <c r="C5" s="78">
        <v>84.309533499026003</v>
      </c>
      <c r="D5" s="78">
        <v>84.294883609418861</v>
      </c>
      <c r="E5" s="78">
        <v>101.65842562362803</v>
      </c>
      <c r="F5" s="78">
        <v>115.53640856511075</v>
      </c>
      <c r="G5" s="78">
        <v>129.28360174650709</v>
      </c>
      <c r="H5" s="78">
        <v>146.63926270034341</v>
      </c>
      <c r="I5" s="78">
        <v>168.84799834246735</v>
      </c>
      <c r="J5" s="78">
        <v>184.80311346766166</v>
      </c>
      <c r="K5" s="78">
        <v>191.01341428263029</v>
      </c>
      <c r="L5" s="78">
        <v>247.88909247247415</v>
      </c>
      <c r="M5" s="78">
        <v>291.40529915878807</v>
      </c>
      <c r="N5" s="78">
        <v>266.08216986984996</v>
      </c>
      <c r="O5" s="78">
        <v>237.90679925874298</v>
      </c>
      <c r="P5" s="78">
        <v>243.58480561573279</v>
      </c>
      <c r="Q5" s="78">
        <v>262.82267227515325</v>
      </c>
    </row>
    <row r="6" spans="1:17" ht="11.45" customHeight="1" x14ac:dyDescent="0.25">
      <c r="A6" s="19" t="s">
        <v>29</v>
      </c>
      <c r="B6" s="76">
        <v>20325</v>
      </c>
      <c r="C6" s="76">
        <v>20801</v>
      </c>
      <c r="D6" s="76">
        <v>21287</v>
      </c>
      <c r="E6" s="76">
        <v>21331</v>
      </c>
      <c r="F6" s="76">
        <v>22042</v>
      </c>
      <c r="G6" s="76">
        <v>22509</v>
      </c>
      <c r="H6" s="76">
        <v>23005.999999999996</v>
      </c>
      <c r="I6" s="76">
        <v>24355</v>
      </c>
      <c r="J6" s="76">
        <v>24877.999999999996</v>
      </c>
      <c r="K6" s="76">
        <v>25775.000000000004</v>
      </c>
      <c r="L6" s="76">
        <v>25636.000000000004</v>
      </c>
      <c r="M6" s="76">
        <v>25487.436219641157</v>
      </c>
      <c r="N6" s="76">
        <v>25302.775921222881</v>
      </c>
      <c r="O6" s="76">
        <v>25168.354826572548</v>
      </c>
      <c r="P6" s="76">
        <v>25638.692920142628</v>
      </c>
      <c r="Q6" s="76">
        <v>25996.532775797914</v>
      </c>
    </row>
    <row r="7" spans="1:17" ht="11.45" customHeight="1" x14ac:dyDescent="0.25">
      <c r="A7" s="62" t="s">
        <v>59</v>
      </c>
      <c r="B7" s="77">
        <f t="shared" ref="B7" si="1">IF(B34=0,0,B34*B144)</f>
        <v>16287.975292604728</v>
      </c>
      <c r="C7" s="77">
        <f t="shared" ref="C7:Q7" si="2">IF(C34=0,0,C34*C144)</f>
        <v>16405.993133380336</v>
      </c>
      <c r="D7" s="77">
        <f t="shared" si="2"/>
        <v>15405.404540252039</v>
      </c>
      <c r="E7" s="77">
        <f t="shared" si="2"/>
        <v>15419.567017719095</v>
      </c>
      <c r="F7" s="77">
        <f t="shared" si="2"/>
        <v>14960.176828425694</v>
      </c>
      <c r="G7" s="77">
        <f t="shared" si="2"/>
        <v>14380.054176922196</v>
      </c>
      <c r="H7" s="77">
        <f t="shared" si="2"/>
        <v>13844.14946753882</v>
      </c>
      <c r="I7" s="77">
        <f t="shared" si="2"/>
        <v>13669.975606384101</v>
      </c>
      <c r="J7" s="77">
        <f t="shared" si="2"/>
        <v>13199.933830924065</v>
      </c>
      <c r="K7" s="77">
        <f t="shared" si="2"/>
        <v>12869.36164190021</v>
      </c>
      <c r="L7" s="77">
        <f t="shared" si="2"/>
        <v>12161.49966060798</v>
      </c>
      <c r="M7" s="77">
        <f t="shared" si="2"/>
        <v>11605.044671165064</v>
      </c>
      <c r="N7" s="77">
        <f t="shared" si="2"/>
        <v>10992.905905173073</v>
      </c>
      <c r="O7" s="77">
        <f t="shared" si="2"/>
        <v>10443.72012263531</v>
      </c>
      <c r="P7" s="77">
        <f t="shared" si="2"/>
        <v>10125.402676313175</v>
      </c>
      <c r="Q7" s="77">
        <f t="shared" si="2"/>
        <v>9903.0551858596573</v>
      </c>
    </row>
    <row r="8" spans="1:17" ht="11.45" customHeight="1" x14ac:dyDescent="0.25">
      <c r="A8" s="62" t="s">
        <v>58</v>
      </c>
      <c r="B8" s="77">
        <f t="shared" ref="B8" si="3">IF(B35=0,0,B35*B145)</f>
        <v>4037.0247073952723</v>
      </c>
      <c r="C8" s="77">
        <f t="shared" ref="C8:Q8" si="4">IF(C35=0,0,C35*C145)</f>
        <v>4395.0068666196639</v>
      </c>
      <c r="D8" s="77">
        <f t="shared" si="4"/>
        <v>5881.5954597479613</v>
      </c>
      <c r="E8" s="77">
        <f t="shared" si="4"/>
        <v>5911.432982280905</v>
      </c>
      <c r="F8" s="77">
        <f t="shared" si="4"/>
        <v>7081.8231715743059</v>
      </c>
      <c r="G8" s="77">
        <f t="shared" si="4"/>
        <v>8128.9458230778037</v>
      </c>
      <c r="H8" s="77">
        <f t="shared" si="4"/>
        <v>9145.4058182918579</v>
      </c>
      <c r="I8" s="77">
        <f t="shared" si="4"/>
        <v>10645.695291926624</v>
      </c>
      <c r="J8" s="77">
        <f t="shared" si="4"/>
        <v>11645.458325395608</v>
      </c>
      <c r="K8" s="77">
        <f t="shared" si="4"/>
        <v>12811.00243993907</v>
      </c>
      <c r="L8" s="77">
        <f t="shared" si="4"/>
        <v>13360.21085534831</v>
      </c>
      <c r="M8" s="77">
        <f t="shared" si="4"/>
        <v>13753.784224319394</v>
      </c>
      <c r="N8" s="77">
        <f t="shared" si="4"/>
        <v>14144.408033228852</v>
      </c>
      <c r="O8" s="77">
        <f t="shared" si="4"/>
        <v>14490.363111747225</v>
      </c>
      <c r="P8" s="77">
        <f t="shared" si="4"/>
        <v>15265.519525712836</v>
      </c>
      <c r="Q8" s="77">
        <f t="shared" si="4"/>
        <v>15827.393151914162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0</v>
      </c>
      <c r="H9" s="77">
        <f t="shared" si="6"/>
        <v>16.44471416932139</v>
      </c>
      <c r="I9" s="77">
        <f t="shared" si="6"/>
        <v>39.329101689275191</v>
      </c>
      <c r="J9" s="77">
        <f t="shared" si="6"/>
        <v>32.607843680327058</v>
      </c>
      <c r="K9" s="77">
        <f t="shared" si="6"/>
        <v>94.63591816072072</v>
      </c>
      <c r="L9" s="77">
        <f t="shared" si="6"/>
        <v>114.28948404370969</v>
      </c>
      <c r="M9" s="77">
        <f t="shared" si="6"/>
        <v>128.4943593388752</v>
      </c>
      <c r="N9" s="77">
        <f t="shared" si="6"/>
        <v>165.05505247355788</v>
      </c>
      <c r="O9" s="77">
        <f t="shared" si="6"/>
        <v>233.08994927756771</v>
      </c>
      <c r="P9" s="77">
        <f t="shared" si="6"/>
        <v>243.13697211453754</v>
      </c>
      <c r="Q9" s="77">
        <f t="shared" si="6"/>
        <v>258.61353312028803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0.12770523097100531</v>
      </c>
      <c r="O10" s="77">
        <f t="shared" si="8"/>
        <v>0.66638697502018507</v>
      </c>
      <c r="P10" s="77">
        <f t="shared" si="8"/>
        <v>3.1400377419961143</v>
      </c>
      <c r="Q10" s="77">
        <f t="shared" si="8"/>
        <v>4.1432004702471392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0.20227601932507019</v>
      </c>
      <c r="P11" s="77">
        <f t="shared" si="10"/>
        <v>0.31141916271628239</v>
      </c>
      <c r="Q11" s="77">
        <f t="shared" si="10"/>
        <v>0.72345194502989996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0.11296481782477885</v>
      </c>
      <c r="N12" s="77">
        <f t="shared" si="12"/>
        <v>0.27922511642758663</v>
      </c>
      <c r="O12" s="77">
        <f t="shared" si="12"/>
        <v>0.31297991809891412</v>
      </c>
      <c r="P12" s="77">
        <f t="shared" si="12"/>
        <v>1.182289097363632</v>
      </c>
      <c r="Q12" s="77">
        <f t="shared" si="12"/>
        <v>2.6042524885284268</v>
      </c>
    </row>
    <row r="13" spans="1:17" ht="11.45" customHeight="1" x14ac:dyDescent="0.25">
      <c r="A13" s="19" t="s">
        <v>28</v>
      </c>
      <c r="B13" s="76">
        <v>3502</v>
      </c>
      <c r="C13" s="76">
        <v>3393</v>
      </c>
      <c r="D13" s="76">
        <v>3339</v>
      </c>
      <c r="E13" s="76">
        <v>3446</v>
      </c>
      <c r="F13" s="76">
        <v>3218</v>
      </c>
      <c r="G13" s="76">
        <v>3062</v>
      </c>
      <c r="H13" s="76">
        <v>3133</v>
      </c>
      <c r="I13" s="76">
        <v>3235</v>
      </c>
      <c r="J13" s="76">
        <v>3146</v>
      </c>
      <c r="K13" s="76">
        <v>3196</v>
      </c>
      <c r="L13" s="76">
        <v>3183</v>
      </c>
      <c r="M13" s="76">
        <v>3244.1431344435568</v>
      </c>
      <c r="N13" s="76">
        <v>3237.0370249757102</v>
      </c>
      <c r="O13" s="76">
        <v>3322.3001768851609</v>
      </c>
      <c r="P13" s="76">
        <v>3448.9923540158738</v>
      </c>
      <c r="Q13" s="76">
        <v>3576.0825660756336</v>
      </c>
    </row>
    <row r="14" spans="1:17" ht="11.45" customHeight="1" x14ac:dyDescent="0.25">
      <c r="A14" s="62" t="s">
        <v>59</v>
      </c>
      <c r="B14" s="75">
        <f t="shared" ref="B14" si="13">IF(B41=0,0,B41*B151)</f>
        <v>23.764285615441111</v>
      </c>
      <c r="C14" s="75">
        <f t="shared" ref="C14:Q14" si="14">IF(C41=0,0,C41*C151)</f>
        <v>21.713659015317219</v>
      </c>
      <c r="D14" s="75">
        <f t="shared" si="14"/>
        <v>19.805184162112489</v>
      </c>
      <c r="E14" s="75">
        <f t="shared" si="14"/>
        <v>18.077422548383524</v>
      </c>
      <c r="F14" s="75">
        <f t="shared" si="14"/>
        <v>14.078488260570111</v>
      </c>
      <c r="G14" s="75">
        <f t="shared" si="14"/>
        <v>12.117322592876292</v>
      </c>
      <c r="H14" s="75">
        <f t="shared" si="14"/>
        <v>10.804106462767303</v>
      </c>
      <c r="I14" s="75">
        <f t="shared" si="14"/>
        <v>9.5089021904981195</v>
      </c>
      <c r="J14" s="75">
        <f t="shared" si="14"/>
        <v>7.2785217648669374</v>
      </c>
      <c r="K14" s="75">
        <f t="shared" si="14"/>
        <v>6.1412118603607162</v>
      </c>
      <c r="L14" s="75">
        <f t="shared" si="14"/>
        <v>5.0536533891063113</v>
      </c>
      <c r="M14" s="75">
        <f t="shared" si="14"/>
        <v>4.0129999712634339</v>
      </c>
      <c r="N14" s="75">
        <f t="shared" si="14"/>
        <v>3.4513875967166237</v>
      </c>
      <c r="O14" s="75">
        <f t="shared" si="14"/>
        <v>2.8966847995604468</v>
      </c>
      <c r="P14" s="75">
        <f t="shared" si="14"/>
        <v>2.3544685957539437</v>
      </c>
      <c r="Q14" s="75">
        <f t="shared" si="14"/>
        <v>1.851585838832555</v>
      </c>
    </row>
    <row r="15" spans="1:17" ht="11.45" customHeight="1" x14ac:dyDescent="0.25">
      <c r="A15" s="62" t="s">
        <v>58</v>
      </c>
      <c r="B15" s="75">
        <f t="shared" ref="B15" si="15">IF(B42=0,0,B42*B152)</f>
        <v>3478.2357143845588</v>
      </c>
      <c r="C15" s="75">
        <f t="shared" ref="C15:Q15" si="16">IF(C42=0,0,C42*C152)</f>
        <v>3371.2863409846827</v>
      </c>
      <c r="D15" s="75">
        <f t="shared" si="16"/>
        <v>3319.1948158378873</v>
      </c>
      <c r="E15" s="75">
        <f t="shared" si="16"/>
        <v>3427.9225774516167</v>
      </c>
      <c r="F15" s="75">
        <f t="shared" si="16"/>
        <v>3203.9215117394297</v>
      </c>
      <c r="G15" s="75">
        <f t="shared" si="16"/>
        <v>3049.8826774071235</v>
      </c>
      <c r="H15" s="75">
        <f t="shared" si="16"/>
        <v>3122.1958935372327</v>
      </c>
      <c r="I15" s="75">
        <f t="shared" si="16"/>
        <v>3225.4910978095018</v>
      </c>
      <c r="J15" s="75">
        <f t="shared" si="16"/>
        <v>3138.721478235133</v>
      </c>
      <c r="K15" s="75">
        <f t="shared" si="16"/>
        <v>3189.8587881396393</v>
      </c>
      <c r="L15" s="75">
        <f t="shared" si="16"/>
        <v>3177.9463466108937</v>
      </c>
      <c r="M15" s="75">
        <f t="shared" si="16"/>
        <v>3240.1301344722933</v>
      </c>
      <c r="N15" s="75">
        <f t="shared" si="16"/>
        <v>3196.6024925006673</v>
      </c>
      <c r="O15" s="75">
        <f t="shared" si="16"/>
        <v>3279.1799676956489</v>
      </c>
      <c r="P15" s="75">
        <f t="shared" si="16"/>
        <v>3388.9087930380542</v>
      </c>
      <c r="Q15" s="75">
        <f t="shared" si="16"/>
        <v>3473.1224094057779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36.9831448783262</v>
      </c>
      <c r="O17" s="75">
        <f t="shared" si="20"/>
        <v>40.22352438995182</v>
      </c>
      <c r="P17" s="75">
        <f t="shared" si="20"/>
        <v>54.909716321080523</v>
      </c>
      <c r="Q17" s="75">
        <f t="shared" si="20"/>
        <v>98.289581200878715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0</v>
      </c>
      <c r="P18" s="75">
        <f t="shared" si="22"/>
        <v>2.8193760609852574</v>
      </c>
      <c r="Q18" s="75">
        <f t="shared" si="22"/>
        <v>2.81898963014409</v>
      </c>
    </row>
    <row r="19" spans="1:17" ht="11.45" customHeight="1" x14ac:dyDescent="0.25">
      <c r="A19" s="25" t="s">
        <v>51</v>
      </c>
      <c r="B19" s="79">
        <f t="shared" ref="B19" si="23">B20+B26</f>
        <v>5590.3362149213017</v>
      </c>
      <c r="C19" s="79">
        <f t="shared" ref="C19:Q19" si="24">C20+C26</f>
        <v>5856.7594076029818</v>
      </c>
      <c r="D19" s="79">
        <f t="shared" si="24"/>
        <v>6099.2104895574648</v>
      </c>
      <c r="E19" s="79">
        <f t="shared" si="24"/>
        <v>6220.5978700259157</v>
      </c>
      <c r="F19" s="79">
        <f t="shared" si="24"/>
        <v>7144.4605396173165</v>
      </c>
      <c r="G19" s="79">
        <f t="shared" si="24"/>
        <v>7405.4946624568374</v>
      </c>
      <c r="H19" s="79">
        <f t="shared" si="24"/>
        <v>8153.8896637234693</v>
      </c>
      <c r="I19" s="79">
        <f t="shared" si="24"/>
        <v>8587.3250597740043</v>
      </c>
      <c r="J19" s="79">
        <f t="shared" si="24"/>
        <v>8577.5098594017618</v>
      </c>
      <c r="K19" s="79">
        <f t="shared" si="24"/>
        <v>7462.2264561093552</v>
      </c>
      <c r="L19" s="79">
        <f t="shared" si="24"/>
        <v>7468.4129837410446</v>
      </c>
      <c r="M19" s="79">
        <f t="shared" si="24"/>
        <v>7451.0588380027857</v>
      </c>
      <c r="N19" s="79">
        <f t="shared" si="24"/>
        <v>7272.9062013205566</v>
      </c>
      <c r="O19" s="79">
        <f t="shared" si="24"/>
        <v>7328.6569929899197</v>
      </c>
      <c r="P19" s="79">
        <f t="shared" si="24"/>
        <v>7526.0537731867271</v>
      </c>
      <c r="Q19" s="79">
        <f t="shared" si="24"/>
        <v>7982.0851373683572</v>
      </c>
    </row>
    <row r="20" spans="1:17" ht="11.45" customHeight="1" x14ac:dyDescent="0.25">
      <c r="A20" s="23" t="s">
        <v>27</v>
      </c>
      <c r="B20" s="78">
        <v>47.225017481150672</v>
      </c>
      <c r="C20" s="78">
        <v>53.86273167147867</v>
      </c>
      <c r="D20" s="78">
        <v>60.799466052494353</v>
      </c>
      <c r="E20" s="78">
        <v>68.623981362190889</v>
      </c>
      <c r="F20" s="78">
        <v>86.495184962095308</v>
      </c>
      <c r="G20" s="78">
        <v>98.182414852362527</v>
      </c>
      <c r="H20" s="78">
        <v>110.99526550439026</v>
      </c>
      <c r="I20" s="78">
        <v>130.43704847446881</v>
      </c>
      <c r="J20" s="78">
        <v>142.08992022069734</v>
      </c>
      <c r="K20" s="78">
        <v>149.50481805303684</v>
      </c>
      <c r="L20" s="78">
        <v>146.89981658869618</v>
      </c>
      <c r="M20" s="78">
        <v>158.79869150377507</v>
      </c>
      <c r="N20" s="78">
        <v>166.63928155433703</v>
      </c>
      <c r="O20" s="78">
        <v>184.42362229250932</v>
      </c>
      <c r="P20" s="78">
        <v>207.91060303997696</v>
      </c>
      <c r="Q20" s="78">
        <v>228.3976858236862</v>
      </c>
    </row>
    <row r="21" spans="1:17" ht="11.45" customHeight="1" x14ac:dyDescent="0.25">
      <c r="A21" s="62" t="s">
        <v>59</v>
      </c>
      <c r="B21" s="77">
        <f t="shared" ref="B21" si="25">IF(B48=0,0,B48*B158)</f>
        <v>9.7464127955201896</v>
      </c>
      <c r="C21" s="77">
        <f t="shared" ref="C21:Q21" si="26">IF(C48=0,0,C48*C158)</f>
        <v>10.773562587925818</v>
      </c>
      <c r="D21" s="77">
        <f t="shared" si="26"/>
        <v>11.46228907769124</v>
      </c>
      <c r="E21" s="77">
        <f t="shared" si="26"/>
        <v>11.745154316004371</v>
      </c>
      <c r="F21" s="77">
        <f t="shared" si="26"/>
        <v>13.119032614382732</v>
      </c>
      <c r="G21" s="77">
        <f t="shared" si="26"/>
        <v>13.015336766709629</v>
      </c>
      <c r="H21" s="77">
        <f t="shared" si="26"/>
        <v>12.261475547831314</v>
      </c>
      <c r="I21" s="77">
        <f t="shared" si="26"/>
        <v>12.818228581738145</v>
      </c>
      <c r="J21" s="77">
        <f t="shared" si="26"/>
        <v>12.45395969294227</v>
      </c>
      <c r="K21" s="77">
        <f t="shared" si="26"/>
        <v>11.86623556190947</v>
      </c>
      <c r="L21" s="77">
        <f t="shared" si="26"/>
        <v>10.863447877271341</v>
      </c>
      <c r="M21" s="77">
        <f t="shared" si="26"/>
        <v>10.586955984065938</v>
      </c>
      <c r="N21" s="77">
        <f t="shared" si="26"/>
        <v>10.157456044645661</v>
      </c>
      <c r="O21" s="77">
        <f t="shared" si="26"/>
        <v>10.091438047099624</v>
      </c>
      <c r="P21" s="77">
        <f t="shared" si="26"/>
        <v>9.4641202104281525</v>
      </c>
      <c r="Q21" s="77">
        <f t="shared" si="26"/>
        <v>9.1814034679628627</v>
      </c>
    </row>
    <row r="22" spans="1:17" ht="11.45" customHeight="1" x14ac:dyDescent="0.25">
      <c r="A22" s="62" t="s">
        <v>58</v>
      </c>
      <c r="B22" s="77">
        <f t="shared" ref="B22" si="27">IF(B49=0,0,B49*B159)</f>
        <v>37.478604685630479</v>
      </c>
      <c r="C22" s="77">
        <f t="shared" ref="C22:Q22" si="28">IF(C49=0,0,C49*C159)</f>
        <v>43.089169083552854</v>
      </c>
      <c r="D22" s="77">
        <f t="shared" si="28"/>
        <v>49.337176974803114</v>
      </c>
      <c r="E22" s="77">
        <f t="shared" si="28"/>
        <v>56.878827046186515</v>
      </c>
      <c r="F22" s="77">
        <f t="shared" si="28"/>
        <v>73.376152347712576</v>
      </c>
      <c r="G22" s="77">
        <f t="shared" si="28"/>
        <v>85.167078085652903</v>
      </c>
      <c r="H22" s="77">
        <f t="shared" si="28"/>
        <v>97.847565383761562</v>
      </c>
      <c r="I22" s="77">
        <f t="shared" si="28"/>
        <v>116.63748684584338</v>
      </c>
      <c r="J22" s="77">
        <f t="shared" si="28"/>
        <v>128.59440805327947</v>
      </c>
      <c r="K22" s="77">
        <f t="shared" si="28"/>
        <v>137.14571104828795</v>
      </c>
      <c r="L22" s="77">
        <f t="shared" si="28"/>
        <v>135.84446781851318</v>
      </c>
      <c r="M22" s="77">
        <f t="shared" si="28"/>
        <v>148.04260540612466</v>
      </c>
      <c r="N22" s="77">
        <f t="shared" si="28"/>
        <v>156.32354511346693</v>
      </c>
      <c r="O22" s="77">
        <f t="shared" si="28"/>
        <v>174.15835488501398</v>
      </c>
      <c r="P22" s="77">
        <f t="shared" si="28"/>
        <v>197.36552060169905</v>
      </c>
      <c r="Q22" s="77">
        <f t="shared" si="28"/>
        <v>217.99072677973714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0.88622457279738587</v>
      </c>
      <c r="I23" s="77">
        <f t="shared" si="30"/>
        <v>0.98133304688728284</v>
      </c>
      <c r="J23" s="77">
        <f t="shared" si="30"/>
        <v>1.0415524744755933</v>
      </c>
      <c r="K23" s="77">
        <f t="shared" si="30"/>
        <v>0.49287144283943107</v>
      </c>
      <c r="L23" s="77">
        <f t="shared" si="30"/>
        <v>0.19190089291167514</v>
      </c>
      <c r="M23" s="77">
        <f t="shared" si="30"/>
        <v>0.16913011358449562</v>
      </c>
      <c r="N23" s="77">
        <f t="shared" si="30"/>
        <v>0.15828039622442039</v>
      </c>
      <c r="O23" s="77">
        <f t="shared" si="30"/>
        <v>0.1738293603957409</v>
      </c>
      <c r="P23" s="77">
        <f t="shared" si="30"/>
        <v>0.9708691104020496</v>
      </c>
      <c r="Q23" s="77">
        <f t="shared" si="30"/>
        <v>1.0225062041384005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6.7821167934080925E-2</v>
      </c>
      <c r="Q24" s="77">
        <f t="shared" si="32"/>
        <v>0.10428549965475464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0</v>
      </c>
      <c r="P25" s="77">
        <f t="shared" si="34"/>
        <v>4.2271949513638316E-2</v>
      </c>
      <c r="Q25" s="77">
        <f t="shared" si="34"/>
        <v>9.8763872193015592E-2</v>
      </c>
    </row>
    <row r="26" spans="1:17" ht="11.45" customHeight="1" x14ac:dyDescent="0.25">
      <c r="A26" s="19" t="s">
        <v>24</v>
      </c>
      <c r="B26" s="76">
        <v>5543.111197440151</v>
      </c>
      <c r="C26" s="76">
        <v>5802.8966759315035</v>
      </c>
      <c r="D26" s="76">
        <v>6038.4110235049702</v>
      </c>
      <c r="E26" s="76">
        <v>6151.9738886637251</v>
      </c>
      <c r="F26" s="76">
        <v>7057.9653546552208</v>
      </c>
      <c r="G26" s="76">
        <v>7307.3122476044746</v>
      </c>
      <c r="H26" s="76">
        <v>8042.8943982190794</v>
      </c>
      <c r="I26" s="76">
        <v>8456.8880112995357</v>
      </c>
      <c r="J26" s="76">
        <v>8435.4199391810653</v>
      </c>
      <c r="K26" s="76">
        <v>7312.7216380563186</v>
      </c>
      <c r="L26" s="76">
        <v>7321.5131671523486</v>
      </c>
      <c r="M26" s="76">
        <v>7292.2601464990103</v>
      </c>
      <c r="N26" s="76">
        <v>7106.2669197662199</v>
      </c>
      <c r="O26" s="76">
        <v>7144.2333706974105</v>
      </c>
      <c r="P26" s="76">
        <v>7318.14317014675</v>
      </c>
      <c r="Q26" s="76">
        <v>7753.6874515446707</v>
      </c>
    </row>
    <row r="27" spans="1:17" ht="11.45" customHeight="1" x14ac:dyDescent="0.25">
      <c r="A27" s="17" t="s">
        <v>23</v>
      </c>
      <c r="B27" s="75">
        <v>1900</v>
      </c>
      <c r="C27" s="75">
        <v>1927</v>
      </c>
      <c r="D27" s="75">
        <v>1945</v>
      </c>
      <c r="E27" s="75">
        <v>1995</v>
      </c>
      <c r="F27" s="75">
        <v>2267</v>
      </c>
      <c r="G27" s="75">
        <v>2361</v>
      </c>
      <c r="H27" s="75">
        <v>2279</v>
      </c>
      <c r="I27" s="75">
        <v>2573</v>
      </c>
      <c r="J27" s="75">
        <v>2636</v>
      </c>
      <c r="K27" s="75">
        <v>2276</v>
      </c>
      <c r="L27" s="75">
        <v>2288</v>
      </c>
      <c r="M27" s="75">
        <v>2177</v>
      </c>
      <c r="N27" s="75">
        <v>1849</v>
      </c>
      <c r="O27" s="75">
        <v>1889</v>
      </c>
      <c r="P27" s="75">
        <v>2062</v>
      </c>
      <c r="Q27" s="75">
        <v>2069</v>
      </c>
    </row>
    <row r="28" spans="1:17" ht="11.45" customHeight="1" x14ac:dyDescent="0.25">
      <c r="A28" s="15" t="s">
        <v>22</v>
      </c>
      <c r="B28" s="74">
        <v>3643.111197440151</v>
      </c>
      <c r="C28" s="74">
        <v>3875.8966759315035</v>
      </c>
      <c r="D28" s="74">
        <v>4093.4110235049702</v>
      </c>
      <c r="E28" s="74">
        <v>4156.9738886637251</v>
      </c>
      <c r="F28" s="74">
        <v>4790.9653546552208</v>
      </c>
      <c r="G28" s="74">
        <v>4946.3122476044746</v>
      </c>
      <c r="H28" s="74">
        <v>5763.8943982190794</v>
      </c>
      <c r="I28" s="74">
        <v>5883.8880112995357</v>
      </c>
      <c r="J28" s="74">
        <v>5799.4199391810653</v>
      </c>
      <c r="K28" s="74">
        <v>5036.7216380563186</v>
      </c>
      <c r="L28" s="74">
        <v>5033.5131671523486</v>
      </c>
      <c r="M28" s="74">
        <v>5115.2601464990103</v>
      </c>
      <c r="N28" s="74">
        <v>5257.2669197662199</v>
      </c>
      <c r="O28" s="74">
        <v>5255.2333706974105</v>
      </c>
      <c r="P28" s="74">
        <v>5256.14317014675</v>
      </c>
      <c r="Q28" s="74">
        <v>5684.6874515446707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11521.025923564845</v>
      </c>
      <c r="C30" s="68">
        <f t="shared" si="35"/>
        <v>11820.181575598364</v>
      </c>
      <c r="D30" s="68">
        <f t="shared" si="35"/>
        <v>12468.344605362337</v>
      </c>
      <c r="E30" s="68">
        <f t="shared" si="35"/>
        <v>12743.644680162162</v>
      </c>
      <c r="F30" s="68">
        <f t="shared" si="35"/>
        <v>13615.61545130637</v>
      </c>
      <c r="G30" s="68">
        <f t="shared" si="35"/>
        <v>14125.632210213513</v>
      </c>
      <c r="H30" s="68">
        <f t="shared" si="35"/>
        <v>14700.893144290272</v>
      </c>
      <c r="I30" s="68">
        <f t="shared" si="35"/>
        <v>15867.973108088727</v>
      </c>
      <c r="J30" s="68">
        <f t="shared" si="35"/>
        <v>16399.234575370858</v>
      </c>
      <c r="K30" s="68">
        <f t="shared" si="35"/>
        <v>17072.550707253758</v>
      </c>
      <c r="L30" s="68">
        <f t="shared" si="35"/>
        <v>17148.047043426046</v>
      </c>
      <c r="M30" s="68">
        <f t="shared" si="35"/>
        <v>17313.246993785589</v>
      </c>
      <c r="N30" s="68">
        <f t="shared" si="35"/>
        <v>17385.20131142523</v>
      </c>
      <c r="O30" s="68">
        <f t="shared" si="35"/>
        <v>17555.515366057909</v>
      </c>
      <c r="P30" s="68">
        <f t="shared" si="35"/>
        <v>18236.1916440815</v>
      </c>
      <c r="Q30" s="68">
        <f t="shared" si="35"/>
        <v>18729.586738784528</v>
      </c>
    </row>
    <row r="31" spans="1:17" ht="11.45" customHeight="1" x14ac:dyDescent="0.25">
      <c r="A31" s="25" t="s">
        <v>39</v>
      </c>
      <c r="B31" s="79">
        <f t="shared" ref="B31:Q31" si="36">B32+B33+B40</f>
        <v>10775.709208371218</v>
      </c>
      <c r="C31" s="79">
        <f t="shared" si="36"/>
        <v>11015.419390778021</v>
      </c>
      <c r="D31" s="79">
        <f t="shared" si="36"/>
        <v>11568.150647787481</v>
      </c>
      <c r="E31" s="79">
        <f t="shared" si="36"/>
        <v>11772.256495565865</v>
      </c>
      <c r="F31" s="79">
        <f t="shared" si="36"/>
        <v>12389.301199718837</v>
      </c>
      <c r="G31" s="79">
        <f t="shared" si="36"/>
        <v>12807.570275828492</v>
      </c>
      <c r="H31" s="79">
        <f t="shared" si="36"/>
        <v>13282.184863312195</v>
      </c>
      <c r="I31" s="79">
        <f t="shared" si="36"/>
        <v>14302.060068667257</v>
      </c>
      <c r="J31" s="79">
        <f t="shared" si="36"/>
        <v>14777.669901374022</v>
      </c>
      <c r="K31" s="79">
        <f t="shared" si="36"/>
        <v>15517.978384206073</v>
      </c>
      <c r="L31" s="79">
        <f t="shared" si="36"/>
        <v>15624.16164779764</v>
      </c>
      <c r="M31" s="79">
        <f t="shared" si="36"/>
        <v>15736.992307369575</v>
      </c>
      <c r="N31" s="79">
        <f t="shared" si="36"/>
        <v>15785.418831268938</v>
      </c>
      <c r="O31" s="79">
        <f t="shared" si="36"/>
        <v>15857.069419827076</v>
      </c>
      <c r="P31" s="79">
        <f t="shared" si="36"/>
        <v>16360.681740215261</v>
      </c>
      <c r="Q31" s="79">
        <f t="shared" si="36"/>
        <v>16703.514115311471</v>
      </c>
    </row>
    <row r="32" spans="1:17" ht="11.45" customHeight="1" x14ac:dyDescent="0.25">
      <c r="A32" s="23" t="s">
        <v>30</v>
      </c>
      <c r="B32" s="78">
        <v>78</v>
      </c>
      <c r="C32" s="78">
        <v>73</v>
      </c>
      <c r="D32" s="78">
        <v>73</v>
      </c>
      <c r="E32" s="78">
        <v>88</v>
      </c>
      <c r="F32" s="78">
        <v>100</v>
      </c>
      <c r="G32" s="78">
        <v>112</v>
      </c>
      <c r="H32" s="78">
        <v>127</v>
      </c>
      <c r="I32" s="78">
        <v>146</v>
      </c>
      <c r="J32" s="78">
        <v>159.71206479251944</v>
      </c>
      <c r="K32" s="78">
        <v>165</v>
      </c>
      <c r="L32" s="78">
        <v>214.49849536488378</v>
      </c>
      <c r="M32" s="78">
        <v>252.37416050481943</v>
      </c>
      <c r="N32" s="78">
        <v>230.86814268435916</v>
      </c>
      <c r="O32" s="78">
        <v>206.52415784094734</v>
      </c>
      <c r="P32" s="78">
        <v>211.37622441597239</v>
      </c>
      <c r="Q32" s="78">
        <v>228.06541463138279</v>
      </c>
    </row>
    <row r="33" spans="1:17" ht="11.45" customHeight="1" x14ac:dyDescent="0.25">
      <c r="A33" s="19" t="s">
        <v>29</v>
      </c>
      <c r="B33" s="76">
        <v>10582.884804838417</v>
      </c>
      <c r="C33" s="76">
        <v>10832.515430831094</v>
      </c>
      <c r="D33" s="76">
        <v>11388.459932770311</v>
      </c>
      <c r="E33" s="76">
        <v>11580.023820403478</v>
      </c>
      <c r="F33" s="76">
        <v>12182.382216990907</v>
      </c>
      <c r="G33" s="76">
        <v>12591.570275828492</v>
      </c>
      <c r="H33" s="76">
        <v>13048.826045446674</v>
      </c>
      <c r="I33" s="76">
        <v>14048.699602683424</v>
      </c>
      <c r="J33" s="76">
        <v>14509.957836581501</v>
      </c>
      <c r="K33" s="76">
        <v>15242.978384206073</v>
      </c>
      <c r="L33" s="76">
        <v>15299.663152432757</v>
      </c>
      <c r="M33" s="76">
        <v>15372.059755895842</v>
      </c>
      <c r="N33" s="76">
        <v>15441.790910764743</v>
      </c>
      <c r="O33" s="76">
        <v>15534.351985561969</v>
      </c>
      <c r="P33" s="76">
        <v>16028.196379084406</v>
      </c>
      <c r="Q33" s="76">
        <v>16349.876873333389</v>
      </c>
    </row>
    <row r="34" spans="1:17" ht="11.45" customHeight="1" x14ac:dyDescent="0.25">
      <c r="A34" s="62" t="s">
        <v>59</v>
      </c>
      <c r="B34" s="77">
        <v>8532.028980112842</v>
      </c>
      <c r="C34" s="77">
        <v>8598.5732401014866</v>
      </c>
      <c r="D34" s="77">
        <v>8311.1477872611631</v>
      </c>
      <c r="E34" s="77">
        <v>8441.4826668339483</v>
      </c>
      <c r="F34" s="77">
        <v>8349.3073430535223</v>
      </c>
      <c r="G34" s="77">
        <v>8132.8848453041819</v>
      </c>
      <c r="H34" s="77">
        <v>7947.5567411825141</v>
      </c>
      <c r="I34" s="77">
        <v>7990.4602332142485</v>
      </c>
      <c r="J34" s="77">
        <v>7808.9631014925699</v>
      </c>
      <c r="K34" s="77">
        <v>7726.2416901752067</v>
      </c>
      <c r="L34" s="77">
        <v>7373.5398457613182</v>
      </c>
      <c r="M34" s="77">
        <v>7114.6447470133235</v>
      </c>
      <c r="N34" s="77">
        <v>6823.2685907776731</v>
      </c>
      <c r="O34" s="77">
        <v>6559.2208128257635</v>
      </c>
      <c r="P34" s="77">
        <v>6444.9506485633219</v>
      </c>
      <c r="Q34" s="77">
        <v>6343.9435289441444</v>
      </c>
    </row>
    <row r="35" spans="1:17" ht="11.45" customHeight="1" x14ac:dyDescent="0.25">
      <c r="A35" s="62" t="s">
        <v>58</v>
      </c>
      <c r="B35" s="77">
        <v>2050.8558247255751</v>
      </c>
      <c r="C35" s="77">
        <v>2233.9421907296073</v>
      </c>
      <c r="D35" s="77">
        <v>3077.3121455091486</v>
      </c>
      <c r="E35" s="77">
        <v>3138.5411535695289</v>
      </c>
      <c r="F35" s="77">
        <v>3833.0748739373857</v>
      </c>
      <c r="G35" s="77">
        <v>4458.6854305243096</v>
      </c>
      <c r="H35" s="77">
        <v>5091.6535153501718</v>
      </c>
      <c r="I35" s="77">
        <v>6034.851520267991</v>
      </c>
      <c r="J35" s="77">
        <v>6681.3881917784684</v>
      </c>
      <c r="K35" s="77">
        <v>7459.0394026455306</v>
      </c>
      <c r="L35" s="77">
        <v>7855.8053658997587</v>
      </c>
      <c r="M35" s="77">
        <v>8177.4352254238966</v>
      </c>
      <c r="N35" s="77">
        <v>8514.3840558719112</v>
      </c>
      <c r="O35" s="77">
        <v>8826.0177851151693</v>
      </c>
      <c r="P35" s="77">
        <v>9423.3947579279793</v>
      </c>
      <c r="Q35" s="77">
        <v>9833.0444561079275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9.6157889139886823</v>
      </c>
      <c r="I36" s="77">
        <v>23.387849201185062</v>
      </c>
      <c r="J36" s="77">
        <v>19.606543310463771</v>
      </c>
      <c r="K36" s="77">
        <v>57.697291385337465</v>
      </c>
      <c r="L36" s="77">
        <v>70.317940771679673</v>
      </c>
      <c r="M36" s="77">
        <v>79.894749817611469</v>
      </c>
      <c r="N36" s="77">
        <v>103.84523820738225</v>
      </c>
      <c r="O36" s="77">
        <v>148.31672474214039</v>
      </c>
      <c r="P36" s="77">
        <v>156.69965624198568</v>
      </c>
      <c r="Q36" s="77">
        <v>167.67895969172255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8.0346405225234438E-2</v>
      </c>
      <c r="O37" s="77">
        <v>0.42402657794618287</v>
      </c>
      <c r="P37" s="77">
        <v>2.023726916060546</v>
      </c>
      <c r="Q37" s="77">
        <v>2.6863541759129816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0.13153672701794691</v>
      </c>
      <c r="P38" s="77">
        <v>0.20511547463803817</v>
      </c>
      <c r="Q38" s="77">
        <v>0.47937244407133672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8.5033641010417757E-2</v>
      </c>
      <c r="N39" s="77">
        <v>0.21267950254947229</v>
      </c>
      <c r="O39" s="77">
        <v>0.24109957393062148</v>
      </c>
      <c r="P39" s="77">
        <v>0.92247396041834329</v>
      </c>
      <c r="Q39" s="77">
        <v>2.0442019696118723</v>
      </c>
    </row>
    <row r="40" spans="1:17" ht="11.45" customHeight="1" x14ac:dyDescent="0.25">
      <c r="A40" s="19" t="s">
        <v>28</v>
      </c>
      <c r="B40" s="76">
        <v>114.82440353280001</v>
      </c>
      <c r="C40" s="76">
        <v>109.90395994692648</v>
      </c>
      <c r="D40" s="76">
        <v>106.69071501717065</v>
      </c>
      <c r="E40" s="76">
        <v>104.23267516238839</v>
      </c>
      <c r="F40" s="76">
        <v>106.91898272792969</v>
      </c>
      <c r="G40" s="76">
        <v>104</v>
      </c>
      <c r="H40" s="76">
        <v>106.35881786552154</v>
      </c>
      <c r="I40" s="76">
        <v>107.36046598383226</v>
      </c>
      <c r="J40" s="76">
        <v>108</v>
      </c>
      <c r="K40" s="76">
        <v>110</v>
      </c>
      <c r="L40" s="76">
        <v>110</v>
      </c>
      <c r="M40" s="76">
        <v>112.55839096891363</v>
      </c>
      <c r="N40" s="76">
        <v>112.75977781983636</v>
      </c>
      <c r="O40" s="76">
        <v>116.19327642415864</v>
      </c>
      <c r="P40" s="76">
        <v>121.10913671488339</v>
      </c>
      <c r="Q40" s="76">
        <v>125.57182734669861</v>
      </c>
    </row>
    <row r="41" spans="1:17" ht="11.45" customHeight="1" x14ac:dyDescent="0.25">
      <c r="A41" s="62" t="s">
        <v>59</v>
      </c>
      <c r="B41" s="75">
        <v>2.0258914320553751</v>
      </c>
      <c r="C41" s="75">
        <v>1.8286721154947452</v>
      </c>
      <c r="D41" s="75">
        <v>1.6453657005650091</v>
      </c>
      <c r="E41" s="75">
        <v>1.421668918129172</v>
      </c>
      <c r="F41" s="75">
        <v>1.2161808179723017</v>
      </c>
      <c r="G41" s="75">
        <v>1.0700601009515835</v>
      </c>
      <c r="H41" s="75">
        <v>0.95361990993624213</v>
      </c>
      <c r="I41" s="75">
        <v>0.82049101775365052</v>
      </c>
      <c r="J41" s="75">
        <v>0.64965318231870184</v>
      </c>
      <c r="K41" s="75">
        <v>0.54955775721625932</v>
      </c>
      <c r="L41" s="75">
        <v>0.45408258538624097</v>
      </c>
      <c r="M41" s="75">
        <v>0.36200983822592048</v>
      </c>
      <c r="N41" s="75">
        <v>0.31258895356779143</v>
      </c>
      <c r="O41" s="75">
        <v>0.26340057407329542</v>
      </c>
      <c r="P41" s="75">
        <v>0.21495667065696078</v>
      </c>
      <c r="Q41" s="75">
        <v>0.1690448231370747</v>
      </c>
    </row>
    <row r="42" spans="1:17" ht="11.45" customHeight="1" x14ac:dyDescent="0.25">
      <c r="A42" s="62" t="s">
        <v>58</v>
      </c>
      <c r="B42" s="75">
        <v>112.79851210074463</v>
      </c>
      <c r="C42" s="75">
        <v>108.07528783143174</v>
      </c>
      <c r="D42" s="75">
        <v>105.04534931660564</v>
      </c>
      <c r="E42" s="75">
        <v>102.81100624425922</v>
      </c>
      <c r="F42" s="75">
        <v>105.70280190995739</v>
      </c>
      <c r="G42" s="75">
        <v>102.92993989904842</v>
      </c>
      <c r="H42" s="75">
        <v>105.40519795558531</v>
      </c>
      <c r="I42" s="75">
        <v>106.5399749660786</v>
      </c>
      <c r="J42" s="75">
        <v>107.3503468176813</v>
      </c>
      <c r="K42" s="75">
        <v>109.45044224278374</v>
      </c>
      <c r="L42" s="75">
        <v>109.54591741461375</v>
      </c>
      <c r="M42" s="75">
        <v>112.19638113068771</v>
      </c>
      <c r="N42" s="75">
        <v>111.16110860016107</v>
      </c>
      <c r="O42" s="75">
        <v>114.5250727883611</v>
      </c>
      <c r="P42" s="75">
        <v>118.86927591439309</v>
      </c>
      <c r="Q42" s="75">
        <v>121.8553631795686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1.2860802661074853</v>
      </c>
      <c r="O44" s="75">
        <v>1.4048030617242422</v>
      </c>
      <c r="P44" s="75">
        <v>1.926011769086369</v>
      </c>
      <c r="Q44" s="75">
        <v>3.4485143919963241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9.8892360746968042E-2</v>
      </c>
      <c r="Q45" s="75">
        <v>9.8904951996614879E-2</v>
      </c>
    </row>
    <row r="46" spans="1:17" ht="11.45" customHeight="1" x14ac:dyDescent="0.25">
      <c r="A46" s="25" t="s">
        <v>18</v>
      </c>
      <c r="B46" s="79">
        <f t="shared" ref="B46" si="37">B47+B53</f>
        <v>745.31671519362772</v>
      </c>
      <c r="C46" s="79">
        <f t="shared" ref="C46:Q46" si="38">C47+C53</f>
        <v>804.76218482034369</v>
      </c>
      <c r="D46" s="79">
        <f t="shared" si="38"/>
        <v>900.19395757485688</v>
      </c>
      <c r="E46" s="79">
        <f t="shared" si="38"/>
        <v>971.38818459629726</v>
      </c>
      <c r="F46" s="79">
        <f t="shared" si="38"/>
        <v>1226.3142515875325</v>
      </c>
      <c r="G46" s="79">
        <f t="shared" si="38"/>
        <v>1318.0619343850212</v>
      </c>
      <c r="H46" s="79">
        <f t="shared" si="38"/>
        <v>1418.7082809780773</v>
      </c>
      <c r="I46" s="79">
        <f t="shared" si="38"/>
        <v>1565.9130394214699</v>
      </c>
      <c r="J46" s="79">
        <f t="shared" si="38"/>
        <v>1621.5646739968349</v>
      </c>
      <c r="K46" s="79">
        <f t="shared" si="38"/>
        <v>1554.5723230476856</v>
      </c>
      <c r="L46" s="79">
        <f t="shared" si="38"/>
        <v>1523.8853956284045</v>
      </c>
      <c r="M46" s="79">
        <f t="shared" si="38"/>
        <v>1576.2546864160131</v>
      </c>
      <c r="N46" s="79">
        <f t="shared" si="38"/>
        <v>1599.782480156292</v>
      </c>
      <c r="O46" s="79">
        <f t="shared" si="38"/>
        <v>1698.4459462308319</v>
      </c>
      <c r="P46" s="79">
        <f t="shared" si="38"/>
        <v>1875.5099038662388</v>
      </c>
      <c r="Q46" s="79">
        <f t="shared" si="38"/>
        <v>2026.0726234730582</v>
      </c>
    </row>
    <row r="47" spans="1:17" ht="11.45" customHeight="1" x14ac:dyDescent="0.25">
      <c r="A47" s="23" t="s">
        <v>27</v>
      </c>
      <c r="B47" s="78">
        <v>240.92712529507347</v>
      </c>
      <c r="C47" s="78">
        <v>280.30281512595712</v>
      </c>
      <c r="D47" s="78">
        <v>319.3177635375456</v>
      </c>
      <c r="E47" s="78">
        <v>362.85836328796472</v>
      </c>
      <c r="F47" s="78">
        <v>471.51984100356236</v>
      </c>
      <c r="G47" s="78">
        <v>537.24325836413095</v>
      </c>
      <c r="H47" s="78">
        <v>611.21220459939138</v>
      </c>
      <c r="I47" s="78">
        <v>720.53096679624491</v>
      </c>
      <c r="J47" s="78">
        <v>775.92590123816581</v>
      </c>
      <c r="K47" s="78">
        <v>814.76127563224679</v>
      </c>
      <c r="L47" s="78">
        <v>788.95362526359315</v>
      </c>
      <c r="M47" s="78">
        <v>860.23759944391065</v>
      </c>
      <c r="N47" s="78">
        <v>908.40435645970888</v>
      </c>
      <c r="O47" s="78">
        <v>1024.7952580754422</v>
      </c>
      <c r="P47" s="78">
        <v>1177.5332055834347</v>
      </c>
      <c r="Q47" s="78">
        <v>1304.3422163946445</v>
      </c>
    </row>
    <row r="48" spans="1:17" ht="11.45" customHeight="1" x14ac:dyDescent="0.25">
      <c r="A48" s="62" t="s">
        <v>59</v>
      </c>
      <c r="B48" s="77">
        <v>60.827009646632241</v>
      </c>
      <c r="C48" s="77">
        <v>68.542186573368937</v>
      </c>
      <c r="D48" s="77">
        <v>73.649273359280542</v>
      </c>
      <c r="E48" s="77">
        <v>76.150128606774118</v>
      </c>
      <c r="F48" s="77">
        <v>87.929952273909905</v>
      </c>
      <c r="G48" s="77">
        <v>87.780933697344153</v>
      </c>
      <c r="H48" s="77">
        <v>83.251696786886512</v>
      </c>
      <c r="I48" s="77">
        <v>87.431407322712232</v>
      </c>
      <c r="J48" s="77">
        <v>84.418691471437754</v>
      </c>
      <c r="K48" s="77">
        <v>80.75992774001999</v>
      </c>
      <c r="L48" s="77">
        <v>73.20624353982349</v>
      </c>
      <c r="M48" s="77">
        <v>71.89952244786997</v>
      </c>
      <c r="N48" s="77">
        <v>69.322529751007423</v>
      </c>
      <c r="O48" s="77">
        <v>70.112066908729389</v>
      </c>
      <c r="P48" s="77">
        <v>66.958991678486711</v>
      </c>
      <c r="Q48" s="77">
        <v>65.394075885536026</v>
      </c>
    </row>
    <row r="49" spans="1:17" ht="11.45" customHeight="1" x14ac:dyDescent="0.25">
      <c r="A49" s="62" t="s">
        <v>58</v>
      </c>
      <c r="B49" s="77">
        <v>180.10011564844123</v>
      </c>
      <c r="C49" s="77">
        <v>211.76062855258817</v>
      </c>
      <c r="D49" s="77">
        <v>245.66849017826505</v>
      </c>
      <c r="E49" s="77">
        <v>286.70823468119062</v>
      </c>
      <c r="F49" s="77">
        <v>383.58988872965244</v>
      </c>
      <c r="G49" s="77">
        <v>449.4623246667868</v>
      </c>
      <c r="H49" s="77">
        <v>521.52689610509663</v>
      </c>
      <c r="I49" s="77">
        <v>625.94489989674219</v>
      </c>
      <c r="J49" s="77">
        <v>683.92006549986274</v>
      </c>
      <c r="K49" s="77">
        <v>730.39656317559297</v>
      </c>
      <c r="L49" s="77">
        <v>714.34751027420043</v>
      </c>
      <c r="M49" s="77">
        <v>787.09712983683494</v>
      </c>
      <c r="N49" s="77">
        <v>837.91531196316237</v>
      </c>
      <c r="O49" s="77">
        <v>953.38842560781268</v>
      </c>
      <c r="P49" s="77">
        <v>1102.5230805574718</v>
      </c>
      <c r="Q49" s="77">
        <v>1229.8571531102771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6.4336117074082013</v>
      </c>
      <c r="I50" s="77">
        <v>7.1546595767903973</v>
      </c>
      <c r="J50" s="77">
        <v>7.5871442668652103</v>
      </c>
      <c r="K50" s="77">
        <v>3.6047847166339007</v>
      </c>
      <c r="L50" s="77">
        <v>1.3998714495692435</v>
      </c>
      <c r="M50" s="77">
        <v>1.2409471592058527</v>
      </c>
      <c r="N50" s="77">
        <v>1.1665147455390303</v>
      </c>
      <c r="O50" s="77">
        <v>1.2947655589001406</v>
      </c>
      <c r="P50" s="77">
        <v>7.3097013299030644</v>
      </c>
      <c r="Q50" s="77">
        <v>7.7392785368467836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0.50420108962272014</v>
      </c>
      <c r="Q51" s="77">
        <v>0.79726267546235507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0.23723092795047751</v>
      </c>
      <c r="Q52" s="77">
        <v>0.55444618652221156</v>
      </c>
    </row>
    <row r="53" spans="1:17" ht="11.45" customHeight="1" x14ac:dyDescent="0.25">
      <c r="A53" s="19" t="s">
        <v>24</v>
      </c>
      <c r="B53" s="76">
        <v>504.38958989855428</v>
      </c>
      <c r="C53" s="76">
        <v>524.45936969438662</v>
      </c>
      <c r="D53" s="76">
        <v>580.87619403731128</v>
      </c>
      <c r="E53" s="76">
        <v>608.52982130833254</v>
      </c>
      <c r="F53" s="76">
        <v>754.79441058397015</v>
      </c>
      <c r="G53" s="76">
        <v>780.81867602089028</v>
      </c>
      <c r="H53" s="76">
        <v>807.49607637868587</v>
      </c>
      <c r="I53" s="76">
        <v>845.38207262522496</v>
      </c>
      <c r="J53" s="76">
        <v>845.63877275866912</v>
      </c>
      <c r="K53" s="76">
        <v>739.81104741543891</v>
      </c>
      <c r="L53" s="76">
        <v>734.93177036481131</v>
      </c>
      <c r="M53" s="76">
        <v>716.01708697210256</v>
      </c>
      <c r="N53" s="76">
        <v>691.37812369658309</v>
      </c>
      <c r="O53" s="76">
        <v>673.65068815538973</v>
      </c>
      <c r="P53" s="76">
        <v>697.97669828280402</v>
      </c>
      <c r="Q53" s="76">
        <v>721.7304070784138</v>
      </c>
    </row>
    <row r="54" spans="1:17" ht="11.45" customHeight="1" x14ac:dyDescent="0.25">
      <c r="A54" s="17" t="s">
        <v>23</v>
      </c>
      <c r="B54" s="75">
        <v>242.55319148936172</v>
      </c>
      <c r="C54" s="75">
        <v>246</v>
      </c>
      <c r="D54" s="75">
        <v>289</v>
      </c>
      <c r="E54" s="75">
        <v>311</v>
      </c>
      <c r="F54" s="75">
        <v>408</v>
      </c>
      <c r="G54" s="75">
        <v>423</v>
      </c>
      <c r="H54" s="75">
        <v>394</v>
      </c>
      <c r="I54" s="75">
        <v>424</v>
      </c>
      <c r="J54" s="75">
        <v>425</v>
      </c>
      <c r="K54" s="75">
        <v>370</v>
      </c>
      <c r="L54" s="75">
        <v>377</v>
      </c>
      <c r="M54" s="75">
        <v>351</v>
      </c>
      <c r="N54" s="75">
        <v>315</v>
      </c>
      <c r="O54" s="75">
        <v>298</v>
      </c>
      <c r="P54" s="75">
        <v>323</v>
      </c>
      <c r="Q54" s="75">
        <v>313</v>
      </c>
    </row>
    <row r="55" spans="1:17" ht="11.45" customHeight="1" x14ac:dyDescent="0.25">
      <c r="A55" s="15" t="s">
        <v>22</v>
      </c>
      <c r="B55" s="74">
        <v>261.83639840919255</v>
      </c>
      <c r="C55" s="74">
        <v>278.45936969438657</v>
      </c>
      <c r="D55" s="74">
        <v>291.87619403731122</v>
      </c>
      <c r="E55" s="74">
        <v>297.52982130833254</v>
      </c>
      <c r="F55" s="74">
        <v>346.79441058397015</v>
      </c>
      <c r="G55" s="74">
        <v>357.81867602089034</v>
      </c>
      <c r="H55" s="74">
        <v>413.49607637868587</v>
      </c>
      <c r="I55" s="74">
        <v>421.38207262522502</v>
      </c>
      <c r="J55" s="74">
        <v>420.63877275866912</v>
      </c>
      <c r="K55" s="74">
        <v>369.81104741543896</v>
      </c>
      <c r="L55" s="74">
        <v>357.93177036481131</v>
      </c>
      <c r="M55" s="74">
        <v>365.01708697210262</v>
      </c>
      <c r="N55" s="74">
        <v>376.37812369658309</v>
      </c>
      <c r="O55" s="74">
        <v>375.65068815538973</v>
      </c>
      <c r="P55" s="74">
        <v>374.97669828280402</v>
      </c>
      <c r="Q55" s="74">
        <v>408.7304070784138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1016945.4282165788</v>
      </c>
      <c r="C57" s="41">
        <f t="shared" ref="C57:Q57" si="40">C58+C73</f>
        <v>1034894.9925846398</v>
      </c>
      <c r="D57" s="41">
        <f t="shared" si="40"/>
        <v>1067392.8375769095</v>
      </c>
      <c r="E57" s="41">
        <f t="shared" si="40"/>
        <v>1063429.3508389215</v>
      </c>
      <c r="F57" s="41">
        <f t="shared" si="40"/>
        <v>1071057.9342421643</v>
      </c>
      <c r="G57" s="41">
        <f t="shared" si="40"/>
        <v>1124168.6314825986</v>
      </c>
      <c r="H57" s="41">
        <f t="shared" si="40"/>
        <v>1152488.6597221021</v>
      </c>
      <c r="I57" s="41">
        <f t="shared" si="40"/>
        <v>1211134.436148532</v>
      </c>
      <c r="J57" s="41">
        <f t="shared" si="40"/>
        <v>1257270.6914442196</v>
      </c>
      <c r="K57" s="41">
        <f t="shared" si="40"/>
        <v>1277380.7182048876</v>
      </c>
      <c r="L57" s="41">
        <f t="shared" si="40"/>
        <v>1281751.9620042918</v>
      </c>
      <c r="M57" s="41">
        <f t="shared" si="40"/>
        <v>1288429.31867026</v>
      </c>
      <c r="N57" s="41">
        <f t="shared" si="40"/>
        <v>1289261.9779258422</v>
      </c>
      <c r="O57" s="41">
        <f t="shared" si="40"/>
        <v>1287435.4198606517</v>
      </c>
      <c r="P57" s="41">
        <f t="shared" si="40"/>
        <v>1296962.490568033</v>
      </c>
      <c r="Q57" s="41">
        <f t="shared" si="40"/>
        <v>1315686.593024452</v>
      </c>
    </row>
    <row r="58" spans="1:17" ht="11.45" customHeight="1" x14ac:dyDescent="0.25">
      <c r="A58" s="25" t="s">
        <v>39</v>
      </c>
      <c r="B58" s="40">
        <f t="shared" ref="B58" si="41">B59+B60+B67</f>
        <v>962418</v>
      </c>
      <c r="C58" s="40">
        <f t="shared" ref="C58:Q58" si="42">C59+C60+C67</f>
        <v>980134</v>
      </c>
      <c r="D58" s="40">
        <f t="shared" si="42"/>
        <v>1010665</v>
      </c>
      <c r="E58" s="40">
        <f t="shared" si="42"/>
        <v>1005310</v>
      </c>
      <c r="F58" s="40">
        <f t="shared" si="42"/>
        <v>1010240</v>
      </c>
      <c r="G58" s="40">
        <f t="shared" si="42"/>
        <v>1061530</v>
      </c>
      <c r="H58" s="40">
        <f t="shared" si="42"/>
        <v>1086074</v>
      </c>
      <c r="I58" s="40">
        <f t="shared" si="42"/>
        <v>1138427</v>
      </c>
      <c r="J58" s="40">
        <f t="shared" si="42"/>
        <v>1180158</v>
      </c>
      <c r="K58" s="40">
        <f t="shared" si="42"/>
        <v>1200292</v>
      </c>
      <c r="L58" s="40">
        <f t="shared" si="42"/>
        <v>1205669</v>
      </c>
      <c r="M58" s="40">
        <f t="shared" si="42"/>
        <v>1211709</v>
      </c>
      <c r="N58" s="40">
        <f t="shared" si="42"/>
        <v>1212147</v>
      </c>
      <c r="O58" s="40">
        <f t="shared" si="42"/>
        <v>1209859</v>
      </c>
      <c r="P58" s="40">
        <f t="shared" si="42"/>
        <v>1217319</v>
      </c>
      <c r="Q58" s="40">
        <f t="shared" si="42"/>
        <v>1232647</v>
      </c>
    </row>
    <row r="59" spans="1:17" ht="11.45" customHeight="1" x14ac:dyDescent="0.25">
      <c r="A59" s="23" t="s">
        <v>30</v>
      </c>
      <c r="B59" s="39">
        <v>41559</v>
      </c>
      <c r="C59" s="39">
        <v>42317</v>
      </c>
      <c r="D59" s="39">
        <v>43265</v>
      </c>
      <c r="E59" s="39">
        <v>44516</v>
      </c>
      <c r="F59" s="39">
        <v>46367</v>
      </c>
      <c r="G59" s="39">
        <v>48671</v>
      </c>
      <c r="H59" s="39">
        <v>53193</v>
      </c>
      <c r="I59" s="39">
        <v>71493</v>
      </c>
      <c r="J59" s="39">
        <v>81996</v>
      </c>
      <c r="K59" s="39">
        <v>88428</v>
      </c>
      <c r="L59" s="39">
        <v>91008</v>
      </c>
      <c r="M59" s="39">
        <v>92183</v>
      </c>
      <c r="N59" s="39">
        <v>93100</v>
      </c>
      <c r="O59" s="39">
        <v>92986</v>
      </c>
      <c r="P59" s="39">
        <v>95796</v>
      </c>
      <c r="Q59" s="39">
        <v>100216</v>
      </c>
    </row>
    <row r="60" spans="1:17" ht="11.45" customHeight="1" x14ac:dyDescent="0.25">
      <c r="A60" s="19" t="s">
        <v>29</v>
      </c>
      <c r="B60" s="38">
        <f>SUM(B61:B66)</f>
        <v>919000</v>
      </c>
      <c r="C60" s="38">
        <f t="shared" ref="C60:Q60" si="43">SUM(C61:C66)</f>
        <v>936000</v>
      </c>
      <c r="D60" s="38">
        <f t="shared" si="43"/>
        <v>965600</v>
      </c>
      <c r="E60" s="38">
        <f t="shared" si="43"/>
        <v>959000</v>
      </c>
      <c r="F60" s="38">
        <f t="shared" si="43"/>
        <v>962000</v>
      </c>
      <c r="G60" s="38">
        <f t="shared" si="43"/>
        <v>1011000</v>
      </c>
      <c r="H60" s="38">
        <f t="shared" si="43"/>
        <v>1031000</v>
      </c>
      <c r="I60" s="38">
        <f t="shared" si="43"/>
        <v>1065000</v>
      </c>
      <c r="J60" s="38">
        <f t="shared" si="43"/>
        <v>1096180</v>
      </c>
      <c r="K60" s="38">
        <f t="shared" si="43"/>
        <v>1109858</v>
      </c>
      <c r="L60" s="38">
        <f t="shared" si="43"/>
        <v>1112650</v>
      </c>
      <c r="M60" s="38">
        <f t="shared" si="43"/>
        <v>1117500</v>
      </c>
      <c r="N60" s="38">
        <f t="shared" si="43"/>
        <v>1117030</v>
      </c>
      <c r="O60" s="38">
        <f t="shared" si="43"/>
        <v>1114800</v>
      </c>
      <c r="P60" s="38">
        <f t="shared" si="43"/>
        <v>1119360</v>
      </c>
      <c r="Q60" s="38">
        <f t="shared" si="43"/>
        <v>1130194</v>
      </c>
    </row>
    <row r="61" spans="1:17" ht="11.45" customHeight="1" x14ac:dyDescent="0.25">
      <c r="A61" s="62" t="s">
        <v>59</v>
      </c>
      <c r="B61" s="42">
        <v>805000</v>
      </c>
      <c r="C61" s="42">
        <v>813890</v>
      </c>
      <c r="D61" s="42">
        <v>798289</v>
      </c>
      <c r="E61" s="42">
        <v>795000</v>
      </c>
      <c r="F61" s="42">
        <v>769799</v>
      </c>
      <c r="G61" s="42">
        <v>780572</v>
      </c>
      <c r="H61" s="42">
        <v>768137</v>
      </c>
      <c r="I61" s="42">
        <v>760599</v>
      </c>
      <c r="J61" s="42">
        <v>756774</v>
      </c>
      <c r="K61" s="42">
        <v>738183</v>
      </c>
      <c r="L61" s="42">
        <v>717435</v>
      </c>
      <c r="M61" s="42">
        <v>700961</v>
      </c>
      <c r="N61" s="42">
        <v>678313</v>
      </c>
      <c r="O61" s="42">
        <v>655470</v>
      </c>
      <c r="P61" s="42">
        <v>635412</v>
      </c>
      <c r="Q61" s="42">
        <v>621991</v>
      </c>
    </row>
    <row r="62" spans="1:17" ht="11.45" customHeight="1" x14ac:dyDescent="0.25">
      <c r="A62" s="62" t="s">
        <v>58</v>
      </c>
      <c r="B62" s="42">
        <v>114000</v>
      </c>
      <c r="C62" s="42">
        <v>122110</v>
      </c>
      <c r="D62" s="42">
        <v>167311</v>
      </c>
      <c r="E62" s="42">
        <v>164000</v>
      </c>
      <c r="F62" s="42">
        <v>192201</v>
      </c>
      <c r="G62" s="42">
        <v>230428</v>
      </c>
      <c r="H62" s="42">
        <v>262363</v>
      </c>
      <c r="I62" s="42">
        <v>303227</v>
      </c>
      <c r="J62" s="42">
        <v>338404</v>
      </c>
      <c r="K62" s="42">
        <v>368768</v>
      </c>
      <c r="L62" s="42">
        <v>391607</v>
      </c>
      <c r="M62" s="42">
        <v>412376</v>
      </c>
      <c r="N62" s="42">
        <v>433238</v>
      </c>
      <c r="O62" s="42">
        <v>451441</v>
      </c>
      <c r="P62" s="42">
        <v>475531</v>
      </c>
      <c r="Q62" s="42">
        <v>498945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500</v>
      </c>
      <c r="I63" s="42">
        <v>1174</v>
      </c>
      <c r="J63" s="42">
        <v>1002</v>
      </c>
      <c r="K63" s="42">
        <v>2907</v>
      </c>
      <c r="L63" s="42">
        <v>3608</v>
      </c>
      <c r="M63" s="42">
        <v>4151</v>
      </c>
      <c r="N63" s="42">
        <v>5444</v>
      </c>
      <c r="O63" s="42">
        <v>7816</v>
      </c>
      <c r="P63" s="42">
        <v>8147</v>
      </c>
      <c r="Q63" s="42">
        <v>8766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5</v>
      </c>
      <c r="O64" s="42">
        <v>26</v>
      </c>
      <c r="P64" s="42">
        <v>120</v>
      </c>
      <c r="Q64" s="42">
        <v>157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13</v>
      </c>
      <c r="P65" s="42">
        <v>20</v>
      </c>
      <c r="Q65" s="42">
        <v>47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12</v>
      </c>
      <c r="N66" s="42">
        <v>30</v>
      </c>
      <c r="O66" s="42">
        <v>34</v>
      </c>
      <c r="P66" s="42">
        <v>130</v>
      </c>
      <c r="Q66" s="42">
        <v>288</v>
      </c>
    </row>
    <row r="67" spans="1:17" ht="11.45" customHeight="1" x14ac:dyDescent="0.25">
      <c r="A67" s="19" t="s">
        <v>28</v>
      </c>
      <c r="B67" s="38">
        <f>SUM(B68:B72)</f>
        <v>1859</v>
      </c>
      <c r="C67" s="38">
        <f t="shared" ref="C67:Q67" si="44">SUM(C68:C72)</f>
        <v>1817</v>
      </c>
      <c r="D67" s="38">
        <f t="shared" si="44"/>
        <v>1800</v>
      </c>
      <c r="E67" s="38">
        <f t="shared" si="44"/>
        <v>1794</v>
      </c>
      <c r="F67" s="38">
        <f t="shared" si="44"/>
        <v>1873</v>
      </c>
      <c r="G67" s="38">
        <f t="shared" si="44"/>
        <v>1859</v>
      </c>
      <c r="H67" s="38">
        <f t="shared" si="44"/>
        <v>1881</v>
      </c>
      <c r="I67" s="38">
        <f t="shared" si="44"/>
        <v>1934</v>
      </c>
      <c r="J67" s="38">
        <f t="shared" si="44"/>
        <v>1982</v>
      </c>
      <c r="K67" s="38">
        <f t="shared" si="44"/>
        <v>2006</v>
      </c>
      <c r="L67" s="38">
        <f t="shared" si="44"/>
        <v>2011</v>
      </c>
      <c r="M67" s="38">
        <f t="shared" si="44"/>
        <v>2026</v>
      </c>
      <c r="N67" s="38">
        <f t="shared" si="44"/>
        <v>2017</v>
      </c>
      <c r="O67" s="38">
        <f t="shared" si="44"/>
        <v>2073</v>
      </c>
      <c r="P67" s="38">
        <f t="shared" si="44"/>
        <v>2163</v>
      </c>
      <c r="Q67" s="38">
        <f t="shared" si="44"/>
        <v>2237</v>
      </c>
    </row>
    <row r="68" spans="1:17" ht="11.45" customHeight="1" x14ac:dyDescent="0.25">
      <c r="A68" s="62" t="s">
        <v>59</v>
      </c>
      <c r="B68" s="37">
        <v>34</v>
      </c>
      <c r="C68" s="37">
        <v>32</v>
      </c>
      <c r="D68" s="37">
        <v>30</v>
      </c>
      <c r="E68" s="37">
        <v>27</v>
      </c>
      <c r="F68" s="37">
        <v>24</v>
      </c>
      <c r="G68" s="37">
        <v>22</v>
      </c>
      <c r="H68" s="37">
        <v>19</v>
      </c>
      <c r="I68" s="37">
        <v>17</v>
      </c>
      <c r="J68" s="37">
        <v>14</v>
      </c>
      <c r="K68" s="37">
        <v>12</v>
      </c>
      <c r="L68" s="37">
        <v>10</v>
      </c>
      <c r="M68" s="37">
        <v>8</v>
      </c>
      <c r="N68" s="37">
        <v>7</v>
      </c>
      <c r="O68" s="37">
        <v>6</v>
      </c>
      <c r="P68" s="37">
        <v>5</v>
      </c>
      <c r="Q68" s="37">
        <v>4</v>
      </c>
    </row>
    <row r="69" spans="1:17" ht="11.45" customHeight="1" x14ac:dyDescent="0.25">
      <c r="A69" s="62" t="s">
        <v>58</v>
      </c>
      <c r="B69" s="37">
        <v>1825</v>
      </c>
      <c r="C69" s="37">
        <v>1785</v>
      </c>
      <c r="D69" s="37">
        <v>1770</v>
      </c>
      <c r="E69" s="37">
        <v>1767</v>
      </c>
      <c r="F69" s="37">
        <v>1849</v>
      </c>
      <c r="G69" s="37">
        <v>1837</v>
      </c>
      <c r="H69" s="37">
        <v>1862</v>
      </c>
      <c r="I69" s="37">
        <v>1917</v>
      </c>
      <c r="J69" s="37">
        <v>1968</v>
      </c>
      <c r="K69" s="37">
        <v>1994</v>
      </c>
      <c r="L69" s="37">
        <v>2001</v>
      </c>
      <c r="M69" s="37">
        <v>2018</v>
      </c>
      <c r="N69" s="37">
        <v>1992</v>
      </c>
      <c r="O69" s="37">
        <v>2047</v>
      </c>
      <c r="P69" s="37">
        <v>2128</v>
      </c>
      <c r="Q69" s="37">
        <v>2180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18</v>
      </c>
      <c r="O71" s="37">
        <v>20</v>
      </c>
      <c r="P71" s="37">
        <v>28</v>
      </c>
      <c r="Q71" s="37">
        <v>51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2</v>
      </c>
      <c r="Q72" s="37">
        <v>2</v>
      </c>
    </row>
    <row r="73" spans="1:17" ht="11.45" customHeight="1" x14ac:dyDescent="0.25">
      <c r="A73" s="25" t="s">
        <v>18</v>
      </c>
      <c r="B73" s="40">
        <f t="shared" ref="B73" si="45">B74+B80</f>
        <v>54527.428216578737</v>
      </c>
      <c r="C73" s="40">
        <f t="shared" ref="C73:Q73" si="46">C74+C80</f>
        <v>54760.99258463984</v>
      </c>
      <c r="D73" s="40">
        <f t="shared" si="46"/>
        <v>56727.837576909544</v>
      </c>
      <c r="E73" s="40">
        <f t="shared" si="46"/>
        <v>58119.350838921557</v>
      </c>
      <c r="F73" s="40">
        <f t="shared" si="46"/>
        <v>60817.934242164352</v>
      </c>
      <c r="G73" s="40">
        <f t="shared" si="46"/>
        <v>62638.631482598706</v>
      </c>
      <c r="H73" s="40">
        <f t="shared" si="46"/>
        <v>66414.659722102195</v>
      </c>
      <c r="I73" s="40">
        <f t="shared" si="46"/>
        <v>72707.436148532055</v>
      </c>
      <c r="J73" s="40">
        <f t="shared" si="46"/>
        <v>77112.691444219643</v>
      </c>
      <c r="K73" s="40">
        <f t="shared" si="46"/>
        <v>77088.718204887526</v>
      </c>
      <c r="L73" s="40">
        <f t="shared" si="46"/>
        <v>76082.962004291898</v>
      </c>
      <c r="M73" s="40">
        <f t="shared" si="46"/>
        <v>76720.318670260036</v>
      </c>
      <c r="N73" s="40">
        <f t="shared" si="46"/>
        <v>77114.977925842162</v>
      </c>
      <c r="O73" s="40">
        <f t="shared" si="46"/>
        <v>77576.419860651644</v>
      </c>
      <c r="P73" s="40">
        <f t="shared" si="46"/>
        <v>79643.490568032983</v>
      </c>
      <c r="Q73" s="40">
        <f t="shared" si="46"/>
        <v>83039.593024451926</v>
      </c>
    </row>
    <row r="74" spans="1:17" ht="11.45" customHeight="1" x14ac:dyDescent="0.25">
      <c r="A74" s="23" t="s">
        <v>27</v>
      </c>
      <c r="B74" s="39">
        <f>SUM(B75:B79)</f>
        <v>25174</v>
      </c>
      <c r="C74" s="39">
        <f t="shared" ref="C74:Q74" si="47">SUM(C75:C79)</f>
        <v>26266</v>
      </c>
      <c r="D74" s="39">
        <f t="shared" si="47"/>
        <v>28080</v>
      </c>
      <c r="E74" s="39">
        <f t="shared" si="47"/>
        <v>30025</v>
      </c>
      <c r="F74" s="39">
        <f t="shared" si="47"/>
        <v>32489</v>
      </c>
      <c r="G74" s="39">
        <f t="shared" si="47"/>
        <v>35248</v>
      </c>
      <c r="H74" s="39">
        <f t="shared" si="47"/>
        <v>37980</v>
      </c>
      <c r="I74" s="39">
        <f t="shared" si="47"/>
        <v>43189</v>
      </c>
      <c r="J74" s="39">
        <f t="shared" si="47"/>
        <v>48389</v>
      </c>
      <c r="K74" s="39">
        <f t="shared" si="47"/>
        <v>50301</v>
      </c>
      <c r="L74" s="39">
        <f t="shared" si="47"/>
        <v>51759</v>
      </c>
      <c r="M74" s="39">
        <f t="shared" si="47"/>
        <v>53404</v>
      </c>
      <c r="N74" s="39">
        <f t="shared" si="47"/>
        <v>54138</v>
      </c>
      <c r="O74" s="39">
        <f t="shared" si="47"/>
        <v>54937</v>
      </c>
      <c r="P74" s="39">
        <f t="shared" si="47"/>
        <v>56905</v>
      </c>
      <c r="Q74" s="39">
        <f t="shared" si="47"/>
        <v>59949</v>
      </c>
    </row>
    <row r="75" spans="1:17" ht="11.45" customHeight="1" x14ac:dyDescent="0.25">
      <c r="A75" s="62" t="s">
        <v>59</v>
      </c>
      <c r="B75" s="42">
        <v>6994</v>
      </c>
      <c r="C75" s="42">
        <v>7159</v>
      </c>
      <c r="D75" s="42">
        <v>7321</v>
      </c>
      <c r="E75" s="42">
        <v>7236</v>
      </c>
      <c r="F75" s="42">
        <v>7077</v>
      </c>
      <c r="G75" s="42">
        <v>6848</v>
      </c>
      <c r="H75" s="42">
        <v>6281</v>
      </c>
      <c r="I75" s="42">
        <v>6447</v>
      </c>
      <c r="J75" s="42">
        <v>6422</v>
      </c>
      <c r="K75" s="42">
        <v>6021</v>
      </c>
      <c r="L75" s="42">
        <v>5735</v>
      </c>
      <c r="M75" s="42">
        <v>5418</v>
      </c>
      <c r="N75" s="42">
        <v>5097</v>
      </c>
      <c r="O75" s="42">
        <v>4715</v>
      </c>
      <c r="P75" s="42">
        <v>4112</v>
      </c>
      <c r="Q75" s="42">
        <v>3884</v>
      </c>
    </row>
    <row r="76" spans="1:17" ht="11.45" customHeight="1" x14ac:dyDescent="0.25">
      <c r="A76" s="62" t="s">
        <v>58</v>
      </c>
      <c r="B76" s="42">
        <v>18180</v>
      </c>
      <c r="C76" s="42">
        <v>19107</v>
      </c>
      <c r="D76" s="42">
        <v>20759</v>
      </c>
      <c r="E76" s="42">
        <v>22789</v>
      </c>
      <c r="F76" s="42">
        <v>25412</v>
      </c>
      <c r="G76" s="42">
        <v>28400</v>
      </c>
      <c r="H76" s="42">
        <v>31360</v>
      </c>
      <c r="I76" s="42">
        <v>36373</v>
      </c>
      <c r="J76" s="42">
        <v>41574</v>
      </c>
      <c r="K76" s="42">
        <v>44097</v>
      </c>
      <c r="L76" s="42">
        <v>45952</v>
      </c>
      <c r="M76" s="42">
        <v>47924</v>
      </c>
      <c r="N76" s="42">
        <v>48984</v>
      </c>
      <c r="O76" s="42">
        <v>50162</v>
      </c>
      <c r="P76" s="42">
        <v>52425</v>
      </c>
      <c r="Q76" s="42">
        <v>55655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339</v>
      </c>
      <c r="I77" s="42">
        <v>369</v>
      </c>
      <c r="J77" s="42">
        <v>393</v>
      </c>
      <c r="K77" s="42">
        <v>183</v>
      </c>
      <c r="L77" s="42">
        <v>72</v>
      </c>
      <c r="M77" s="42">
        <v>62</v>
      </c>
      <c r="N77" s="42">
        <v>57</v>
      </c>
      <c r="O77" s="42">
        <v>60</v>
      </c>
      <c r="P77" s="42">
        <v>321</v>
      </c>
      <c r="Q77" s="42">
        <v>331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32</v>
      </c>
      <c r="Q78" s="42">
        <v>44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15</v>
      </c>
      <c r="Q79" s="42">
        <v>35</v>
      </c>
    </row>
    <row r="80" spans="1:17" ht="11.45" customHeight="1" x14ac:dyDescent="0.25">
      <c r="A80" s="19" t="s">
        <v>24</v>
      </c>
      <c r="B80" s="38">
        <f>SUM(B81:B82)</f>
        <v>29353.428216578737</v>
      </c>
      <c r="C80" s="38">
        <f t="shared" ref="C80:Q80" si="48">SUM(C81:C82)</f>
        <v>28494.99258463984</v>
      </c>
      <c r="D80" s="38">
        <f t="shared" si="48"/>
        <v>28647.837576909544</v>
      </c>
      <c r="E80" s="38">
        <f t="shared" si="48"/>
        <v>28094.35083892156</v>
      </c>
      <c r="F80" s="38">
        <f t="shared" si="48"/>
        <v>28328.934242164356</v>
      </c>
      <c r="G80" s="38">
        <f t="shared" si="48"/>
        <v>27390.63148259871</v>
      </c>
      <c r="H80" s="38">
        <f t="shared" si="48"/>
        <v>28434.659722102188</v>
      </c>
      <c r="I80" s="38">
        <f t="shared" si="48"/>
        <v>29518.436148532059</v>
      </c>
      <c r="J80" s="38">
        <f t="shared" si="48"/>
        <v>28723.691444219636</v>
      </c>
      <c r="K80" s="38">
        <f t="shared" si="48"/>
        <v>26787.718204887518</v>
      </c>
      <c r="L80" s="38">
        <f t="shared" si="48"/>
        <v>24323.962004291898</v>
      </c>
      <c r="M80" s="38">
        <f t="shared" si="48"/>
        <v>23316.318670260032</v>
      </c>
      <c r="N80" s="38">
        <f t="shared" si="48"/>
        <v>22976.977925842155</v>
      </c>
      <c r="O80" s="38">
        <f t="shared" si="48"/>
        <v>22639.419860651644</v>
      </c>
      <c r="P80" s="38">
        <f t="shared" si="48"/>
        <v>22738.49056803299</v>
      </c>
      <c r="Q80" s="38">
        <f t="shared" si="48"/>
        <v>23090.593024451926</v>
      </c>
    </row>
    <row r="81" spans="1:17" ht="11.45" customHeight="1" x14ac:dyDescent="0.25">
      <c r="A81" s="17" t="s">
        <v>23</v>
      </c>
      <c r="B81" s="37">
        <v>26273</v>
      </c>
      <c r="C81" s="37">
        <v>25219</v>
      </c>
      <c r="D81" s="37">
        <v>25214</v>
      </c>
      <c r="E81" s="37">
        <v>24594</v>
      </c>
      <c r="F81" s="37">
        <v>24249</v>
      </c>
      <c r="G81" s="37">
        <v>23181</v>
      </c>
      <c r="H81" s="37">
        <v>23570</v>
      </c>
      <c r="I81" s="37">
        <v>24561</v>
      </c>
      <c r="J81" s="37">
        <v>23775</v>
      </c>
      <c r="K81" s="37">
        <v>22437</v>
      </c>
      <c r="L81" s="37">
        <v>20113</v>
      </c>
      <c r="M81" s="37">
        <v>19022</v>
      </c>
      <c r="N81" s="37">
        <v>18549</v>
      </c>
      <c r="O81" s="37">
        <v>18220</v>
      </c>
      <c r="P81" s="37">
        <v>18327</v>
      </c>
      <c r="Q81" s="37">
        <v>18282</v>
      </c>
    </row>
    <row r="82" spans="1:17" ht="11.45" customHeight="1" x14ac:dyDescent="0.25">
      <c r="A82" s="15" t="s">
        <v>22</v>
      </c>
      <c r="B82" s="36">
        <v>3080.4282165787358</v>
      </c>
      <c r="C82" s="36">
        <v>3275.9925846398419</v>
      </c>
      <c r="D82" s="36">
        <v>3433.8375769095437</v>
      </c>
      <c r="E82" s="36">
        <v>3500.3508389215594</v>
      </c>
      <c r="F82" s="36">
        <v>4079.9342421643546</v>
      </c>
      <c r="G82" s="36">
        <v>4209.6314825987101</v>
      </c>
      <c r="H82" s="36">
        <v>4864.6597221021866</v>
      </c>
      <c r="I82" s="36">
        <v>4957.4361485320587</v>
      </c>
      <c r="J82" s="36">
        <v>4948.6914442196367</v>
      </c>
      <c r="K82" s="36">
        <v>4350.7182048875175</v>
      </c>
      <c r="L82" s="36">
        <v>4210.9620042918978</v>
      </c>
      <c r="M82" s="36">
        <v>4294.3186702600315</v>
      </c>
      <c r="N82" s="36">
        <v>4427.977925842154</v>
      </c>
      <c r="O82" s="36">
        <v>4419.4198606516438</v>
      </c>
      <c r="P82" s="36">
        <v>4411.4905680329884</v>
      </c>
      <c r="Q82" s="36">
        <v>4808.5930244519268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1016945.4282165788</v>
      </c>
      <c r="C84" s="41">
        <f t="shared" si="49"/>
        <v>1034894.9925846398</v>
      </c>
      <c r="D84" s="41">
        <f t="shared" si="49"/>
        <v>1067392.8375769095</v>
      </c>
      <c r="E84" s="41">
        <f t="shared" si="49"/>
        <v>1063429.3508389215</v>
      </c>
      <c r="F84" s="41">
        <f t="shared" si="49"/>
        <v>1071057.9342421643</v>
      </c>
      <c r="G84" s="41">
        <f t="shared" si="49"/>
        <v>1124168.6314825986</v>
      </c>
      <c r="H84" s="41">
        <f t="shared" si="49"/>
        <v>1152488.6597221021</v>
      </c>
      <c r="I84" s="41">
        <f t="shared" si="49"/>
        <v>1211134.436148532</v>
      </c>
      <c r="J84" s="41">
        <f t="shared" si="49"/>
        <v>1257270.6914442196</v>
      </c>
      <c r="K84" s="41">
        <f t="shared" si="49"/>
        <v>1277380.7182048876</v>
      </c>
      <c r="L84" s="41">
        <f t="shared" si="49"/>
        <v>1281751.9620042918</v>
      </c>
      <c r="M84" s="41">
        <f t="shared" si="49"/>
        <v>1288429.31867026</v>
      </c>
      <c r="N84" s="41">
        <f t="shared" si="49"/>
        <v>1289261.9779258422</v>
      </c>
      <c r="O84" s="41">
        <f t="shared" si="49"/>
        <v>1287435.4198606517</v>
      </c>
      <c r="P84" s="41">
        <f t="shared" si="49"/>
        <v>1296962.490568033</v>
      </c>
      <c r="Q84" s="41">
        <f t="shared" si="49"/>
        <v>1315686.593024452</v>
      </c>
    </row>
    <row r="85" spans="1:17" ht="11.45" customHeight="1" x14ac:dyDescent="0.25">
      <c r="A85" s="25" t="s">
        <v>39</v>
      </c>
      <c r="B85" s="40">
        <f t="shared" ref="B85:Q85" si="50">B86+B87+B94</f>
        <v>962418</v>
      </c>
      <c r="C85" s="40">
        <f t="shared" si="50"/>
        <v>980134</v>
      </c>
      <c r="D85" s="40">
        <f t="shared" si="50"/>
        <v>1010665</v>
      </c>
      <c r="E85" s="40">
        <f t="shared" si="50"/>
        <v>1005310</v>
      </c>
      <c r="F85" s="40">
        <f t="shared" si="50"/>
        <v>1010240</v>
      </c>
      <c r="G85" s="40">
        <f t="shared" si="50"/>
        <v>1061530</v>
      </c>
      <c r="H85" s="40">
        <f t="shared" si="50"/>
        <v>1086074</v>
      </c>
      <c r="I85" s="40">
        <f t="shared" si="50"/>
        <v>1138427</v>
      </c>
      <c r="J85" s="40">
        <f t="shared" si="50"/>
        <v>1180158</v>
      </c>
      <c r="K85" s="40">
        <f t="shared" si="50"/>
        <v>1200292</v>
      </c>
      <c r="L85" s="40">
        <f t="shared" si="50"/>
        <v>1205669</v>
      </c>
      <c r="M85" s="40">
        <f t="shared" si="50"/>
        <v>1211709</v>
      </c>
      <c r="N85" s="40">
        <f t="shared" si="50"/>
        <v>1212147</v>
      </c>
      <c r="O85" s="40">
        <f t="shared" si="50"/>
        <v>1209859</v>
      </c>
      <c r="P85" s="40">
        <f t="shared" si="50"/>
        <v>1217319</v>
      </c>
      <c r="Q85" s="40">
        <f t="shared" si="50"/>
        <v>1232647</v>
      </c>
    </row>
    <row r="86" spans="1:17" ht="11.45" customHeight="1" x14ac:dyDescent="0.25">
      <c r="A86" s="23" t="s">
        <v>30</v>
      </c>
      <c r="B86" s="39">
        <v>41559</v>
      </c>
      <c r="C86" s="39">
        <v>42317</v>
      </c>
      <c r="D86" s="39">
        <v>43265</v>
      </c>
      <c r="E86" s="39">
        <v>44516</v>
      </c>
      <c r="F86" s="39">
        <v>46367</v>
      </c>
      <c r="G86" s="39">
        <v>48671</v>
      </c>
      <c r="H86" s="39">
        <v>53193</v>
      </c>
      <c r="I86" s="39">
        <v>71493</v>
      </c>
      <c r="J86" s="39">
        <v>81996</v>
      </c>
      <c r="K86" s="39">
        <v>88428</v>
      </c>
      <c r="L86" s="39">
        <v>91008</v>
      </c>
      <c r="M86" s="39">
        <v>92183</v>
      </c>
      <c r="N86" s="39">
        <v>93100</v>
      </c>
      <c r="O86" s="39">
        <v>92986</v>
      </c>
      <c r="P86" s="39">
        <v>95796</v>
      </c>
      <c r="Q86" s="39">
        <v>100216</v>
      </c>
    </row>
    <row r="87" spans="1:17" ht="11.45" customHeight="1" x14ac:dyDescent="0.25">
      <c r="A87" s="19" t="s">
        <v>29</v>
      </c>
      <c r="B87" s="38">
        <f>SUM(B88:B93)</f>
        <v>919000</v>
      </c>
      <c r="C87" s="38">
        <f t="shared" ref="C87" si="51">SUM(C88:C93)</f>
        <v>936000</v>
      </c>
      <c r="D87" s="38">
        <f t="shared" ref="D87" si="52">SUM(D88:D93)</f>
        <v>965600</v>
      </c>
      <c r="E87" s="38">
        <f t="shared" ref="E87" si="53">SUM(E88:E93)</f>
        <v>959000</v>
      </c>
      <c r="F87" s="38">
        <f t="shared" ref="F87" si="54">SUM(F88:F93)</f>
        <v>962000</v>
      </c>
      <c r="G87" s="38">
        <f t="shared" ref="G87" si="55">SUM(G88:G93)</f>
        <v>1011000</v>
      </c>
      <c r="H87" s="38">
        <f t="shared" ref="H87" si="56">SUM(H88:H93)</f>
        <v>1031000</v>
      </c>
      <c r="I87" s="38">
        <f t="shared" ref="I87" si="57">SUM(I88:I93)</f>
        <v>1065000</v>
      </c>
      <c r="J87" s="38">
        <f t="shared" ref="J87" si="58">SUM(J88:J93)</f>
        <v>1096180</v>
      </c>
      <c r="K87" s="38">
        <f t="shared" ref="K87" si="59">SUM(K88:K93)</f>
        <v>1109858</v>
      </c>
      <c r="L87" s="38">
        <f t="shared" ref="L87" si="60">SUM(L88:L93)</f>
        <v>1112650</v>
      </c>
      <c r="M87" s="38">
        <f t="shared" ref="M87" si="61">SUM(M88:M93)</f>
        <v>1117500</v>
      </c>
      <c r="N87" s="38">
        <f t="shared" ref="N87" si="62">SUM(N88:N93)</f>
        <v>1117030</v>
      </c>
      <c r="O87" s="38">
        <f t="shared" ref="O87" si="63">SUM(O88:O93)</f>
        <v>1114800</v>
      </c>
      <c r="P87" s="38">
        <f t="shared" ref="P87" si="64">SUM(P88:P93)</f>
        <v>1119360</v>
      </c>
      <c r="Q87" s="38">
        <f t="shared" ref="Q87" si="65">SUM(Q88:Q93)</f>
        <v>1130194</v>
      </c>
    </row>
    <row r="88" spans="1:17" ht="11.45" customHeight="1" x14ac:dyDescent="0.25">
      <c r="A88" s="62" t="s">
        <v>59</v>
      </c>
      <c r="B88" s="42">
        <v>805000</v>
      </c>
      <c r="C88" s="42">
        <v>813890</v>
      </c>
      <c r="D88" s="42">
        <v>798289</v>
      </c>
      <c r="E88" s="42">
        <v>795000</v>
      </c>
      <c r="F88" s="42">
        <v>769799</v>
      </c>
      <c r="G88" s="42">
        <v>780572</v>
      </c>
      <c r="H88" s="42">
        <v>768137</v>
      </c>
      <c r="I88" s="42">
        <v>760599</v>
      </c>
      <c r="J88" s="42">
        <v>756774</v>
      </c>
      <c r="K88" s="42">
        <v>738183</v>
      </c>
      <c r="L88" s="42">
        <v>717435</v>
      </c>
      <c r="M88" s="42">
        <v>700961</v>
      </c>
      <c r="N88" s="42">
        <v>678313</v>
      </c>
      <c r="O88" s="42">
        <v>655470</v>
      </c>
      <c r="P88" s="42">
        <v>635412</v>
      </c>
      <c r="Q88" s="42">
        <v>621991</v>
      </c>
    </row>
    <row r="89" spans="1:17" ht="11.45" customHeight="1" x14ac:dyDescent="0.25">
      <c r="A89" s="62" t="s">
        <v>58</v>
      </c>
      <c r="B89" s="42">
        <v>114000</v>
      </c>
      <c r="C89" s="42">
        <v>122110</v>
      </c>
      <c r="D89" s="42">
        <v>167311</v>
      </c>
      <c r="E89" s="42">
        <v>164000</v>
      </c>
      <c r="F89" s="42">
        <v>192201</v>
      </c>
      <c r="G89" s="42">
        <v>230428</v>
      </c>
      <c r="H89" s="42">
        <v>262363</v>
      </c>
      <c r="I89" s="42">
        <v>303227</v>
      </c>
      <c r="J89" s="42">
        <v>338404</v>
      </c>
      <c r="K89" s="42">
        <v>368768</v>
      </c>
      <c r="L89" s="42">
        <v>391607</v>
      </c>
      <c r="M89" s="42">
        <v>412376</v>
      </c>
      <c r="N89" s="42">
        <v>433238</v>
      </c>
      <c r="O89" s="42">
        <v>451441</v>
      </c>
      <c r="P89" s="42">
        <v>475531</v>
      </c>
      <c r="Q89" s="42">
        <v>498945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500</v>
      </c>
      <c r="I90" s="42">
        <v>1174</v>
      </c>
      <c r="J90" s="42">
        <v>1002</v>
      </c>
      <c r="K90" s="42">
        <v>2907</v>
      </c>
      <c r="L90" s="42">
        <v>3608</v>
      </c>
      <c r="M90" s="42">
        <v>4151</v>
      </c>
      <c r="N90" s="42">
        <v>5444</v>
      </c>
      <c r="O90" s="42">
        <v>7816</v>
      </c>
      <c r="P90" s="42">
        <v>8147</v>
      </c>
      <c r="Q90" s="42">
        <v>8766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5</v>
      </c>
      <c r="O91" s="42">
        <v>26</v>
      </c>
      <c r="P91" s="42">
        <v>120</v>
      </c>
      <c r="Q91" s="42">
        <v>157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13</v>
      </c>
      <c r="P92" s="42">
        <v>20</v>
      </c>
      <c r="Q92" s="42">
        <v>47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12</v>
      </c>
      <c r="N93" s="42">
        <v>30</v>
      </c>
      <c r="O93" s="42">
        <v>34</v>
      </c>
      <c r="P93" s="42">
        <v>130</v>
      </c>
      <c r="Q93" s="42">
        <v>288</v>
      </c>
    </row>
    <row r="94" spans="1:17" ht="11.45" customHeight="1" x14ac:dyDescent="0.25">
      <c r="A94" s="19" t="s">
        <v>28</v>
      </c>
      <c r="B94" s="38">
        <f>SUM(B95:B99)</f>
        <v>1859</v>
      </c>
      <c r="C94" s="38">
        <f t="shared" ref="C94" si="66">SUM(C95:C99)</f>
        <v>1817</v>
      </c>
      <c r="D94" s="38">
        <f t="shared" ref="D94" si="67">SUM(D95:D99)</f>
        <v>1800</v>
      </c>
      <c r="E94" s="38">
        <f t="shared" ref="E94" si="68">SUM(E95:E99)</f>
        <v>1794</v>
      </c>
      <c r="F94" s="38">
        <f t="shared" ref="F94" si="69">SUM(F95:F99)</f>
        <v>1873</v>
      </c>
      <c r="G94" s="38">
        <f t="shared" ref="G94" si="70">SUM(G95:G99)</f>
        <v>1859</v>
      </c>
      <c r="H94" s="38">
        <f t="shared" ref="H94" si="71">SUM(H95:H99)</f>
        <v>1881</v>
      </c>
      <c r="I94" s="38">
        <f t="shared" ref="I94" si="72">SUM(I95:I99)</f>
        <v>1934</v>
      </c>
      <c r="J94" s="38">
        <f t="shared" ref="J94" si="73">SUM(J95:J99)</f>
        <v>1982</v>
      </c>
      <c r="K94" s="38">
        <f t="shared" ref="K94" si="74">SUM(K95:K99)</f>
        <v>2006</v>
      </c>
      <c r="L94" s="38">
        <f t="shared" ref="L94" si="75">SUM(L95:L99)</f>
        <v>2011</v>
      </c>
      <c r="M94" s="38">
        <f t="shared" ref="M94" si="76">SUM(M95:M99)</f>
        <v>2026</v>
      </c>
      <c r="N94" s="38">
        <f t="shared" ref="N94" si="77">SUM(N95:N99)</f>
        <v>2017</v>
      </c>
      <c r="O94" s="38">
        <f t="shared" ref="O94" si="78">SUM(O95:O99)</f>
        <v>2073</v>
      </c>
      <c r="P94" s="38">
        <f t="shared" ref="P94" si="79">SUM(P95:P99)</f>
        <v>2163</v>
      </c>
      <c r="Q94" s="38">
        <f t="shared" ref="Q94" si="80">SUM(Q95:Q99)</f>
        <v>2237</v>
      </c>
    </row>
    <row r="95" spans="1:17" ht="11.45" customHeight="1" x14ac:dyDescent="0.25">
      <c r="A95" s="62" t="s">
        <v>59</v>
      </c>
      <c r="B95" s="37">
        <v>34</v>
      </c>
      <c r="C95" s="37">
        <v>32</v>
      </c>
      <c r="D95" s="37">
        <v>30</v>
      </c>
      <c r="E95" s="37">
        <v>27</v>
      </c>
      <c r="F95" s="37">
        <v>24</v>
      </c>
      <c r="G95" s="37">
        <v>22</v>
      </c>
      <c r="H95" s="37">
        <v>19</v>
      </c>
      <c r="I95" s="37">
        <v>17</v>
      </c>
      <c r="J95" s="37">
        <v>14</v>
      </c>
      <c r="K95" s="37">
        <v>12</v>
      </c>
      <c r="L95" s="37">
        <v>10</v>
      </c>
      <c r="M95" s="37">
        <v>8</v>
      </c>
      <c r="N95" s="37">
        <v>7</v>
      </c>
      <c r="O95" s="37">
        <v>6</v>
      </c>
      <c r="P95" s="37">
        <v>5</v>
      </c>
      <c r="Q95" s="37">
        <v>4</v>
      </c>
    </row>
    <row r="96" spans="1:17" ht="11.45" customHeight="1" x14ac:dyDescent="0.25">
      <c r="A96" s="62" t="s">
        <v>58</v>
      </c>
      <c r="B96" s="37">
        <v>1825</v>
      </c>
      <c r="C96" s="37">
        <v>1785</v>
      </c>
      <c r="D96" s="37">
        <v>1770</v>
      </c>
      <c r="E96" s="37">
        <v>1767</v>
      </c>
      <c r="F96" s="37">
        <v>1849</v>
      </c>
      <c r="G96" s="37">
        <v>1837</v>
      </c>
      <c r="H96" s="37">
        <v>1862</v>
      </c>
      <c r="I96" s="37">
        <v>1917</v>
      </c>
      <c r="J96" s="37">
        <v>1968</v>
      </c>
      <c r="K96" s="37">
        <v>1994</v>
      </c>
      <c r="L96" s="37">
        <v>2001</v>
      </c>
      <c r="M96" s="37">
        <v>2018</v>
      </c>
      <c r="N96" s="37">
        <v>1992</v>
      </c>
      <c r="O96" s="37">
        <v>2047</v>
      </c>
      <c r="P96" s="37">
        <v>2128</v>
      </c>
      <c r="Q96" s="37">
        <v>2180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18</v>
      </c>
      <c r="O98" s="37">
        <v>20</v>
      </c>
      <c r="P98" s="37">
        <v>28</v>
      </c>
      <c r="Q98" s="37">
        <v>51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2</v>
      </c>
      <c r="Q99" s="37">
        <v>2</v>
      </c>
    </row>
    <row r="100" spans="1:17" ht="11.45" customHeight="1" x14ac:dyDescent="0.25">
      <c r="A100" s="25" t="s">
        <v>18</v>
      </c>
      <c r="B100" s="40">
        <f t="shared" ref="B100:Q100" si="81">B101+B107</f>
        <v>54527.428216578737</v>
      </c>
      <c r="C100" s="40">
        <f t="shared" si="81"/>
        <v>54760.99258463984</v>
      </c>
      <c r="D100" s="40">
        <f t="shared" si="81"/>
        <v>56727.837576909544</v>
      </c>
      <c r="E100" s="40">
        <f t="shared" si="81"/>
        <v>58119.350838921557</v>
      </c>
      <c r="F100" s="40">
        <f t="shared" si="81"/>
        <v>60817.934242164352</v>
      </c>
      <c r="G100" s="40">
        <f t="shared" si="81"/>
        <v>62638.631482598706</v>
      </c>
      <c r="H100" s="40">
        <f t="shared" si="81"/>
        <v>66414.659722102195</v>
      </c>
      <c r="I100" s="40">
        <f t="shared" si="81"/>
        <v>72707.436148532055</v>
      </c>
      <c r="J100" s="40">
        <f t="shared" si="81"/>
        <v>77112.691444219643</v>
      </c>
      <c r="K100" s="40">
        <f t="shared" si="81"/>
        <v>77088.718204887526</v>
      </c>
      <c r="L100" s="40">
        <f t="shared" si="81"/>
        <v>76082.962004291898</v>
      </c>
      <c r="M100" s="40">
        <f t="shared" si="81"/>
        <v>76720.318670260036</v>
      </c>
      <c r="N100" s="40">
        <f t="shared" si="81"/>
        <v>77114.977925842162</v>
      </c>
      <c r="O100" s="40">
        <f t="shared" si="81"/>
        <v>77576.419860651644</v>
      </c>
      <c r="P100" s="40">
        <f t="shared" si="81"/>
        <v>79643.490568032983</v>
      </c>
      <c r="Q100" s="40">
        <f t="shared" si="81"/>
        <v>83039.593024451926</v>
      </c>
    </row>
    <row r="101" spans="1:17" ht="11.45" customHeight="1" x14ac:dyDescent="0.25">
      <c r="A101" s="23" t="s">
        <v>27</v>
      </c>
      <c r="B101" s="39">
        <f>SUM(B102:B106)</f>
        <v>25174</v>
      </c>
      <c r="C101" s="39">
        <f t="shared" ref="C101" si="82">SUM(C102:C106)</f>
        <v>26266</v>
      </c>
      <c r="D101" s="39">
        <f t="shared" ref="D101" si="83">SUM(D102:D106)</f>
        <v>28080</v>
      </c>
      <c r="E101" s="39">
        <f t="shared" ref="E101" si="84">SUM(E102:E106)</f>
        <v>30025</v>
      </c>
      <c r="F101" s="39">
        <f t="shared" ref="F101" si="85">SUM(F102:F106)</f>
        <v>32489</v>
      </c>
      <c r="G101" s="39">
        <f t="shared" ref="G101" si="86">SUM(G102:G106)</f>
        <v>35248</v>
      </c>
      <c r="H101" s="39">
        <f t="shared" ref="H101" si="87">SUM(H102:H106)</f>
        <v>37980</v>
      </c>
      <c r="I101" s="39">
        <f t="shared" ref="I101" si="88">SUM(I102:I106)</f>
        <v>43189</v>
      </c>
      <c r="J101" s="39">
        <f t="shared" ref="J101" si="89">SUM(J102:J106)</f>
        <v>48389</v>
      </c>
      <c r="K101" s="39">
        <f t="shared" ref="K101" si="90">SUM(K102:K106)</f>
        <v>50301</v>
      </c>
      <c r="L101" s="39">
        <f t="shared" ref="L101" si="91">SUM(L102:L106)</f>
        <v>51759</v>
      </c>
      <c r="M101" s="39">
        <f t="shared" ref="M101" si="92">SUM(M102:M106)</f>
        <v>53404</v>
      </c>
      <c r="N101" s="39">
        <f t="shared" ref="N101" si="93">SUM(N102:N106)</f>
        <v>54138</v>
      </c>
      <c r="O101" s="39">
        <f t="shared" ref="O101" si="94">SUM(O102:O106)</f>
        <v>54937</v>
      </c>
      <c r="P101" s="39">
        <f t="shared" ref="P101" si="95">SUM(P102:P106)</f>
        <v>56905</v>
      </c>
      <c r="Q101" s="39">
        <f t="shared" ref="Q101" si="96">SUM(Q102:Q106)</f>
        <v>59949</v>
      </c>
    </row>
    <row r="102" spans="1:17" ht="11.45" customHeight="1" x14ac:dyDescent="0.25">
      <c r="A102" s="62" t="s">
        <v>59</v>
      </c>
      <c r="B102" s="42">
        <v>6994</v>
      </c>
      <c r="C102" s="42">
        <v>7159</v>
      </c>
      <c r="D102" s="42">
        <v>7321</v>
      </c>
      <c r="E102" s="42">
        <v>7236</v>
      </c>
      <c r="F102" s="42">
        <v>7077</v>
      </c>
      <c r="G102" s="42">
        <v>6848</v>
      </c>
      <c r="H102" s="42">
        <v>6281</v>
      </c>
      <c r="I102" s="42">
        <v>6447</v>
      </c>
      <c r="J102" s="42">
        <v>6422</v>
      </c>
      <c r="K102" s="42">
        <v>6021</v>
      </c>
      <c r="L102" s="42">
        <v>5735</v>
      </c>
      <c r="M102" s="42">
        <v>5418</v>
      </c>
      <c r="N102" s="42">
        <v>5097</v>
      </c>
      <c r="O102" s="42">
        <v>4715</v>
      </c>
      <c r="P102" s="42">
        <v>4112</v>
      </c>
      <c r="Q102" s="42">
        <v>3884</v>
      </c>
    </row>
    <row r="103" spans="1:17" ht="11.45" customHeight="1" x14ac:dyDescent="0.25">
      <c r="A103" s="62" t="s">
        <v>58</v>
      </c>
      <c r="B103" s="42">
        <v>18180</v>
      </c>
      <c r="C103" s="42">
        <v>19107</v>
      </c>
      <c r="D103" s="42">
        <v>20759</v>
      </c>
      <c r="E103" s="42">
        <v>22789</v>
      </c>
      <c r="F103" s="42">
        <v>25412</v>
      </c>
      <c r="G103" s="42">
        <v>28400</v>
      </c>
      <c r="H103" s="42">
        <v>31360</v>
      </c>
      <c r="I103" s="42">
        <v>36373</v>
      </c>
      <c r="J103" s="42">
        <v>41574</v>
      </c>
      <c r="K103" s="42">
        <v>44097</v>
      </c>
      <c r="L103" s="42">
        <v>45952</v>
      </c>
      <c r="M103" s="42">
        <v>47924</v>
      </c>
      <c r="N103" s="42">
        <v>48984</v>
      </c>
      <c r="O103" s="42">
        <v>50162</v>
      </c>
      <c r="P103" s="42">
        <v>52425</v>
      </c>
      <c r="Q103" s="42">
        <v>55655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339</v>
      </c>
      <c r="I104" s="42">
        <v>369</v>
      </c>
      <c r="J104" s="42">
        <v>393</v>
      </c>
      <c r="K104" s="42">
        <v>183</v>
      </c>
      <c r="L104" s="42">
        <v>72</v>
      </c>
      <c r="M104" s="42">
        <v>62</v>
      </c>
      <c r="N104" s="42">
        <v>57</v>
      </c>
      <c r="O104" s="42">
        <v>60</v>
      </c>
      <c r="P104" s="42">
        <v>321</v>
      </c>
      <c r="Q104" s="42">
        <v>331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32</v>
      </c>
      <c r="Q105" s="42">
        <v>44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15</v>
      </c>
      <c r="Q106" s="42">
        <v>35</v>
      </c>
    </row>
    <row r="107" spans="1:17" ht="11.45" customHeight="1" x14ac:dyDescent="0.25">
      <c r="A107" s="19" t="s">
        <v>24</v>
      </c>
      <c r="B107" s="38">
        <f>SUM(B108:B109)</f>
        <v>29353.428216578737</v>
      </c>
      <c r="C107" s="38">
        <f t="shared" ref="C107" si="97">SUM(C108:C109)</f>
        <v>28494.99258463984</v>
      </c>
      <c r="D107" s="38">
        <f t="shared" ref="D107" si="98">SUM(D108:D109)</f>
        <v>28647.837576909544</v>
      </c>
      <c r="E107" s="38">
        <f t="shared" ref="E107" si="99">SUM(E108:E109)</f>
        <v>28094.35083892156</v>
      </c>
      <c r="F107" s="38">
        <f t="shared" ref="F107" si="100">SUM(F108:F109)</f>
        <v>28328.934242164356</v>
      </c>
      <c r="G107" s="38">
        <f t="shared" ref="G107" si="101">SUM(G108:G109)</f>
        <v>27390.63148259871</v>
      </c>
      <c r="H107" s="38">
        <f t="shared" ref="H107" si="102">SUM(H108:H109)</f>
        <v>28434.659722102188</v>
      </c>
      <c r="I107" s="38">
        <f t="shared" ref="I107" si="103">SUM(I108:I109)</f>
        <v>29518.436148532059</v>
      </c>
      <c r="J107" s="38">
        <f t="shared" ref="J107" si="104">SUM(J108:J109)</f>
        <v>28723.691444219636</v>
      </c>
      <c r="K107" s="38">
        <f t="shared" ref="K107" si="105">SUM(K108:K109)</f>
        <v>26787.718204887518</v>
      </c>
      <c r="L107" s="38">
        <f t="shared" ref="L107" si="106">SUM(L108:L109)</f>
        <v>24323.962004291898</v>
      </c>
      <c r="M107" s="38">
        <f t="shared" ref="M107" si="107">SUM(M108:M109)</f>
        <v>23316.318670260032</v>
      </c>
      <c r="N107" s="38">
        <f t="shared" ref="N107" si="108">SUM(N108:N109)</f>
        <v>22976.977925842155</v>
      </c>
      <c r="O107" s="38">
        <f t="shared" ref="O107" si="109">SUM(O108:O109)</f>
        <v>22639.419860651644</v>
      </c>
      <c r="P107" s="38">
        <f t="shared" ref="P107" si="110">SUM(P108:P109)</f>
        <v>22738.49056803299</v>
      </c>
      <c r="Q107" s="38">
        <f t="shared" ref="Q107" si="111">SUM(Q108:Q109)</f>
        <v>23090.593024451926</v>
      </c>
    </row>
    <row r="108" spans="1:17" ht="11.45" customHeight="1" x14ac:dyDescent="0.25">
      <c r="A108" s="17" t="s">
        <v>23</v>
      </c>
      <c r="B108" s="37">
        <v>26273</v>
      </c>
      <c r="C108" s="37">
        <v>25219</v>
      </c>
      <c r="D108" s="37">
        <v>25214</v>
      </c>
      <c r="E108" s="37">
        <v>24594</v>
      </c>
      <c r="F108" s="37">
        <v>24249</v>
      </c>
      <c r="G108" s="37">
        <v>23181</v>
      </c>
      <c r="H108" s="37">
        <v>23570</v>
      </c>
      <c r="I108" s="37">
        <v>24561</v>
      </c>
      <c r="J108" s="37">
        <v>23775</v>
      </c>
      <c r="K108" s="37">
        <v>22437</v>
      </c>
      <c r="L108" s="37">
        <v>20113</v>
      </c>
      <c r="M108" s="37">
        <v>19022</v>
      </c>
      <c r="N108" s="37">
        <v>18549</v>
      </c>
      <c r="O108" s="37">
        <v>18220</v>
      </c>
      <c r="P108" s="37">
        <v>18327</v>
      </c>
      <c r="Q108" s="37">
        <v>18282</v>
      </c>
    </row>
    <row r="109" spans="1:17" ht="11.45" customHeight="1" x14ac:dyDescent="0.25">
      <c r="A109" s="15" t="s">
        <v>22</v>
      </c>
      <c r="B109" s="36">
        <v>3080.4282165787358</v>
      </c>
      <c r="C109" s="36">
        <v>3275.9925846398419</v>
      </c>
      <c r="D109" s="36">
        <v>3433.8375769095437</v>
      </c>
      <c r="E109" s="36">
        <v>3500.3508389215594</v>
      </c>
      <c r="F109" s="36">
        <v>4079.9342421643546</v>
      </c>
      <c r="G109" s="36">
        <v>4209.6314825987101</v>
      </c>
      <c r="H109" s="36">
        <v>4864.6597221021866</v>
      </c>
      <c r="I109" s="36">
        <v>4957.4361485320587</v>
      </c>
      <c r="J109" s="36">
        <v>4948.6914442196367</v>
      </c>
      <c r="K109" s="36">
        <v>4350.7182048875175</v>
      </c>
      <c r="L109" s="36">
        <v>4210.9620042918978</v>
      </c>
      <c r="M109" s="36">
        <v>4294.3186702600315</v>
      </c>
      <c r="N109" s="36">
        <v>4427.977925842154</v>
      </c>
      <c r="O109" s="36">
        <v>4419.4198606516438</v>
      </c>
      <c r="P109" s="36">
        <v>4411.4905680329884</v>
      </c>
      <c r="Q109" s="36">
        <v>4808.5930244519268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71880</v>
      </c>
      <c r="D111" s="41">
        <f t="shared" si="112"/>
        <v>88677</v>
      </c>
      <c r="E111" s="41">
        <f t="shared" si="112"/>
        <v>68572</v>
      </c>
      <c r="F111" s="41">
        <f t="shared" si="112"/>
        <v>73782</v>
      </c>
      <c r="G111" s="41">
        <f t="shared" si="112"/>
        <v>83953</v>
      </c>
      <c r="H111" s="41">
        <f t="shared" si="112"/>
        <v>85320</v>
      </c>
      <c r="I111" s="41">
        <f t="shared" si="112"/>
        <v>117399</v>
      </c>
      <c r="J111" s="41">
        <f t="shared" si="112"/>
        <v>106069</v>
      </c>
      <c r="K111" s="41">
        <f t="shared" si="112"/>
        <v>86446</v>
      </c>
      <c r="L111" s="41">
        <f t="shared" si="112"/>
        <v>75654</v>
      </c>
      <c r="M111" s="41">
        <f t="shared" si="112"/>
        <v>73611</v>
      </c>
      <c r="N111" s="41">
        <f t="shared" si="112"/>
        <v>65568</v>
      </c>
      <c r="O111" s="41">
        <f t="shared" si="112"/>
        <v>66634</v>
      </c>
      <c r="P111" s="41">
        <f t="shared" si="112"/>
        <v>71943</v>
      </c>
      <c r="Q111" s="41">
        <f t="shared" si="112"/>
        <v>92082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65802</v>
      </c>
      <c r="D112" s="40">
        <f t="shared" si="113"/>
        <v>82353</v>
      </c>
      <c r="E112" s="40">
        <f t="shared" si="113"/>
        <v>62048</v>
      </c>
      <c r="F112" s="40">
        <f t="shared" si="113"/>
        <v>65963</v>
      </c>
      <c r="G112" s="40">
        <f t="shared" si="113"/>
        <v>76370</v>
      </c>
      <c r="H112" s="40">
        <f t="shared" si="113"/>
        <v>74651</v>
      </c>
      <c r="I112" s="40">
        <f t="shared" si="113"/>
        <v>105670</v>
      </c>
      <c r="J112" s="40">
        <f t="shared" si="113"/>
        <v>94312</v>
      </c>
      <c r="K112" s="40">
        <f t="shared" si="113"/>
        <v>80035</v>
      </c>
      <c r="L112" s="40">
        <f t="shared" si="113"/>
        <v>68444</v>
      </c>
      <c r="M112" s="40">
        <f t="shared" si="113"/>
        <v>65094</v>
      </c>
      <c r="N112" s="40">
        <f t="shared" si="113"/>
        <v>57268</v>
      </c>
      <c r="O112" s="40">
        <f t="shared" si="113"/>
        <v>57718</v>
      </c>
      <c r="P112" s="40">
        <f t="shared" si="113"/>
        <v>63594</v>
      </c>
      <c r="Q112" s="40">
        <f t="shared" si="113"/>
        <v>80955</v>
      </c>
    </row>
    <row r="113" spans="1:17" ht="11.45" customHeight="1" x14ac:dyDescent="0.25">
      <c r="A113" s="23" t="s">
        <v>30</v>
      </c>
      <c r="B113" s="39"/>
      <c r="C113" s="39">
        <v>1838</v>
      </c>
      <c r="D113" s="39">
        <v>2105</v>
      </c>
      <c r="E113" s="39">
        <v>2527</v>
      </c>
      <c r="F113" s="39">
        <v>3349</v>
      </c>
      <c r="G113" s="39">
        <v>3990</v>
      </c>
      <c r="H113" s="39">
        <v>6985</v>
      </c>
      <c r="I113" s="39">
        <v>25400</v>
      </c>
      <c r="J113" s="39">
        <v>15395</v>
      </c>
      <c r="K113" s="39">
        <v>10190</v>
      </c>
      <c r="L113" s="39">
        <v>5195</v>
      </c>
      <c r="M113" s="39">
        <v>3378</v>
      </c>
      <c r="N113" s="39">
        <v>3059</v>
      </c>
      <c r="O113" s="39">
        <v>3165</v>
      </c>
      <c r="P113" s="39">
        <v>5593</v>
      </c>
      <c r="Q113" s="39">
        <v>7928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63833</v>
      </c>
      <c r="D114" s="38">
        <f t="shared" ref="D114" si="115">SUM(D115:D120)</f>
        <v>80156</v>
      </c>
      <c r="E114" s="38">
        <f t="shared" ref="E114" si="116">SUM(E115:E120)</f>
        <v>59390</v>
      </c>
      <c r="F114" s="38">
        <f t="shared" ref="F114" si="117">SUM(F115:F120)</f>
        <v>62471</v>
      </c>
      <c r="G114" s="38">
        <f t="shared" ref="G114" si="118">SUM(G115:G120)</f>
        <v>72243</v>
      </c>
      <c r="H114" s="38">
        <f t="shared" ref="H114" si="119">SUM(H115:H120)</f>
        <v>67513</v>
      </c>
      <c r="I114" s="38">
        <f t="shared" ref="I114" si="120">SUM(I115:I120)</f>
        <v>80122</v>
      </c>
      <c r="J114" s="38">
        <f t="shared" ref="J114" si="121">SUM(J115:J120)</f>
        <v>78720</v>
      </c>
      <c r="K114" s="38">
        <f t="shared" ref="K114" si="122">SUM(K115:K120)</f>
        <v>69711</v>
      </c>
      <c r="L114" s="38">
        <f t="shared" ref="L114" si="123">SUM(L115:L120)</f>
        <v>63106</v>
      </c>
      <c r="M114" s="38">
        <f t="shared" ref="M114" si="124">SUM(M115:M120)</f>
        <v>61591</v>
      </c>
      <c r="N114" s="38">
        <f t="shared" ref="N114" si="125">SUM(N115:N120)</f>
        <v>54091</v>
      </c>
      <c r="O114" s="38">
        <f t="shared" ref="O114" si="126">SUM(O115:O120)</f>
        <v>54371</v>
      </c>
      <c r="P114" s="38">
        <f t="shared" ref="P114" si="127">SUM(P115:P120)</f>
        <v>57774</v>
      </c>
      <c r="Q114" s="38">
        <f t="shared" ref="Q114" si="128">SUM(Q115:Q120)</f>
        <v>72829</v>
      </c>
    </row>
    <row r="115" spans="1:17" ht="11.45" customHeight="1" x14ac:dyDescent="0.25">
      <c r="A115" s="62" t="s">
        <v>59</v>
      </c>
      <c r="B115" s="42"/>
      <c r="C115" s="42">
        <v>53704</v>
      </c>
      <c r="D115" s="42">
        <v>34955</v>
      </c>
      <c r="E115" s="42">
        <v>35071</v>
      </c>
      <c r="F115" s="42">
        <v>33965</v>
      </c>
      <c r="G115" s="42">
        <v>34016</v>
      </c>
      <c r="H115" s="42">
        <v>35078</v>
      </c>
      <c r="I115" s="42">
        <v>38584</v>
      </c>
      <c r="J115" s="42">
        <v>43543</v>
      </c>
      <c r="K115" s="42">
        <v>37442</v>
      </c>
      <c r="L115" s="42">
        <v>38173</v>
      </c>
      <c r="M115" s="42">
        <v>34075</v>
      </c>
      <c r="N115" s="42">
        <v>24853</v>
      </c>
      <c r="O115" s="42">
        <v>23944</v>
      </c>
      <c r="P115" s="42">
        <v>26438</v>
      </c>
      <c r="Q115" s="42">
        <v>39047</v>
      </c>
    </row>
    <row r="116" spans="1:17" ht="11.45" customHeight="1" x14ac:dyDescent="0.25">
      <c r="A116" s="62" t="s">
        <v>58</v>
      </c>
      <c r="B116" s="42"/>
      <c r="C116" s="42">
        <v>10129</v>
      </c>
      <c r="D116" s="42">
        <v>45201</v>
      </c>
      <c r="E116" s="42">
        <v>24319</v>
      </c>
      <c r="F116" s="42">
        <v>28506</v>
      </c>
      <c r="G116" s="42">
        <v>38227</v>
      </c>
      <c r="H116" s="42">
        <v>31935</v>
      </c>
      <c r="I116" s="42">
        <v>40864</v>
      </c>
      <c r="J116" s="42">
        <v>35177</v>
      </c>
      <c r="K116" s="42">
        <v>30364</v>
      </c>
      <c r="L116" s="42">
        <v>24232</v>
      </c>
      <c r="M116" s="42">
        <v>26961</v>
      </c>
      <c r="N116" s="42">
        <v>27921</v>
      </c>
      <c r="O116" s="42">
        <v>28016</v>
      </c>
      <c r="P116" s="42">
        <v>30807</v>
      </c>
      <c r="Q116" s="42">
        <v>32937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500</v>
      </c>
      <c r="I117" s="42">
        <v>674</v>
      </c>
      <c r="J117" s="42">
        <v>0</v>
      </c>
      <c r="K117" s="42">
        <v>1905</v>
      </c>
      <c r="L117" s="42">
        <v>701</v>
      </c>
      <c r="M117" s="42">
        <v>543</v>
      </c>
      <c r="N117" s="42">
        <v>1293</v>
      </c>
      <c r="O117" s="42">
        <v>2372</v>
      </c>
      <c r="P117" s="42">
        <v>331</v>
      </c>
      <c r="Q117" s="42">
        <v>619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5</v>
      </c>
      <c r="O118" s="42">
        <v>21</v>
      </c>
      <c r="P118" s="42">
        <v>94</v>
      </c>
      <c r="Q118" s="42">
        <v>41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13</v>
      </c>
      <c r="P119" s="42">
        <v>8</v>
      </c>
      <c r="Q119" s="42">
        <v>27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12</v>
      </c>
      <c r="N120" s="42">
        <v>19</v>
      </c>
      <c r="O120" s="42">
        <v>5</v>
      </c>
      <c r="P120" s="42">
        <v>96</v>
      </c>
      <c r="Q120" s="42">
        <v>158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131</v>
      </c>
      <c r="D121" s="38">
        <f t="shared" ref="D121" si="130">SUM(D122:D126)</f>
        <v>92</v>
      </c>
      <c r="E121" s="38">
        <f t="shared" ref="E121" si="131">SUM(E122:E126)</f>
        <v>131</v>
      </c>
      <c r="F121" s="38">
        <f t="shared" ref="F121" si="132">SUM(F122:F126)</f>
        <v>143</v>
      </c>
      <c r="G121" s="38">
        <f t="shared" ref="G121" si="133">SUM(G122:G126)</f>
        <v>137</v>
      </c>
      <c r="H121" s="38">
        <f t="shared" ref="H121" si="134">SUM(H122:H126)</f>
        <v>153</v>
      </c>
      <c r="I121" s="38">
        <f t="shared" ref="I121" si="135">SUM(I122:I126)</f>
        <v>148</v>
      </c>
      <c r="J121" s="38">
        <f t="shared" ref="J121" si="136">SUM(J122:J126)</f>
        <v>197</v>
      </c>
      <c r="K121" s="38">
        <f t="shared" ref="K121" si="137">SUM(K122:K126)</f>
        <v>134</v>
      </c>
      <c r="L121" s="38">
        <f t="shared" ref="L121" si="138">SUM(L122:L126)</f>
        <v>143</v>
      </c>
      <c r="M121" s="38">
        <f t="shared" ref="M121" si="139">SUM(M122:M126)</f>
        <v>125</v>
      </c>
      <c r="N121" s="38">
        <f t="shared" ref="N121" si="140">SUM(N122:N126)</f>
        <v>118</v>
      </c>
      <c r="O121" s="38">
        <f t="shared" ref="O121" si="141">SUM(O122:O126)</f>
        <v>182</v>
      </c>
      <c r="P121" s="38">
        <f t="shared" ref="P121" si="142">SUM(P122:P126)</f>
        <v>227</v>
      </c>
      <c r="Q121" s="38">
        <f t="shared" ref="Q121" si="143">SUM(Q122:Q126)</f>
        <v>198</v>
      </c>
    </row>
    <row r="122" spans="1:17" ht="11.45" customHeight="1" x14ac:dyDescent="0.25">
      <c r="A122" s="62" t="s">
        <v>59</v>
      </c>
      <c r="B122" s="37"/>
      <c r="C122" s="37">
        <v>1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1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130</v>
      </c>
      <c r="D123" s="37">
        <v>92</v>
      </c>
      <c r="E123" s="37">
        <v>131</v>
      </c>
      <c r="F123" s="37">
        <v>143</v>
      </c>
      <c r="G123" s="37">
        <v>137</v>
      </c>
      <c r="H123" s="37">
        <v>153</v>
      </c>
      <c r="I123" s="37">
        <v>148</v>
      </c>
      <c r="J123" s="37">
        <v>197</v>
      </c>
      <c r="K123" s="37">
        <v>134</v>
      </c>
      <c r="L123" s="37">
        <v>143</v>
      </c>
      <c r="M123" s="37">
        <v>125</v>
      </c>
      <c r="N123" s="37">
        <v>100</v>
      </c>
      <c r="O123" s="37">
        <v>179</v>
      </c>
      <c r="P123" s="37">
        <v>204</v>
      </c>
      <c r="Q123" s="37">
        <v>175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18</v>
      </c>
      <c r="O125" s="37">
        <v>2</v>
      </c>
      <c r="P125" s="37">
        <v>21</v>
      </c>
      <c r="Q125" s="37">
        <v>23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2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6078</v>
      </c>
      <c r="D127" s="40">
        <f t="shared" si="144"/>
        <v>6324</v>
      </c>
      <c r="E127" s="40">
        <f t="shared" si="144"/>
        <v>6524</v>
      </c>
      <c r="F127" s="40">
        <f t="shared" si="144"/>
        <v>7819</v>
      </c>
      <c r="G127" s="40">
        <f t="shared" si="144"/>
        <v>7583</v>
      </c>
      <c r="H127" s="40">
        <f t="shared" si="144"/>
        <v>10669</v>
      </c>
      <c r="I127" s="40">
        <f t="shared" si="144"/>
        <v>11729</v>
      </c>
      <c r="J127" s="40">
        <f t="shared" si="144"/>
        <v>11757</v>
      </c>
      <c r="K127" s="40">
        <f t="shared" si="144"/>
        <v>6411</v>
      </c>
      <c r="L127" s="40">
        <f t="shared" si="144"/>
        <v>7210</v>
      </c>
      <c r="M127" s="40">
        <f t="shared" si="144"/>
        <v>8517</v>
      </c>
      <c r="N127" s="40">
        <f t="shared" si="144"/>
        <v>8300</v>
      </c>
      <c r="O127" s="40">
        <f t="shared" si="144"/>
        <v>8916</v>
      </c>
      <c r="P127" s="40">
        <f t="shared" si="144"/>
        <v>8349</v>
      </c>
      <c r="Q127" s="40">
        <f t="shared" si="144"/>
        <v>11127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2546</v>
      </c>
      <c r="D128" s="39">
        <f t="shared" ref="D128" si="146">SUM(D129:D133)</f>
        <v>3209</v>
      </c>
      <c r="E128" s="39">
        <f t="shared" ref="E128" si="147">SUM(E129:E133)</f>
        <v>3665</v>
      </c>
      <c r="F128" s="39">
        <f t="shared" ref="F128" si="148">SUM(F129:F133)</f>
        <v>4075</v>
      </c>
      <c r="G128" s="39">
        <f t="shared" ref="G128" si="149">SUM(G129:G133)</f>
        <v>4415</v>
      </c>
      <c r="H128" s="39">
        <f t="shared" ref="H128" si="150">SUM(H129:H133)</f>
        <v>6206</v>
      </c>
      <c r="I128" s="39">
        <f t="shared" ref="I128" si="151">SUM(I129:I133)</f>
        <v>7291</v>
      </c>
      <c r="J128" s="39">
        <f t="shared" ref="J128" si="152">SUM(J129:J133)</f>
        <v>7940</v>
      </c>
      <c r="K128" s="39">
        <f t="shared" ref="K128" si="153">SUM(K129:K133)</f>
        <v>4777</v>
      </c>
      <c r="L128" s="39">
        <f t="shared" ref="L128" si="154">SUM(L129:L133)</f>
        <v>4887</v>
      </c>
      <c r="M128" s="39">
        <f t="shared" ref="M128" si="155">SUM(M129:M133)</f>
        <v>5722</v>
      </c>
      <c r="N128" s="39">
        <f t="shared" ref="N128" si="156">SUM(N129:N133)</f>
        <v>5587</v>
      </c>
      <c r="O128" s="39">
        <f t="shared" ref="O128" si="157">SUM(O129:O133)</f>
        <v>6154</v>
      </c>
      <c r="P128" s="39">
        <f t="shared" ref="P128" si="158">SUM(P129:P133)</f>
        <v>6229</v>
      </c>
      <c r="Q128" s="39">
        <f t="shared" ref="Q128" si="159">SUM(Q129:Q133)</f>
        <v>7453</v>
      </c>
    </row>
    <row r="129" spans="1:17" ht="11.45" customHeight="1" x14ac:dyDescent="0.25">
      <c r="A129" s="62" t="s">
        <v>59</v>
      </c>
      <c r="B129" s="42"/>
      <c r="C129" s="42">
        <v>768</v>
      </c>
      <c r="D129" s="42">
        <v>701</v>
      </c>
      <c r="E129" s="42">
        <v>589</v>
      </c>
      <c r="F129" s="42">
        <v>446</v>
      </c>
      <c r="G129" s="42">
        <v>345</v>
      </c>
      <c r="H129" s="42">
        <v>473</v>
      </c>
      <c r="I129" s="42">
        <v>592</v>
      </c>
      <c r="J129" s="42">
        <v>815</v>
      </c>
      <c r="K129" s="42">
        <v>302</v>
      </c>
      <c r="L129" s="42">
        <v>340</v>
      </c>
      <c r="M129" s="42">
        <v>343</v>
      </c>
      <c r="N129" s="42">
        <v>230</v>
      </c>
      <c r="O129" s="42">
        <v>116</v>
      </c>
      <c r="P129" s="42">
        <v>66</v>
      </c>
      <c r="Q129" s="42">
        <v>171</v>
      </c>
    </row>
    <row r="130" spans="1:17" ht="11.45" customHeight="1" x14ac:dyDescent="0.25">
      <c r="A130" s="62" t="s">
        <v>58</v>
      </c>
      <c r="B130" s="42"/>
      <c r="C130" s="42">
        <v>1778</v>
      </c>
      <c r="D130" s="42">
        <v>2508</v>
      </c>
      <c r="E130" s="42">
        <v>3076</v>
      </c>
      <c r="F130" s="42">
        <v>3629</v>
      </c>
      <c r="G130" s="42">
        <v>4070</v>
      </c>
      <c r="H130" s="42">
        <v>5394</v>
      </c>
      <c r="I130" s="42">
        <v>6669</v>
      </c>
      <c r="J130" s="42">
        <v>7100</v>
      </c>
      <c r="K130" s="42">
        <v>4470</v>
      </c>
      <c r="L130" s="42">
        <v>4546</v>
      </c>
      <c r="M130" s="42">
        <v>5379</v>
      </c>
      <c r="N130" s="42">
        <v>5353</v>
      </c>
      <c r="O130" s="42">
        <v>6025</v>
      </c>
      <c r="P130" s="42">
        <v>5855</v>
      </c>
      <c r="Q130" s="42">
        <v>7225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339</v>
      </c>
      <c r="I131" s="42">
        <v>30</v>
      </c>
      <c r="J131" s="42">
        <v>25</v>
      </c>
      <c r="K131" s="42">
        <v>5</v>
      </c>
      <c r="L131" s="42">
        <v>1</v>
      </c>
      <c r="M131" s="42">
        <v>0</v>
      </c>
      <c r="N131" s="42">
        <v>4</v>
      </c>
      <c r="O131" s="42">
        <v>13</v>
      </c>
      <c r="P131" s="42">
        <v>261</v>
      </c>
      <c r="Q131" s="42">
        <v>16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32</v>
      </c>
      <c r="Q132" s="42">
        <v>19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15</v>
      </c>
      <c r="Q133" s="42">
        <v>22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3532</v>
      </c>
      <c r="D134" s="38">
        <f t="shared" ref="D134" si="161">SUM(D135:D136)</f>
        <v>3115</v>
      </c>
      <c r="E134" s="38">
        <f t="shared" ref="E134" si="162">SUM(E135:E136)</f>
        <v>2859</v>
      </c>
      <c r="F134" s="38">
        <f t="shared" ref="F134" si="163">SUM(F135:F136)</f>
        <v>3744</v>
      </c>
      <c r="G134" s="38">
        <f t="shared" ref="G134" si="164">SUM(G135:G136)</f>
        <v>3168</v>
      </c>
      <c r="H134" s="38">
        <f t="shared" ref="H134" si="165">SUM(H135:H136)</f>
        <v>4463</v>
      </c>
      <c r="I134" s="38">
        <f t="shared" ref="I134" si="166">SUM(I135:I136)</f>
        <v>4438</v>
      </c>
      <c r="J134" s="38">
        <f t="shared" ref="J134" si="167">SUM(J135:J136)</f>
        <v>3817</v>
      </c>
      <c r="K134" s="38">
        <f t="shared" ref="K134" si="168">SUM(K135:K136)</f>
        <v>1634</v>
      </c>
      <c r="L134" s="38">
        <f t="shared" ref="L134" si="169">SUM(L135:L136)</f>
        <v>2323</v>
      </c>
      <c r="M134" s="38">
        <f t="shared" ref="M134" si="170">SUM(M135:M136)</f>
        <v>2795</v>
      </c>
      <c r="N134" s="38">
        <f t="shared" ref="N134" si="171">SUM(N135:N136)</f>
        <v>2713</v>
      </c>
      <c r="O134" s="38">
        <f t="shared" ref="O134" si="172">SUM(O135:O136)</f>
        <v>2762</v>
      </c>
      <c r="P134" s="38">
        <f t="shared" ref="P134" si="173">SUM(P135:P136)</f>
        <v>2120</v>
      </c>
      <c r="Q134" s="38">
        <f t="shared" ref="Q134" si="174">SUM(Q135:Q136)</f>
        <v>3674</v>
      </c>
    </row>
    <row r="135" spans="1:17" ht="11.45" customHeight="1" x14ac:dyDescent="0.25">
      <c r="A135" s="17" t="s">
        <v>23</v>
      </c>
      <c r="B135" s="37"/>
      <c r="C135" s="37">
        <v>2398</v>
      </c>
      <c r="D135" s="37">
        <v>2076</v>
      </c>
      <c r="E135" s="37">
        <v>2001</v>
      </c>
      <c r="F135" s="37">
        <v>2445</v>
      </c>
      <c r="G135" s="37">
        <v>2303</v>
      </c>
      <c r="H135" s="37">
        <v>3013</v>
      </c>
      <c r="I135" s="37">
        <v>3436</v>
      </c>
      <c r="J135" s="37">
        <v>2824</v>
      </c>
      <c r="K135" s="37">
        <v>1177</v>
      </c>
      <c r="L135" s="37">
        <v>1422</v>
      </c>
      <c r="M135" s="37">
        <v>1705</v>
      </c>
      <c r="N135" s="37">
        <v>1604</v>
      </c>
      <c r="O135" s="37">
        <v>1819</v>
      </c>
      <c r="P135" s="37">
        <v>1190</v>
      </c>
      <c r="Q135" s="37">
        <v>2338</v>
      </c>
    </row>
    <row r="136" spans="1:17" ht="11.45" customHeight="1" x14ac:dyDescent="0.25">
      <c r="A136" s="15" t="s">
        <v>22</v>
      </c>
      <c r="B136" s="36"/>
      <c r="C136" s="36">
        <v>1134</v>
      </c>
      <c r="D136" s="36">
        <v>1039</v>
      </c>
      <c r="E136" s="36">
        <v>858</v>
      </c>
      <c r="F136" s="36">
        <v>1299</v>
      </c>
      <c r="G136" s="36">
        <v>865</v>
      </c>
      <c r="H136" s="36">
        <v>1450</v>
      </c>
      <c r="I136" s="36">
        <v>1002</v>
      </c>
      <c r="J136" s="36">
        <v>993</v>
      </c>
      <c r="K136" s="36">
        <v>457</v>
      </c>
      <c r="L136" s="36">
        <v>901</v>
      </c>
      <c r="M136" s="36">
        <v>1090</v>
      </c>
      <c r="N136" s="36">
        <v>1109</v>
      </c>
      <c r="O136" s="36">
        <v>943</v>
      </c>
      <c r="P136" s="36">
        <v>930</v>
      </c>
      <c r="Q136" s="36">
        <v>1336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2.2195370554699791</v>
      </c>
      <c r="C141" s="24">
        <f t="shared" ref="C141:Q141" si="176">IF(C4=0,0,C4/C31)</f>
        <v>2.2040295219103996</v>
      </c>
      <c r="D141" s="24">
        <f t="shared" si="176"/>
        <v>2.1360626807134033</v>
      </c>
      <c r="E141" s="24">
        <f t="shared" si="176"/>
        <v>2.1133296267367614</v>
      </c>
      <c r="F141" s="24">
        <f t="shared" si="176"/>
        <v>2.048181410678835</v>
      </c>
      <c r="G141" s="24">
        <f t="shared" si="176"/>
        <v>2.0066478690536811</v>
      </c>
      <c r="H141" s="24">
        <f t="shared" si="176"/>
        <v>1.9790147128057256</v>
      </c>
      <c r="I141" s="24">
        <f t="shared" si="176"/>
        <v>1.9408985744058047</v>
      </c>
      <c r="J141" s="24">
        <f t="shared" si="176"/>
        <v>1.9088803107480981</v>
      </c>
      <c r="K141" s="24">
        <f t="shared" si="176"/>
        <v>1.8792404972005388</v>
      </c>
      <c r="L141" s="24">
        <f t="shared" si="176"/>
        <v>1.860380719791753</v>
      </c>
      <c r="M141" s="24">
        <f t="shared" si="176"/>
        <v>1.8442523251188314</v>
      </c>
      <c r="N141" s="24">
        <f t="shared" si="176"/>
        <v>1.824841990192086</v>
      </c>
      <c r="O141" s="24">
        <f t="shared" si="176"/>
        <v>1.8117194950786653</v>
      </c>
      <c r="P141" s="24">
        <f t="shared" si="176"/>
        <v>1.7927902116497205</v>
      </c>
      <c r="Q141" s="24">
        <f t="shared" si="176"/>
        <v>1.7861773162330974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1.1549472685768514</v>
      </c>
      <c r="C142" s="22">
        <f t="shared" ref="C142:Q142" si="178">IF(C5=0,0,C5/C32)</f>
        <v>1.1549251164250138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1.1543178727366705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1.1525287411942111</v>
      </c>
      <c r="O142" s="22">
        <f t="shared" si="178"/>
        <v>1.1519562735220772</v>
      </c>
      <c r="P142" s="22">
        <f t="shared" si="178"/>
        <v>1.1523756103069396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1.92055383525554</v>
      </c>
      <c r="C143" s="21">
        <f t="shared" ref="C143:Q143" si="180">IF(C6=0,0,C6/C33)</f>
        <v>1.9202372830964989</v>
      </c>
      <c r="D143" s="21">
        <f t="shared" si="180"/>
        <v>1.869172840372088</v>
      </c>
      <c r="E143" s="21">
        <f t="shared" si="180"/>
        <v>1.842051478548407</v>
      </c>
      <c r="F143" s="21">
        <f t="shared" si="180"/>
        <v>1.8093341357536601</v>
      </c>
      <c r="G143" s="21">
        <f t="shared" si="180"/>
        <v>1.7876245382364726</v>
      </c>
      <c r="H143" s="21">
        <f t="shared" si="180"/>
        <v>1.7630704800473473</v>
      </c>
      <c r="I143" s="21">
        <f t="shared" si="180"/>
        <v>1.7336124117386624</v>
      </c>
      <c r="J143" s="21">
        <f t="shared" si="180"/>
        <v>1.7145466775430116</v>
      </c>
      <c r="K143" s="21">
        <f t="shared" si="180"/>
        <v>1.6909425015459332</v>
      </c>
      <c r="L143" s="21">
        <f t="shared" si="180"/>
        <v>1.6755924457018974</v>
      </c>
      <c r="M143" s="21">
        <f t="shared" si="180"/>
        <v>1.658036504175417</v>
      </c>
      <c r="N143" s="21">
        <f t="shared" si="180"/>
        <v>1.6385907611003769</v>
      </c>
      <c r="O143" s="21">
        <f t="shared" si="180"/>
        <v>1.6201741051036227</v>
      </c>
      <c r="P143" s="21">
        <f t="shared" si="180"/>
        <v>1.5995993756102964</v>
      </c>
      <c r="Q143" s="21">
        <f t="shared" si="180"/>
        <v>1.5900139785271532</v>
      </c>
    </row>
    <row r="144" spans="1:17" ht="11.45" customHeight="1" x14ac:dyDescent="0.25">
      <c r="A144" s="62" t="s">
        <v>59</v>
      </c>
      <c r="B144" s="70">
        <v>1.9090389086312396</v>
      </c>
      <c r="C144" s="70">
        <v>1.9079901601427425</v>
      </c>
      <c r="D144" s="70">
        <v>1.8535832756896147</v>
      </c>
      <c r="E144" s="70">
        <v>1.8266420279818376</v>
      </c>
      <c r="F144" s="70">
        <v>1.7917865774664887</v>
      </c>
      <c r="G144" s="70">
        <v>1.7681369465381089</v>
      </c>
      <c r="H144" s="70">
        <v>1.7419377952725323</v>
      </c>
      <c r="I144" s="70">
        <v>1.7107870144402442</v>
      </c>
      <c r="J144" s="70">
        <v>1.6903567937721578</v>
      </c>
      <c r="K144" s="70">
        <v>1.6656690481563714</v>
      </c>
      <c r="L144" s="70">
        <v>1.6493434517206851</v>
      </c>
      <c r="M144" s="70">
        <v>1.6311488603892383</v>
      </c>
      <c r="N144" s="70">
        <v>1.6110908956494956</v>
      </c>
      <c r="O144" s="70">
        <v>1.5922196280103693</v>
      </c>
      <c r="P144" s="70">
        <v>1.5710597688704229</v>
      </c>
      <c r="Q144" s="70">
        <v>1.5610251164243694</v>
      </c>
    </row>
    <row r="145" spans="1:17" ht="11.45" customHeight="1" x14ac:dyDescent="0.25">
      <c r="A145" s="62" t="s">
        <v>58</v>
      </c>
      <c r="B145" s="70">
        <v>1.9684585618959667</v>
      </c>
      <c r="C145" s="70">
        <v>1.9673771706618115</v>
      </c>
      <c r="D145" s="70">
        <v>1.9112768486392326</v>
      </c>
      <c r="E145" s="70">
        <v>1.8834970430633697</v>
      </c>
      <c r="F145" s="70">
        <v>1.8475567017295862</v>
      </c>
      <c r="G145" s="70">
        <v>1.8231709659144753</v>
      </c>
      <c r="H145" s="70">
        <v>1.7961563548502564</v>
      </c>
      <c r="I145" s="70">
        <v>1.7640359926293396</v>
      </c>
      <c r="J145" s="70">
        <v>1.7429698725970584</v>
      </c>
      <c r="K145" s="70">
        <v>1.7175137103304929</v>
      </c>
      <c r="L145" s="70">
        <v>1.7006799727169803</v>
      </c>
      <c r="M145" s="70">
        <v>1.6819190669414852</v>
      </c>
      <c r="N145" s="70">
        <v>1.6612367894626761</v>
      </c>
      <c r="O145" s="70">
        <v>1.6417781455397489</v>
      </c>
      <c r="P145" s="70">
        <v>1.6199596767258242</v>
      </c>
      <c r="Q145" s="70">
        <v>1.6096126914266888</v>
      </c>
    </row>
    <row r="146" spans="1:17" ht="11.45" customHeight="1" x14ac:dyDescent="0.25">
      <c r="A146" s="62" t="s">
        <v>57</v>
      </c>
      <c r="B146" s="70" t="s">
        <v>181</v>
      </c>
      <c r="C146" s="70" t="s">
        <v>181</v>
      </c>
      <c r="D146" s="70" t="s">
        <v>181</v>
      </c>
      <c r="E146" s="70" t="s">
        <v>181</v>
      </c>
      <c r="F146" s="70" t="s">
        <v>181</v>
      </c>
      <c r="G146" s="70" t="s">
        <v>181</v>
      </c>
      <c r="H146" s="70">
        <v>1.7101783656459273</v>
      </c>
      <c r="I146" s="70">
        <v>1.6816040393865026</v>
      </c>
      <c r="J146" s="70">
        <v>1.6631102772167214</v>
      </c>
      <c r="K146" s="70">
        <v>1.640214226499555</v>
      </c>
      <c r="L146" s="70">
        <v>1.6253246723308401</v>
      </c>
      <c r="M146" s="70">
        <v>1.6082954090501547</v>
      </c>
      <c r="N146" s="70">
        <v>1.5894330382673654</v>
      </c>
      <c r="O146" s="70">
        <v>1.571568881950514</v>
      </c>
      <c r="P146" s="70">
        <v>1.5516113943419876</v>
      </c>
      <c r="Q146" s="70">
        <v>1.5423135591713386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 t="s">
        <v>181</v>
      </c>
      <c r="M147" s="70" t="s">
        <v>181</v>
      </c>
      <c r="N147" s="70">
        <v>1.5894330382673656</v>
      </c>
      <c r="O147" s="70">
        <v>1.571568881950514</v>
      </c>
      <c r="P147" s="70">
        <v>1.5516113943419876</v>
      </c>
      <c r="Q147" s="70">
        <v>1.5423135591713386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 t="s">
        <v>181</v>
      </c>
      <c r="O148" s="70">
        <v>1.5377911850997448</v>
      </c>
      <c r="P148" s="70">
        <v>1.5182626433516804</v>
      </c>
      <c r="Q148" s="70">
        <v>1.5091646463563539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 t="s">
        <v>181</v>
      </c>
      <c r="M149" s="70">
        <v>1.3284720786087374</v>
      </c>
      <c r="N149" s="70">
        <v>1.3128915249490716</v>
      </c>
      <c r="O149" s="70">
        <v>1.2981355088954942</v>
      </c>
      <c r="P149" s="70">
        <v>1.2816503750712509</v>
      </c>
      <c r="Q149" s="70">
        <v>1.2739702471878989</v>
      </c>
    </row>
    <row r="150" spans="1:17" ht="11.45" customHeight="1" x14ac:dyDescent="0.25">
      <c r="A150" s="19" t="s">
        <v>28</v>
      </c>
      <c r="B150" s="21">
        <f t="shared" ref="B150" si="181">IF(B13=0,0,B13/B40)</f>
        <v>30.498743231003512</v>
      </c>
      <c r="C150" s="21">
        <f t="shared" ref="C150:Q150" si="182">IF(C13=0,0,C13/C40)</f>
        <v>30.872408979972217</v>
      </c>
      <c r="D150" s="21">
        <f t="shared" si="182"/>
        <v>31.296069198361135</v>
      </c>
      <c r="E150" s="21">
        <f t="shared" si="182"/>
        <v>33.060650075720829</v>
      </c>
      <c r="F150" s="21">
        <f t="shared" si="182"/>
        <v>30.097555344205354</v>
      </c>
      <c r="G150" s="21">
        <f t="shared" si="182"/>
        <v>29.442307692307693</v>
      </c>
      <c r="H150" s="21">
        <f t="shared" si="182"/>
        <v>29.456890015093219</v>
      </c>
      <c r="I150" s="21">
        <f t="shared" si="182"/>
        <v>30.132134490615648</v>
      </c>
      <c r="J150" s="21">
        <f t="shared" si="182"/>
        <v>29.12962962962963</v>
      </c>
      <c r="K150" s="21">
        <f t="shared" si="182"/>
        <v>29.054545454545455</v>
      </c>
      <c r="L150" s="21">
        <f t="shared" si="182"/>
        <v>28.936363636363637</v>
      </c>
      <c r="M150" s="21">
        <f t="shared" si="182"/>
        <v>28.821868423292621</v>
      </c>
      <c r="N150" s="21">
        <f t="shared" si="182"/>
        <v>28.707373210221601</v>
      </c>
      <c r="O150" s="21">
        <f t="shared" si="182"/>
        <v>28.59287799715058</v>
      </c>
      <c r="P150" s="21">
        <f t="shared" si="182"/>
        <v>28.478382784079567</v>
      </c>
      <c r="Q150" s="21">
        <f t="shared" si="182"/>
        <v>28.478382784079567</v>
      </c>
    </row>
    <row r="151" spans="1:17" ht="11.45" customHeight="1" x14ac:dyDescent="0.25">
      <c r="A151" s="62" t="s">
        <v>59</v>
      </c>
      <c r="B151" s="20">
        <v>11.730285858078275</v>
      </c>
      <c r="C151" s="20">
        <v>11.874003453835471</v>
      </c>
      <c r="D151" s="20">
        <v>12.036949691677361</v>
      </c>
      <c r="E151" s="20">
        <v>12.715634644508013</v>
      </c>
      <c r="F151" s="20">
        <v>11.575982824694368</v>
      </c>
      <c r="G151" s="20">
        <v>11.323964497041421</v>
      </c>
      <c r="H151" s="20">
        <v>11.329573082728162</v>
      </c>
      <c r="I151" s="20">
        <v>11.589282496390634</v>
      </c>
      <c r="J151" s="20">
        <v>11.203703703703704</v>
      </c>
      <c r="K151" s="20">
        <v>11.174825174825175</v>
      </c>
      <c r="L151" s="20">
        <v>11.12937062937063</v>
      </c>
      <c r="M151" s="20">
        <v>11.085334008958702</v>
      </c>
      <c r="N151" s="20">
        <v>11.041297388546772</v>
      </c>
      <c r="O151" s="20">
        <v>10.99726076813484</v>
      </c>
      <c r="P151" s="20">
        <v>10.953224147722912</v>
      </c>
      <c r="Q151" s="20">
        <v>10.95322414772291</v>
      </c>
    </row>
    <row r="152" spans="1:17" ht="11.45" customHeight="1" x14ac:dyDescent="0.25">
      <c r="A152" s="62" t="s">
        <v>58</v>
      </c>
      <c r="B152" s="20">
        <v>30.835829742842837</v>
      </c>
      <c r="C152" s="20">
        <v>31.193868724578177</v>
      </c>
      <c r="D152" s="20">
        <v>31.597732193110875</v>
      </c>
      <c r="E152" s="20">
        <v>33.341980617401319</v>
      </c>
      <c r="F152" s="20">
        <v>30.310658316027236</v>
      </c>
      <c r="G152" s="20">
        <v>29.630666066631207</v>
      </c>
      <c r="H152" s="20">
        <v>29.620891133403454</v>
      </c>
      <c r="I152" s="20">
        <v>30.274937635722836</v>
      </c>
      <c r="J152" s="20">
        <v>29.23811213731603</v>
      </c>
      <c r="K152" s="20">
        <v>29.144320687749001</v>
      </c>
      <c r="L152" s="20">
        <v>29.010176021283165</v>
      </c>
      <c r="M152" s="20">
        <v>28.879096650168691</v>
      </c>
      <c r="N152" s="20">
        <v>28.756482665161503</v>
      </c>
      <c r="O152" s="20">
        <v>28.632856437956388</v>
      </c>
      <c r="P152" s="20">
        <v>28.509543504569407</v>
      </c>
      <c r="Q152" s="20">
        <v>28.502006959576434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 t="s">
        <v>181</v>
      </c>
      <c r="M154" s="20" t="s">
        <v>181</v>
      </c>
      <c r="N154" s="20">
        <v>28.75648266516151</v>
      </c>
      <c r="O154" s="20">
        <v>28.632856437956391</v>
      </c>
      <c r="P154" s="20">
        <v>28.509543504569407</v>
      </c>
      <c r="Q154" s="20">
        <v>28.50200695957643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 t="s">
        <v>181</v>
      </c>
      <c r="F155" s="20" t="s">
        <v>181</v>
      </c>
      <c r="G155" s="20" t="s">
        <v>181</v>
      </c>
      <c r="H155" s="20" t="s">
        <v>181</v>
      </c>
      <c r="I155" s="20" t="s">
        <v>181</v>
      </c>
      <c r="J155" s="20" t="s">
        <v>181</v>
      </c>
      <c r="K155" s="20" t="s">
        <v>181</v>
      </c>
      <c r="L155" s="20" t="s">
        <v>181</v>
      </c>
      <c r="M155" s="20" t="s">
        <v>181</v>
      </c>
      <c r="N155" s="20" t="s">
        <v>181</v>
      </c>
      <c r="O155" s="20" t="s">
        <v>181</v>
      </c>
      <c r="P155" s="20">
        <v>28.509543504569407</v>
      </c>
      <c r="Q155" s="20">
        <v>28.50200695957643</v>
      </c>
    </row>
    <row r="156" spans="1:17" ht="11.45" customHeight="1" x14ac:dyDescent="0.25">
      <c r="A156" s="25" t="s">
        <v>66</v>
      </c>
      <c r="B156" s="24">
        <f t="shared" ref="B156" si="183">IF(B19=0,0,B19/B46)</f>
        <v>7.5006183290401234</v>
      </c>
      <c r="C156" s="24">
        <f t="shared" ref="C156:Q156" si="184">IF(C19=0,0,C19/C46)</f>
        <v>7.2776275004900404</v>
      </c>
      <c r="D156" s="24">
        <f t="shared" si="184"/>
        <v>6.7754403795254055</v>
      </c>
      <c r="E156" s="24">
        <f t="shared" si="184"/>
        <v>6.4038228677973432</v>
      </c>
      <c r="F156" s="24">
        <f t="shared" si="184"/>
        <v>5.8259622526350094</v>
      </c>
      <c r="G156" s="24">
        <f t="shared" si="184"/>
        <v>5.6184724475121719</v>
      </c>
      <c r="H156" s="24">
        <f t="shared" si="184"/>
        <v>5.7474040104298707</v>
      </c>
      <c r="I156" s="24">
        <f t="shared" si="184"/>
        <v>5.4839092871636161</v>
      </c>
      <c r="J156" s="24">
        <f t="shared" si="184"/>
        <v>5.2896501736559811</v>
      </c>
      <c r="K156" s="24">
        <f t="shared" si="184"/>
        <v>4.800179667086776</v>
      </c>
      <c r="L156" s="24">
        <f t="shared" si="184"/>
        <v>4.9009020003510804</v>
      </c>
      <c r="M156" s="24">
        <f t="shared" si="184"/>
        <v>4.7270653037324353</v>
      </c>
      <c r="N156" s="24">
        <f t="shared" si="184"/>
        <v>4.5461844291544091</v>
      </c>
      <c r="O156" s="24">
        <f t="shared" si="184"/>
        <v>4.3149191820049237</v>
      </c>
      <c r="P156" s="24">
        <f t="shared" si="184"/>
        <v>4.0128040687347308</v>
      </c>
      <c r="Q156" s="24">
        <f t="shared" si="184"/>
        <v>3.9396836248078841</v>
      </c>
    </row>
    <row r="157" spans="1:17" ht="11.45" customHeight="1" x14ac:dyDescent="0.25">
      <c r="A157" s="23" t="s">
        <v>27</v>
      </c>
      <c r="B157" s="22">
        <f t="shared" ref="B157" si="185">IF(B20=0,0,B20/B47)</f>
        <v>0.19601370092019416</v>
      </c>
      <c r="C157" s="22">
        <f t="shared" ref="C157:Q157" si="186">IF(C20=0,0,C20/C47)</f>
        <v>0.19215908212436206</v>
      </c>
      <c r="D157" s="22">
        <f t="shared" si="186"/>
        <v>0.19040427121538922</v>
      </c>
      <c r="E157" s="22">
        <f t="shared" si="186"/>
        <v>0.18912057239185318</v>
      </c>
      <c r="F157" s="22">
        <f t="shared" si="186"/>
        <v>0.18343912056384035</v>
      </c>
      <c r="G157" s="22">
        <f t="shared" si="186"/>
        <v>0.18275225109631207</v>
      </c>
      <c r="H157" s="22">
        <f t="shared" si="186"/>
        <v>0.18159857520701866</v>
      </c>
      <c r="I157" s="22">
        <f t="shared" si="186"/>
        <v>0.18102906673732788</v>
      </c>
      <c r="J157" s="22">
        <f t="shared" si="186"/>
        <v>0.18312305336625653</v>
      </c>
      <c r="K157" s="22">
        <f t="shared" si="186"/>
        <v>0.18349524274705198</v>
      </c>
      <c r="L157" s="22">
        <f t="shared" si="186"/>
        <v>0.18619575585271728</v>
      </c>
      <c r="M157" s="22">
        <f t="shared" si="186"/>
        <v>0.18459864066210127</v>
      </c>
      <c r="N157" s="22">
        <f t="shared" si="186"/>
        <v>0.18344174636477331</v>
      </c>
      <c r="O157" s="22">
        <f t="shared" si="186"/>
        <v>0.17996143213899671</v>
      </c>
      <c r="P157" s="22">
        <f t="shared" si="186"/>
        <v>0.17656453512660231</v>
      </c>
      <c r="Q157" s="22">
        <f t="shared" si="186"/>
        <v>0.17510564555290123</v>
      </c>
    </row>
    <row r="158" spans="1:17" ht="11.45" customHeight="1" x14ac:dyDescent="0.25">
      <c r="A158" s="62" t="s">
        <v>59</v>
      </c>
      <c r="B158" s="70">
        <v>0.16023166110155493</v>
      </c>
      <c r="C158" s="70">
        <v>0.15718148379164384</v>
      </c>
      <c r="D158" s="70">
        <v>0.155633430648734</v>
      </c>
      <c r="E158" s="70">
        <v>0.1542368283664271</v>
      </c>
      <c r="F158" s="70">
        <v>0.14919867775562684</v>
      </c>
      <c r="G158" s="70">
        <v>0.14827065763033018</v>
      </c>
      <c r="H158" s="70">
        <v>0.14728198968988093</v>
      </c>
      <c r="I158" s="70">
        <v>0.1466089700972745</v>
      </c>
      <c r="J158" s="70">
        <v>0.14752609257341956</v>
      </c>
      <c r="K158" s="70">
        <v>0.14693222113953483</v>
      </c>
      <c r="L158" s="70">
        <v>0.14839510063594138</v>
      </c>
      <c r="M158" s="70">
        <v>0.14724654105654045</v>
      </c>
      <c r="N158" s="70">
        <v>0.14652460146981364</v>
      </c>
      <c r="O158" s="70">
        <v>0.1439329703435569</v>
      </c>
      <c r="P158" s="70">
        <v>0.14134203597138223</v>
      </c>
      <c r="Q158" s="70">
        <v>0.14040115015974439</v>
      </c>
    </row>
    <row r="159" spans="1:17" ht="11.45" customHeight="1" x14ac:dyDescent="0.25">
      <c r="A159" s="62" t="s">
        <v>58</v>
      </c>
      <c r="B159" s="70">
        <v>0.2080987263705561</v>
      </c>
      <c r="C159" s="70">
        <v>0.20348054960958989</v>
      </c>
      <c r="D159" s="70">
        <v>0.20082826633160181</v>
      </c>
      <c r="E159" s="70">
        <v>0.19838574608585538</v>
      </c>
      <c r="F159" s="70">
        <v>0.19128802531973627</v>
      </c>
      <c r="G159" s="70">
        <v>0.18948657854424691</v>
      </c>
      <c r="H159" s="70">
        <v>0.18761748648921761</v>
      </c>
      <c r="I159" s="70">
        <v>0.1863382653410616</v>
      </c>
      <c r="J159" s="70">
        <v>0.18802549382623029</v>
      </c>
      <c r="K159" s="70">
        <v>0.18776883403176292</v>
      </c>
      <c r="L159" s="70">
        <v>0.19016580286864812</v>
      </c>
      <c r="M159" s="70">
        <v>0.1880868317189949</v>
      </c>
      <c r="N159" s="70">
        <v>0.18656246386906875</v>
      </c>
      <c r="O159" s="70">
        <v>0.18267303253024389</v>
      </c>
      <c r="P159" s="70">
        <v>0.17901259763369723</v>
      </c>
      <c r="Q159" s="70">
        <v>0.17724881806675208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>
        <v>0.13774915445657257</v>
      </c>
      <c r="I160" s="70">
        <v>0.13715999152087008</v>
      </c>
      <c r="J160" s="70">
        <v>0.13727859097451073</v>
      </c>
      <c r="K160" s="70">
        <v>0.13672701189758366</v>
      </c>
      <c r="L160" s="70">
        <v>0.13708465371640036</v>
      </c>
      <c r="M160" s="70">
        <v>0.13629114852298052</v>
      </c>
      <c r="N160" s="70">
        <v>0.13568657989940899</v>
      </c>
      <c r="O160" s="70">
        <v>0.13425547134834437</v>
      </c>
      <c r="P160" s="70">
        <v>0.13281925848739493</v>
      </c>
      <c r="Q160" s="70">
        <v>0.13211905984133251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 t="s">
        <v>181</v>
      </c>
      <c r="O161" s="70" t="s">
        <v>181</v>
      </c>
      <c r="P161" s="70">
        <v>0.13451214075088502</v>
      </c>
      <c r="Q161" s="70">
        <v>0.1308044423304735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 t="s">
        <v>181</v>
      </c>
      <c r="M162" s="70" t="s">
        <v>181</v>
      </c>
      <c r="N162" s="70" t="s">
        <v>181</v>
      </c>
      <c r="O162" s="70" t="s">
        <v>181</v>
      </c>
      <c r="P162" s="70">
        <v>0.17818903242861606</v>
      </c>
      <c r="Q162" s="70">
        <v>0.1781306727213986</v>
      </c>
    </row>
    <row r="163" spans="1:17" ht="11.45" customHeight="1" x14ac:dyDescent="0.25">
      <c r="A163" s="19" t="s">
        <v>24</v>
      </c>
      <c r="B163" s="21">
        <f t="shared" ref="B163" si="187">IF(B26=0,0,B26/B53)</f>
        <v>10.989741478516663</v>
      </c>
      <c r="C163" s="21">
        <f t="shared" ref="C163:Q163" si="188">IF(C26=0,0,C26/C53)</f>
        <v>11.064530469372627</v>
      </c>
      <c r="D163" s="21">
        <f t="shared" si="188"/>
        <v>10.395349448796841</v>
      </c>
      <c r="E163" s="21">
        <f t="shared" si="188"/>
        <v>10.109568460321382</v>
      </c>
      <c r="F163" s="21">
        <f t="shared" si="188"/>
        <v>9.3508447541292821</v>
      </c>
      <c r="G163" s="21">
        <f t="shared" si="188"/>
        <v>9.3585264697344055</v>
      </c>
      <c r="H163" s="21">
        <f t="shared" si="188"/>
        <v>9.9602891376121789</v>
      </c>
      <c r="I163" s="21">
        <f t="shared" si="188"/>
        <v>10.003628282579687</v>
      </c>
      <c r="J163" s="21">
        <f t="shared" si="188"/>
        <v>9.9752047930143686</v>
      </c>
      <c r="K163" s="21">
        <f t="shared" si="188"/>
        <v>9.8845802095056836</v>
      </c>
      <c r="L163" s="21">
        <f t="shared" si="188"/>
        <v>9.9621671866465071</v>
      </c>
      <c r="M163" s="21">
        <f t="shared" si="188"/>
        <v>10.184477827668282</v>
      </c>
      <c r="N163" s="21">
        <f t="shared" si="188"/>
        <v>10.278408697358296</v>
      </c>
      <c r="O163" s="21">
        <f t="shared" si="188"/>
        <v>10.605249124379228</v>
      </c>
      <c r="P163" s="21">
        <f t="shared" si="188"/>
        <v>10.484795822197501</v>
      </c>
      <c r="Q163" s="21">
        <f t="shared" si="188"/>
        <v>10.743190775253364</v>
      </c>
    </row>
    <row r="164" spans="1:17" ht="11.45" customHeight="1" x14ac:dyDescent="0.25">
      <c r="A164" s="17" t="s">
        <v>23</v>
      </c>
      <c r="B164" s="20">
        <f t="shared" ref="B164" si="189">IF(B27=0,0,B27/B54)</f>
        <v>7.833333333333333</v>
      </c>
      <c r="C164" s="20">
        <f t="shared" ref="C164:Q164" si="190">IF(C27=0,0,C27/C54)</f>
        <v>7.833333333333333</v>
      </c>
      <c r="D164" s="20">
        <f t="shared" si="190"/>
        <v>6.7301038062283736</v>
      </c>
      <c r="E164" s="20">
        <f t="shared" si="190"/>
        <v>6.414790996784566</v>
      </c>
      <c r="F164" s="20">
        <f t="shared" si="190"/>
        <v>5.5563725490196081</v>
      </c>
      <c r="G164" s="20">
        <f t="shared" si="190"/>
        <v>5.581560283687943</v>
      </c>
      <c r="H164" s="20">
        <f t="shared" si="190"/>
        <v>5.7842639593908629</v>
      </c>
      <c r="I164" s="20">
        <f t="shared" si="190"/>
        <v>6.0683962264150946</v>
      </c>
      <c r="J164" s="20">
        <f t="shared" si="190"/>
        <v>6.2023529411764704</v>
      </c>
      <c r="K164" s="20">
        <f t="shared" si="190"/>
        <v>6.1513513513513516</v>
      </c>
      <c r="L164" s="20">
        <f t="shared" si="190"/>
        <v>6.068965517241379</v>
      </c>
      <c r="M164" s="20">
        <f t="shared" si="190"/>
        <v>6.2022792022792022</v>
      </c>
      <c r="N164" s="20">
        <f t="shared" si="190"/>
        <v>5.8698412698412694</v>
      </c>
      <c r="O164" s="20">
        <f t="shared" si="190"/>
        <v>6.3389261744966445</v>
      </c>
      <c r="P164" s="20">
        <f t="shared" si="190"/>
        <v>6.3839009287925697</v>
      </c>
      <c r="Q164" s="20">
        <f t="shared" si="190"/>
        <v>6.6102236421725236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13.919074370474082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11329.050314695169</v>
      </c>
      <c r="C167" s="68">
        <f t="shared" ref="C167:Q167" si="194">IF(C30=0,"",C30*1000000/C84)</f>
        <v>11421.624087751725</v>
      </c>
      <c r="D167" s="68">
        <f t="shared" si="194"/>
        <v>11681.120733081505</v>
      </c>
      <c r="E167" s="68">
        <f t="shared" si="194"/>
        <v>11983.536724944553</v>
      </c>
      <c r="F167" s="68">
        <f t="shared" si="194"/>
        <v>12712.305297416249</v>
      </c>
      <c r="G167" s="68">
        <f t="shared" si="194"/>
        <v>12565.403280808559</v>
      </c>
      <c r="H167" s="68">
        <f t="shared" si="194"/>
        <v>12755.781169972706</v>
      </c>
      <c r="I167" s="68">
        <f t="shared" si="194"/>
        <v>13101.743815120701</v>
      </c>
      <c r="J167" s="68">
        <f t="shared" si="194"/>
        <v>13043.519336741359</v>
      </c>
      <c r="K167" s="68">
        <f t="shared" si="194"/>
        <v>13365.279797902334</v>
      </c>
      <c r="L167" s="68">
        <f t="shared" si="194"/>
        <v>13378.600190797779</v>
      </c>
      <c r="M167" s="68">
        <f t="shared" si="194"/>
        <v>13437.482943692983</v>
      </c>
      <c r="N167" s="68">
        <f t="shared" si="194"/>
        <v>13484.614926280885</v>
      </c>
      <c r="O167" s="68">
        <f t="shared" si="194"/>
        <v>13636.035715063723</v>
      </c>
      <c r="P167" s="68">
        <f t="shared" si="194"/>
        <v>14060.693178639704</v>
      </c>
      <c r="Q167" s="68">
        <f t="shared" si="194"/>
        <v>14235.598993016749</v>
      </c>
    </row>
    <row r="168" spans="1:17" ht="11.45" customHeight="1" x14ac:dyDescent="0.25">
      <c r="A168" s="25" t="s">
        <v>39</v>
      </c>
      <c r="B168" s="66">
        <f t="shared" si="193"/>
        <v>11196.49591795999</v>
      </c>
      <c r="C168" s="66">
        <f t="shared" ref="C168:Q168" si="195">IF(C31=0,"",C31*1000000/C85)</f>
        <v>11238.687149693838</v>
      </c>
      <c r="D168" s="66">
        <f t="shared" si="195"/>
        <v>11446.078223533497</v>
      </c>
      <c r="E168" s="66">
        <f t="shared" si="195"/>
        <v>11710.075992048089</v>
      </c>
      <c r="F168" s="66">
        <f t="shared" si="195"/>
        <v>12263.720699753363</v>
      </c>
      <c r="G168" s="66">
        <f t="shared" si="195"/>
        <v>12065.19860562442</v>
      </c>
      <c r="H168" s="66">
        <f t="shared" si="195"/>
        <v>12229.539481943399</v>
      </c>
      <c r="I168" s="66">
        <f t="shared" si="195"/>
        <v>12563.001464887302</v>
      </c>
      <c r="J168" s="66">
        <f t="shared" si="195"/>
        <v>12521.77242485669</v>
      </c>
      <c r="K168" s="66">
        <f t="shared" si="195"/>
        <v>12928.502717843719</v>
      </c>
      <c r="L168" s="66">
        <f t="shared" si="195"/>
        <v>12958.914633948156</v>
      </c>
      <c r="M168" s="66">
        <f t="shared" si="195"/>
        <v>12987.435355658476</v>
      </c>
      <c r="N168" s="66">
        <f t="shared" si="195"/>
        <v>13022.693477993129</v>
      </c>
      <c r="O168" s="66">
        <f t="shared" si="195"/>
        <v>13106.543340857965</v>
      </c>
      <c r="P168" s="66">
        <f t="shared" si="195"/>
        <v>13439.929665285157</v>
      </c>
      <c r="Q168" s="66">
        <f t="shared" si="195"/>
        <v>13550.930733057778</v>
      </c>
    </row>
    <row r="169" spans="1:17" ht="11.45" customHeight="1" x14ac:dyDescent="0.25">
      <c r="A169" s="23" t="s">
        <v>30</v>
      </c>
      <c r="B169" s="65">
        <f t="shared" si="193"/>
        <v>1876.8497798310834</v>
      </c>
      <c r="C169" s="65">
        <f t="shared" ref="C169:Q169" si="196">IF(C32=0,"",C32*1000000/C86)</f>
        <v>1725.0750289481769</v>
      </c>
      <c r="D169" s="65">
        <f t="shared" si="196"/>
        <v>1687.2760892176125</v>
      </c>
      <c r="E169" s="65">
        <f t="shared" si="196"/>
        <v>1976.8173241081859</v>
      </c>
      <c r="F169" s="65">
        <f t="shared" si="196"/>
        <v>2156.7062781719756</v>
      </c>
      <c r="G169" s="65">
        <f t="shared" si="196"/>
        <v>2301.1649647634113</v>
      </c>
      <c r="H169" s="65">
        <f t="shared" si="196"/>
        <v>2387.5321940856879</v>
      </c>
      <c r="I169" s="65">
        <f t="shared" si="196"/>
        <v>2042.1579735078958</v>
      </c>
      <c r="J169" s="65">
        <f t="shared" si="196"/>
        <v>1947.8031220122866</v>
      </c>
      <c r="K169" s="65">
        <f t="shared" si="196"/>
        <v>1865.9248201926991</v>
      </c>
      <c r="L169" s="65">
        <f t="shared" si="196"/>
        <v>2356.9191210100626</v>
      </c>
      <c r="M169" s="65">
        <f t="shared" si="196"/>
        <v>2737.7516516583255</v>
      </c>
      <c r="N169" s="65">
        <f t="shared" si="196"/>
        <v>2479.7867098212587</v>
      </c>
      <c r="O169" s="65">
        <f t="shared" si="196"/>
        <v>2221.024216989088</v>
      </c>
      <c r="P169" s="65">
        <f t="shared" si="196"/>
        <v>2206.5245356379428</v>
      </c>
      <c r="Q169" s="65">
        <f t="shared" si="196"/>
        <v>2275.7385510435738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11515.652671206111</v>
      </c>
      <c r="C170" s="63">
        <f t="shared" ref="C170:Q170" si="198">IF(C33=0,"",C33*1000000/C87)</f>
        <v>11573.200246614417</v>
      </c>
      <c r="D170" s="63">
        <f t="shared" si="198"/>
        <v>11794.179714965112</v>
      </c>
      <c r="E170" s="63">
        <f t="shared" si="198"/>
        <v>12075.1030452591</v>
      </c>
      <c r="F170" s="63">
        <f t="shared" si="198"/>
        <v>12663.598978161026</v>
      </c>
      <c r="G170" s="63">
        <f t="shared" si="198"/>
        <v>12454.570005765076</v>
      </c>
      <c r="H170" s="63">
        <f t="shared" si="198"/>
        <v>12656.475310811516</v>
      </c>
      <c r="I170" s="63">
        <f t="shared" si="198"/>
        <v>13191.267232566595</v>
      </c>
      <c r="J170" s="63">
        <f t="shared" si="198"/>
        <v>13236.838691256455</v>
      </c>
      <c r="K170" s="63">
        <f t="shared" si="198"/>
        <v>13734.169942646784</v>
      </c>
      <c r="L170" s="63">
        <f t="shared" si="198"/>
        <v>13750.652183914759</v>
      </c>
      <c r="M170" s="63">
        <f t="shared" si="198"/>
        <v>13755.75817082402</v>
      </c>
      <c r="N170" s="63">
        <f t="shared" si="198"/>
        <v>13823.971523383207</v>
      </c>
      <c r="O170" s="63">
        <f t="shared" si="198"/>
        <v>13934.653736600259</v>
      </c>
      <c r="P170" s="63">
        <f t="shared" si="198"/>
        <v>14319.071951011654</v>
      </c>
      <c r="Q170" s="63">
        <f t="shared" si="198"/>
        <v>14466.433969153428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10598.793764115331</v>
      </c>
      <c r="C171" s="64">
        <f t="shared" ref="C171:Q171" si="200">IF(C34=0,"",C34*1000000/C88)</f>
        <v>10564.785462533619</v>
      </c>
      <c r="D171" s="64">
        <f t="shared" si="200"/>
        <v>10411.201691694565</v>
      </c>
      <c r="E171" s="64">
        <f t="shared" si="200"/>
        <v>10618.217190986099</v>
      </c>
      <c r="F171" s="64">
        <f t="shared" si="200"/>
        <v>10846.087541102966</v>
      </c>
      <c r="G171" s="64">
        <f t="shared" si="200"/>
        <v>10419.134743885486</v>
      </c>
      <c r="H171" s="64">
        <f t="shared" si="200"/>
        <v>10346.535502368086</v>
      </c>
      <c r="I171" s="64">
        <f t="shared" si="200"/>
        <v>10505.483485008854</v>
      </c>
      <c r="J171" s="64">
        <f t="shared" si="200"/>
        <v>10318.751835412646</v>
      </c>
      <c r="K171" s="64">
        <f t="shared" si="200"/>
        <v>10466.566813615604</v>
      </c>
      <c r="L171" s="64">
        <f t="shared" si="200"/>
        <v>10277.641661978183</v>
      </c>
      <c r="M171" s="64">
        <f t="shared" si="200"/>
        <v>10149.843924288689</v>
      </c>
      <c r="N171" s="64">
        <f t="shared" si="200"/>
        <v>10059.174143467209</v>
      </c>
      <c r="O171" s="64">
        <f t="shared" si="200"/>
        <v>10006.897055282108</v>
      </c>
      <c r="P171" s="64">
        <f t="shared" si="200"/>
        <v>10142.947644305304</v>
      </c>
      <c r="Q171" s="64">
        <f t="shared" si="200"/>
        <v>10199.413703645461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17989.963374785744</v>
      </c>
      <c r="C172" s="64">
        <f t="shared" ref="C172:Q172" si="202">IF(C35=0,"",C35*1000000/C89)</f>
        <v>18294.506516498299</v>
      </c>
      <c r="D172" s="64">
        <f t="shared" si="202"/>
        <v>18392.766438005561</v>
      </c>
      <c r="E172" s="64">
        <f t="shared" si="202"/>
        <v>19137.446058350786</v>
      </c>
      <c r="F172" s="64">
        <f t="shared" si="202"/>
        <v>19943.05375069529</v>
      </c>
      <c r="G172" s="64">
        <f t="shared" si="202"/>
        <v>19349.581780531487</v>
      </c>
      <c r="H172" s="64">
        <f t="shared" si="202"/>
        <v>19406.903852106327</v>
      </c>
      <c r="I172" s="64">
        <f t="shared" si="202"/>
        <v>19902.091569246772</v>
      </c>
      <c r="J172" s="64">
        <f t="shared" si="202"/>
        <v>19743.821561738241</v>
      </c>
      <c r="K172" s="64">
        <f t="shared" si="202"/>
        <v>20226.916117031658</v>
      </c>
      <c r="L172" s="64">
        <f t="shared" si="202"/>
        <v>20060.431416955667</v>
      </c>
      <c r="M172" s="64">
        <f t="shared" si="202"/>
        <v>19830.04642710511</v>
      </c>
      <c r="N172" s="64">
        <f t="shared" si="202"/>
        <v>19652.902228964012</v>
      </c>
      <c r="O172" s="64">
        <f t="shared" si="202"/>
        <v>19550.766955405401</v>
      </c>
      <c r="P172" s="64">
        <f t="shared" si="202"/>
        <v>19816.572963545968</v>
      </c>
      <c r="Q172" s="64">
        <f t="shared" si="202"/>
        <v>19707.672100347587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 t="str">
        <f t="shared" si="204"/>
        <v/>
      </c>
      <c r="H173" s="64">
        <f t="shared" si="204"/>
        <v>19231.577827977362</v>
      </c>
      <c r="I173" s="64">
        <f t="shared" si="204"/>
        <v>19921.506985677224</v>
      </c>
      <c r="J173" s="64">
        <f t="shared" si="204"/>
        <v>19567.408493476818</v>
      </c>
      <c r="K173" s="64">
        <f t="shared" si="204"/>
        <v>19847.709454880449</v>
      </c>
      <c r="L173" s="64">
        <f t="shared" si="204"/>
        <v>19489.451433392369</v>
      </c>
      <c r="M173" s="64">
        <f t="shared" si="204"/>
        <v>19247.109086391585</v>
      </c>
      <c r="N173" s="64">
        <f t="shared" si="204"/>
        <v>19075.1723378733</v>
      </c>
      <c r="O173" s="64">
        <f t="shared" si="204"/>
        <v>18976.03950129739</v>
      </c>
      <c r="P173" s="64">
        <f t="shared" si="204"/>
        <v>19234.031697801114</v>
      </c>
      <c r="Q173" s="64">
        <f t="shared" si="204"/>
        <v>19128.332157394769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>
        <f t="shared" si="206"/>
        <v>16069.281045046888</v>
      </c>
      <c r="O174" s="64">
        <f t="shared" si="206"/>
        <v>16308.714536391648</v>
      </c>
      <c r="P174" s="64">
        <f t="shared" si="206"/>
        <v>16864.390967171217</v>
      </c>
      <c r="Q174" s="64">
        <f t="shared" si="206"/>
        <v>17110.536152311986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10118.209770611302</v>
      </c>
      <c r="P175" s="64">
        <f t="shared" si="208"/>
        <v>10255.773731901909</v>
      </c>
      <c r="Q175" s="64">
        <f t="shared" si="208"/>
        <v>10199.413703645461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>
        <f t="shared" si="210"/>
        <v>7086.1367508681469</v>
      </c>
      <c r="N176" s="64">
        <f t="shared" si="210"/>
        <v>7089.3167516490767</v>
      </c>
      <c r="O176" s="64">
        <f t="shared" si="210"/>
        <v>7091.1639391359258</v>
      </c>
      <c r="P176" s="64">
        <f t="shared" si="210"/>
        <v>7095.9535416795643</v>
      </c>
      <c r="Q176" s="64">
        <f t="shared" si="210"/>
        <v>7097.9235055967783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61766.75822097902</v>
      </c>
      <c r="C177" s="63">
        <f t="shared" ref="C177:Q177" si="212">IF(C40=0,"",C40*1000000/C94)</f>
        <v>60486.494192034384</v>
      </c>
      <c r="D177" s="63">
        <f t="shared" si="212"/>
        <v>59272.619453983694</v>
      </c>
      <c r="E177" s="63">
        <f t="shared" si="212"/>
        <v>58100.710792858634</v>
      </c>
      <c r="F177" s="63">
        <f t="shared" si="212"/>
        <v>57084.347425483014</v>
      </c>
      <c r="G177" s="63">
        <f t="shared" si="212"/>
        <v>55944.055944055945</v>
      </c>
      <c r="H177" s="63">
        <f t="shared" si="212"/>
        <v>56543.762820585616</v>
      </c>
      <c r="I177" s="63">
        <f t="shared" si="212"/>
        <v>55512.133393915334</v>
      </c>
      <c r="J177" s="63">
        <f t="shared" si="212"/>
        <v>54490.413723511607</v>
      </c>
      <c r="K177" s="63">
        <f t="shared" si="212"/>
        <v>54835.493519441676</v>
      </c>
      <c r="L177" s="63">
        <f t="shared" si="212"/>
        <v>54699.154649428143</v>
      </c>
      <c r="M177" s="63">
        <f t="shared" si="212"/>
        <v>55556.955068565461</v>
      </c>
      <c r="N177" s="63">
        <f t="shared" si="212"/>
        <v>55904.698968684366</v>
      </c>
      <c r="O177" s="63">
        <f t="shared" si="212"/>
        <v>56050.784575088583</v>
      </c>
      <c r="P177" s="63">
        <f t="shared" si="212"/>
        <v>55991.279109978452</v>
      </c>
      <c r="Q177" s="63">
        <f t="shared" si="212"/>
        <v>56134.030999865274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59585.042119275735</v>
      </c>
      <c r="C178" s="67">
        <f t="shared" ref="C178:Q178" si="214">IF(C41=0,"",C41*1000000/C95)</f>
        <v>57146.003609210784</v>
      </c>
      <c r="D178" s="67">
        <f t="shared" si="214"/>
        <v>54845.523352166972</v>
      </c>
      <c r="E178" s="67">
        <f t="shared" si="214"/>
        <v>52654.404375154518</v>
      </c>
      <c r="F178" s="67">
        <f t="shared" si="214"/>
        <v>50674.200748845906</v>
      </c>
      <c r="G178" s="67">
        <f t="shared" si="214"/>
        <v>48639.095497799251</v>
      </c>
      <c r="H178" s="67">
        <f t="shared" si="214"/>
        <v>50190.521575591694</v>
      </c>
      <c r="I178" s="67">
        <f t="shared" si="214"/>
        <v>48264.177514920622</v>
      </c>
      <c r="J178" s="67">
        <f t="shared" si="214"/>
        <v>46403.798737050136</v>
      </c>
      <c r="K178" s="67">
        <f t="shared" si="214"/>
        <v>45796.479768021614</v>
      </c>
      <c r="L178" s="67">
        <f t="shared" si="214"/>
        <v>45408.258538624097</v>
      </c>
      <c r="M178" s="67">
        <f t="shared" si="214"/>
        <v>45251.229778240056</v>
      </c>
      <c r="N178" s="67">
        <f t="shared" si="214"/>
        <v>44655.564795398779</v>
      </c>
      <c r="O178" s="67">
        <f t="shared" si="214"/>
        <v>43900.095678882564</v>
      </c>
      <c r="P178" s="67">
        <f t="shared" si="214"/>
        <v>42991.334131392156</v>
      </c>
      <c r="Q178" s="67">
        <f t="shared" si="214"/>
        <v>42261.205784268677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61807.403890818976</v>
      </c>
      <c r="C179" s="67">
        <f t="shared" ref="C179:Q179" si="216">IF(C42=0,"",C42*1000000/C96)</f>
        <v>60546.379737496769</v>
      </c>
      <c r="D179" s="67">
        <f t="shared" si="216"/>
        <v>59347.654981133128</v>
      </c>
      <c r="E179" s="67">
        <f t="shared" si="216"/>
        <v>58183.931094657171</v>
      </c>
      <c r="F179" s="67">
        <f t="shared" si="216"/>
        <v>57167.551060009406</v>
      </c>
      <c r="G179" s="67">
        <f t="shared" si="216"/>
        <v>56031.540500298543</v>
      </c>
      <c r="H179" s="67">
        <f t="shared" si="216"/>
        <v>56608.591812881474</v>
      </c>
      <c r="I179" s="67">
        <f t="shared" si="216"/>
        <v>55576.408433009186</v>
      </c>
      <c r="J179" s="67">
        <f t="shared" si="216"/>
        <v>54547.940456138873</v>
      </c>
      <c r="K179" s="67">
        <f t="shared" si="216"/>
        <v>54889.890793773193</v>
      </c>
      <c r="L179" s="67">
        <f t="shared" si="216"/>
        <v>54745.5859143497</v>
      </c>
      <c r="M179" s="67">
        <f t="shared" si="216"/>
        <v>55597.810272887866</v>
      </c>
      <c r="N179" s="67">
        <f t="shared" si="216"/>
        <v>55803.769377590899</v>
      </c>
      <c r="O179" s="67">
        <f t="shared" si="216"/>
        <v>55947.763941554032</v>
      </c>
      <c r="P179" s="67">
        <f t="shared" si="216"/>
        <v>55859.622140222316</v>
      </c>
      <c r="Q179" s="67">
        <f t="shared" si="216"/>
        <v>55896.955586958073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>
        <f t="shared" si="220"/>
        <v>71448.903672638058</v>
      </c>
      <c r="O181" s="67">
        <f t="shared" si="220"/>
        <v>70240.153086212114</v>
      </c>
      <c r="P181" s="67">
        <f t="shared" si="220"/>
        <v>68786.134610227455</v>
      </c>
      <c r="Q181" s="67">
        <f t="shared" si="220"/>
        <v>67617.929254829884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 t="str">
        <f t="shared" si="222"/>
        <v/>
      </c>
      <c r="P182" s="67">
        <f t="shared" si="222"/>
        <v>49446.180373484021</v>
      </c>
      <c r="Q182" s="67">
        <f t="shared" si="222"/>
        <v>49452.47599830744</v>
      </c>
    </row>
    <row r="183" spans="1:17" ht="11.45" customHeight="1" x14ac:dyDescent="0.25">
      <c r="A183" s="25" t="s">
        <v>18</v>
      </c>
      <c r="B183" s="66">
        <f t="shared" si="221"/>
        <v>13668.657033177637</v>
      </c>
      <c r="C183" s="66">
        <f t="shared" ref="C183:Q183" si="223">IF(C46=0,"",C46*1000000/C100)</f>
        <v>14695.902079869807</v>
      </c>
      <c r="D183" s="66">
        <f t="shared" si="223"/>
        <v>15868.645730668062</v>
      </c>
      <c r="E183" s="66">
        <f t="shared" si="223"/>
        <v>16713.679189027949</v>
      </c>
      <c r="F183" s="66">
        <f t="shared" si="223"/>
        <v>20163.694588911956</v>
      </c>
      <c r="G183" s="66">
        <f t="shared" si="223"/>
        <v>21042.316908714467</v>
      </c>
      <c r="H183" s="66">
        <f t="shared" si="223"/>
        <v>21361.372427629016</v>
      </c>
      <c r="I183" s="66">
        <f t="shared" si="223"/>
        <v>21537.17862121432</v>
      </c>
      <c r="J183" s="66">
        <f t="shared" si="223"/>
        <v>21028.505731379024</v>
      </c>
      <c r="K183" s="66">
        <f t="shared" si="223"/>
        <v>20166.015978056872</v>
      </c>
      <c r="L183" s="66">
        <f t="shared" si="223"/>
        <v>20029.259580383328</v>
      </c>
      <c r="M183" s="66">
        <f t="shared" si="223"/>
        <v>20545.465839247543</v>
      </c>
      <c r="N183" s="66">
        <f t="shared" si="223"/>
        <v>20745.418376372061</v>
      </c>
      <c r="O183" s="66">
        <f t="shared" si="223"/>
        <v>21893.842862066886</v>
      </c>
      <c r="P183" s="66">
        <f t="shared" si="223"/>
        <v>23548.815985961119</v>
      </c>
      <c r="Q183" s="66">
        <f t="shared" si="223"/>
        <v>24398.874677486183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9570.4745092187768</v>
      </c>
      <c r="C184" s="65">
        <f t="shared" ref="C184:Q184" si="225">IF(C47=0,"",C47*1000000/C101)</f>
        <v>10671.697827075197</v>
      </c>
      <c r="D184" s="65">
        <f t="shared" si="225"/>
        <v>11371.715225696069</v>
      </c>
      <c r="E184" s="65">
        <f t="shared" si="225"/>
        <v>12085.207769790664</v>
      </c>
      <c r="F184" s="65">
        <f t="shared" si="225"/>
        <v>14513.214965174748</v>
      </c>
      <c r="G184" s="65">
        <f t="shared" si="225"/>
        <v>15241.808283140348</v>
      </c>
      <c r="H184" s="65">
        <f t="shared" si="225"/>
        <v>16093.001700879182</v>
      </c>
      <c r="I184" s="65">
        <f t="shared" si="225"/>
        <v>16683.205603191665</v>
      </c>
      <c r="J184" s="65">
        <f t="shared" si="225"/>
        <v>16035.171242186569</v>
      </c>
      <c r="K184" s="65">
        <f t="shared" si="225"/>
        <v>16197.715266739167</v>
      </c>
      <c r="L184" s="65">
        <f t="shared" si="225"/>
        <v>15242.829754508262</v>
      </c>
      <c r="M184" s="65">
        <f t="shared" si="225"/>
        <v>16108.111741515815</v>
      </c>
      <c r="N184" s="65">
        <f t="shared" si="225"/>
        <v>16779.422151902709</v>
      </c>
      <c r="O184" s="65">
        <f t="shared" si="225"/>
        <v>18654.008374600766</v>
      </c>
      <c r="P184" s="65">
        <f t="shared" si="225"/>
        <v>20692.965566882252</v>
      </c>
      <c r="Q184" s="65">
        <f t="shared" si="225"/>
        <v>21757.530841125699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8697.0274015773866</v>
      </c>
      <c r="C185" s="64">
        <f t="shared" ref="C185:Q185" si="227">IF(C48=0,"",C48*1000000/C102)</f>
        <v>9574.2682739724733</v>
      </c>
      <c r="D185" s="64">
        <f t="shared" si="227"/>
        <v>10060.001824789037</v>
      </c>
      <c r="E185" s="64">
        <f t="shared" si="227"/>
        <v>10523.787811881442</v>
      </c>
      <c r="F185" s="64">
        <f t="shared" si="227"/>
        <v>12424.749508818695</v>
      </c>
      <c r="G185" s="64">
        <f t="shared" si="227"/>
        <v>12818.477467486004</v>
      </c>
      <c r="H185" s="64">
        <f t="shared" si="227"/>
        <v>13254.529021952956</v>
      </c>
      <c r="I185" s="64">
        <f t="shared" si="227"/>
        <v>13561.564653747824</v>
      </c>
      <c r="J185" s="64">
        <f t="shared" si="227"/>
        <v>13145.233801220453</v>
      </c>
      <c r="K185" s="64">
        <f t="shared" si="227"/>
        <v>13413.042308589935</v>
      </c>
      <c r="L185" s="64">
        <f t="shared" si="227"/>
        <v>12764.820146438271</v>
      </c>
      <c r="M185" s="64">
        <f t="shared" si="227"/>
        <v>13270.491407875594</v>
      </c>
      <c r="N185" s="64">
        <f t="shared" si="227"/>
        <v>13600.65327663477</v>
      </c>
      <c r="O185" s="64">
        <f t="shared" si="227"/>
        <v>14870.003586156816</v>
      </c>
      <c r="P185" s="64">
        <f t="shared" si="227"/>
        <v>16283.801478231204</v>
      </c>
      <c r="Q185" s="64">
        <f t="shared" si="227"/>
        <v>16836.785758376936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9906.4970103653031</v>
      </c>
      <c r="C186" s="64">
        <f t="shared" ref="C186:Q186" si="229">IF(C49=0,"",C49*1000000/C103)</f>
        <v>11082.88211402042</v>
      </c>
      <c r="D186" s="64">
        <f t="shared" si="229"/>
        <v>11834.312355039503</v>
      </c>
      <c r="E186" s="64">
        <f t="shared" si="229"/>
        <v>12580.992350747756</v>
      </c>
      <c r="F186" s="64">
        <f t="shared" si="229"/>
        <v>15094.832706188119</v>
      </c>
      <c r="G186" s="64">
        <f t="shared" si="229"/>
        <v>15826.138192492492</v>
      </c>
      <c r="H186" s="64">
        <f t="shared" si="229"/>
        <v>16630.321942126808</v>
      </c>
      <c r="I186" s="64">
        <f t="shared" si="229"/>
        <v>17209.053415905815</v>
      </c>
      <c r="J186" s="64">
        <f t="shared" si="229"/>
        <v>16450.667857311368</v>
      </c>
      <c r="K186" s="64">
        <f t="shared" si="229"/>
        <v>16563.407106505954</v>
      </c>
      <c r="L186" s="64">
        <f t="shared" si="229"/>
        <v>15545.515108682983</v>
      </c>
      <c r="M186" s="64">
        <f t="shared" si="229"/>
        <v>16423.86131868865</v>
      </c>
      <c r="N186" s="64">
        <f t="shared" si="229"/>
        <v>17105.898088419941</v>
      </c>
      <c r="O186" s="64">
        <f t="shared" si="229"/>
        <v>19006.18846154086</v>
      </c>
      <c r="P186" s="64">
        <f t="shared" si="229"/>
        <v>21030.483177061931</v>
      </c>
      <c r="Q186" s="64">
        <f t="shared" si="229"/>
        <v>22097.873562308458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>
        <f t="shared" si="231"/>
        <v>18978.205626572864</v>
      </c>
      <c r="I187" s="64">
        <f t="shared" si="231"/>
        <v>19389.321346315439</v>
      </c>
      <c r="J187" s="64">
        <f t="shared" si="231"/>
        <v>19305.71060271046</v>
      </c>
      <c r="K187" s="64">
        <f t="shared" si="231"/>
        <v>19698.277140075959</v>
      </c>
      <c r="L187" s="64">
        <f t="shared" si="231"/>
        <v>19442.659021795047</v>
      </c>
      <c r="M187" s="64">
        <f t="shared" si="231"/>
        <v>20015.276761384721</v>
      </c>
      <c r="N187" s="64">
        <f t="shared" si="231"/>
        <v>20465.170974368953</v>
      </c>
      <c r="O187" s="64">
        <f t="shared" si="231"/>
        <v>21579.425981669006</v>
      </c>
      <c r="P187" s="64">
        <f t="shared" si="231"/>
        <v>22771.655233342881</v>
      </c>
      <c r="Q187" s="64">
        <f t="shared" si="231"/>
        <v>23381.506153615661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>
        <f t="shared" si="233"/>
        <v>15756.284050710005</v>
      </c>
      <c r="Q188" s="64">
        <f t="shared" si="233"/>
        <v>18119.60626050807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 t="str">
        <f t="shared" si="235"/>
        <v/>
      </c>
      <c r="P189" s="64">
        <f t="shared" si="235"/>
        <v>15815.395196698501</v>
      </c>
      <c r="Q189" s="64">
        <f t="shared" si="235"/>
        <v>15841.319614920329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17183.328167906344</v>
      </c>
      <c r="C190" s="63">
        <f t="shared" ref="C190:Q190" si="237">IF(C53=0,"",C53*1000000/C107)</f>
        <v>18405.316938987209</v>
      </c>
      <c r="D190" s="63">
        <f t="shared" si="237"/>
        <v>20276.441196577558</v>
      </c>
      <c r="E190" s="63">
        <f t="shared" si="237"/>
        <v>21660.220049124004</v>
      </c>
      <c r="F190" s="63">
        <f t="shared" si="237"/>
        <v>26643.939518929928</v>
      </c>
      <c r="G190" s="63">
        <f t="shared" si="237"/>
        <v>28506.778915153707</v>
      </c>
      <c r="H190" s="63">
        <f t="shared" si="237"/>
        <v>28398.302785069773</v>
      </c>
      <c r="I190" s="63">
        <f t="shared" si="237"/>
        <v>28639.12127225837</v>
      </c>
      <c r="J190" s="63">
        <f t="shared" si="237"/>
        <v>29440.462915460183</v>
      </c>
      <c r="K190" s="63">
        <f t="shared" si="237"/>
        <v>27617.546285836979</v>
      </c>
      <c r="L190" s="63">
        <f t="shared" si="237"/>
        <v>30214.311724181058</v>
      </c>
      <c r="M190" s="63">
        <f t="shared" si="237"/>
        <v>30708.839465527737</v>
      </c>
      <c r="N190" s="63">
        <f t="shared" si="237"/>
        <v>30090.03733772106</v>
      </c>
      <c r="O190" s="63">
        <f t="shared" si="237"/>
        <v>29755.651527370883</v>
      </c>
      <c r="P190" s="63">
        <f t="shared" si="237"/>
        <v>30695.823726490347</v>
      </c>
      <c r="Q190" s="63">
        <f t="shared" si="237"/>
        <v>31256.469087395588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9232.032561540811</v>
      </c>
      <c r="C191" s="67">
        <f t="shared" ref="C191:Q191" si="239">IF(C54=0,"",C54*1000000/C108)</f>
        <v>9754.5501407668817</v>
      </c>
      <c r="D191" s="67">
        <f t="shared" si="239"/>
        <v>11461.886253668597</v>
      </c>
      <c r="E191" s="67">
        <f t="shared" si="239"/>
        <v>12645.360657070831</v>
      </c>
      <c r="F191" s="67">
        <f t="shared" si="239"/>
        <v>16825.436100457751</v>
      </c>
      <c r="G191" s="67">
        <f t="shared" si="239"/>
        <v>18247.702860100944</v>
      </c>
      <c r="H191" s="67">
        <f t="shared" si="239"/>
        <v>16716.164616037335</v>
      </c>
      <c r="I191" s="67">
        <f t="shared" si="239"/>
        <v>17263.140751598061</v>
      </c>
      <c r="J191" s="67">
        <f t="shared" si="239"/>
        <v>17875.920084121975</v>
      </c>
      <c r="K191" s="67">
        <f t="shared" si="239"/>
        <v>16490.618175335385</v>
      </c>
      <c r="L191" s="67">
        <f t="shared" si="239"/>
        <v>18744.09585840004</v>
      </c>
      <c r="M191" s="67">
        <f t="shared" si="239"/>
        <v>18452.318368205237</v>
      </c>
      <c r="N191" s="67">
        <f t="shared" si="239"/>
        <v>16982.047549733139</v>
      </c>
      <c r="O191" s="67">
        <f t="shared" si="239"/>
        <v>16355.653128430296</v>
      </c>
      <c r="P191" s="67">
        <f t="shared" si="239"/>
        <v>17624.270202433567</v>
      </c>
      <c r="Q191" s="67">
        <f t="shared" si="239"/>
        <v>17120.66513510557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84999.999999999985</v>
      </c>
      <c r="L192" s="60">
        <f t="shared" si="241"/>
        <v>85000</v>
      </c>
      <c r="M192" s="60">
        <f t="shared" si="241"/>
        <v>84999.999999999985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24851.037581330558</v>
      </c>
      <c r="C195" s="66">
        <f t="shared" ref="C195:Q195" si="243">IF(C4=0,"",C4*1000000/C85)</f>
        <v>24770.398265440261</v>
      </c>
      <c r="D195" s="66">
        <f t="shared" si="243"/>
        <v>24449.540533816267</v>
      </c>
      <c r="E195" s="66">
        <f t="shared" si="243"/>
        <v>24747.250525334104</v>
      </c>
      <c r="F195" s="66">
        <f t="shared" si="243"/>
        <v>25118.32476299207</v>
      </c>
      <c r="G195" s="66">
        <f t="shared" si="243"/>
        <v>24210.605071685688</v>
      </c>
      <c r="H195" s="66">
        <f t="shared" si="243"/>
        <v>24202.438565604498</v>
      </c>
      <c r="I195" s="66">
        <f t="shared" si="243"/>
        <v>24383.511633457802</v>
      </c>
      <c r="J195" s="66">
        <f t="shared" si="243"/>
        <v>23902.564837477403</v>
      </c>
      <c r="K195" s="66">
        <f t="shared" si="243"/>
        <v>24295.765875539149</v>
      </c>
      <c r="L195" s="66">
        <f t="shared" si="243"/>
        <v>24108.514934424355</v>
      </c>
      <c r="M195" s="66">
        <f t="shared" si="243"/>
        <v>23952.107852003661</v>
      </c>
      <c r="N195" s="66">
        <f t="shared" si="243"/>
        <v>23764.357884042478</v>
      </c>
      <c r="O195" s="66">
        <f t="shared" si="243"/>
        <v>23745.380083725835</v>
      </c>
      <c r="P195" s="66">
        <f t="shared" si="243"/>
        <v>24094.974349183933</v>
      </c>
      <c r="Q195" s="66">
        <f t="shared" si="243"/>
        <v>24204.365089233739</v>
      </c>
    </row>
    <row r="196" spans="1:17" ht="11.45" customHeight="1" x14ac:dyDescent="0.25">
      <c r="A196" s="23" t="s">
        <v>30</v>
      </c>
      <c r="B196" s="65">
        <f t="shared" si="242"/>
        <v>2167.6625267449745</v>
      </c>
      <c r="C196" s="65">
        <f t="shared" ref="C196:Q196" si="244">IF(C5=0,"",C5*1000000/C86)</f>
        <v>1992.332478649857</v>
      </c>
      <c r="D196" s="65">
        <f t="shared" si="244"/>
        <v>1948.338925445946</v>
      </c>
      <c r="E196" s="65">
        <f t="shared" si="244"/>
        <v>2283.6379194812662</v>
      </c>
      <c r="F196" s="65">
        <f t="shared" si="244"/>
        <v>2491.7809770981676</v>
      </c>
      <c r="G196" s="65">
        <f t="shared" si="244"/>
        <v>2656.2758469418563</v>
      </c>
      <c r="H196" s="65">
        <f t="shared" si="244"/>
        <v>2756.739847354791</v>
      </c>
      <c r="I196" s="65">
        <f t="shared" si="244"/>
        <v>2361.7416857939565</v>
      </c>
      <c r="J196" s="65">
        <f t="shared" si="244"/>
        <v>2253.8064474811167</v>
      </c>
      <c r="K196" s="65">
        <f t="shared" si="244"/>
        <v>2160.1010345436998</v>
      </c>
      <c r="L196" s="65">
        <f t="shared" si="244"/>
        <v>2723.8165048399501</v>
      </c>
      <c r="M196" s="65">
        <f t="shared" si="244"/>
        <v>3161.1609424599774</v>
      </c>
      <c r="N196" s="65">
        <f t="shared" si="244"/>
        <v>2858.0254551004291</v>
      </c>
      <c r="O196" s="65">
        <f t="shared" si="244"/>
        <v>2558.5227804050392</v>
      </c>
      <c r="P196" s="65">
        <f t="shared" si="244"/>
        <v>2542.7450584130111</v>
      </c>
      <c r="Q196" s="65">
        <f t="shared" si="244"/>
        <v>2622.5619888556043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22116.430903155604</v>
      </c>
      <c r="C197" s="63">
        <f t="shared" ref="C197:Q197" si="246">IF(C6=0,"",C6*1000000/C87)</f>
        <v>22223.290598290598</v>
      </c>
      <c r="D197" s="63">
        <f t="shared" si="246"/>
        <v>22045.360397680201</v>
      </c>
      <c r="E197" s="63">
        <f t="shared" si="246"/>
        <v>22242.961418143899</v>
      </c>
      <c r="F197" s="63">
        <f t="shared" si="246"/>
        <v>22912.681912681914</v>
      </c>
      <c r="G197" s="63">
        <f t="shared" si="246"/>
        <v>22264.094955489614</v>
      </c>
      <c r="H197" s="63">
        <f t="shared" si="246"/>
        <v>22314.258001939859</v>
      </c>
      <c r="I197" s="63">
        <f t="shared" si="246"/>
        <v>22868.544600938967</v>
      </c>
      <c r="J197" s="63">
        <f t="shared" si="246"/>
        <v>22695.177799266541</v>
      </c>
      <c r="K197" s="63">
        <f t="shared" si="246"/>
        <v>23223.691679476116</v>
      </c>
      <c r="L197" s="63">
        <f t="shared" si="246"/>
        <v>23040.488922841869</v>
      </c>
      <c r="M197" s="63">
        <f t="shared" si="246"/>
        <v>22807.549189835485</v>
      </c>
      <c r="N197" s="63">
        <f t="shared" si="246"/>
        <v>22651.832019930425</v>
      </c>
      <c r="O197" s="63">
        <f t="shared" si="246"/>
        <v>22576.565147625177</v>
      </c>
      <c r="P197" s="63">
        <f t="shared" si="246"/>
        <v>22904.77855215715</v>
      </c>
      <c r="Q197" s="63">
        <f t="shared" si="246"/>
        <v>23001.832230393997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20233.509680254319</v>
      </c>
      <c r="C198" s="64">
        <f t="shared" ref="C198:Q198" si="248">IF(C7=0,"",C7*1000000/C88)</f>
        <v>20157.506706533237</v>
      </c>
      <c r="D198" s="64">
        <f t="shared" si="248"/>
        <v>19298.029335556472</v>
      </c>
      <c r="E198" s="64">
        <f t="shared" si="248"/>
        <v>19395.681783294458</v>
      </c>
      <c r="F198" s="64">
        <f t="shared" si="248"/>
        <v>19433.874074174808</v>
      </c>
      <c r="G198" s="64">
        <f t="shared" si="248"/>
        <v>18422.457091622804</v>
      </c>
      <c r="H198" s="64">
        <f t="shared" si="248"/>
        <v>18023.021241704046</v>
      </c>
      <c r="I198" s="64">
        <f t="shared" si="248"/>
        <v>17972.644726569586</v>
      </c>
      <c r="J198" s="64">
        <f t="shared" si="248"/>
        <v>17442.372268238687</v>
      </c>
      <c r="K198" s="64">
        <f t="shared" si="248"/>
        <v>17433.836381900164</v>
      </c>
      <c r="L198" s="64">
        <f t="shared" si="248"/>
        <v>16951.360974315416</v>
      </c>
      <c r="M198" s="64">
        <f t="shared" si="248"/>
        <v>16555.90635023213</v>
      </c>
      <c r="N198" s="64">
        <f t="shared" si="248"/>
        <v>16206.243880292834</v>
      </c>
      <c r="O198" s="64">
        <f t="shared" si="248"/>
        <v>15933.177906899338</v>
      </c>
      <c r="P198" s="64">
        <f t="shared" si="248"/>
        <v>15935.176981727092</v>
      </c>
      <c r="Q198" s="64">
        <f t="shared" si="248"/>
        <v>15921.540964193464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35412.497433291865</v>
      </c>
      <c r="C199" s="64">
        <f t="shared" ref="C199:Q199" si="250">IF(C8=0,"",C8*1000000/C89)</f>
        <v>35992.194469082504</v>
      </c>
      <c r="D199" s="64">
        <f t="shared" si="250"/>
        <v>35153.668675388712</v>
      </c>
      <c r="E199" s="64">
        <f t="shared" si="250"/>
        <v>36045.323062688447</v>
      </c>
      <c r="F199" s="64">
        <f t="shared" si="250"/>
        <v>36845.922610050446</v>
      </c>
      <c r="G199" s="64">
        <f t="shared" si="250"/>
        <v>35277.595704852727</v>
      </c>
      <c r="H199" s="64">
        <f t="shared" si="250"/>
        <v>34857.8336819287</v>
      </c>
      <c r="I199" s="64">
        <f t="shared" si="250"/>
        <v>35108.005856756237</v>
      </c>
      <c r="J199" s="64">
        <f t="shared" si="250"/>
        <v>34412.886152041967</v>
      </c>
      <c r="K199" s="64">
        <f t="shared" si="250"/>
        <v>34740.005748706695</v>
      </c>
      <c r="L199" s="64">
        <f t="shared" si="250"/>
        <v>34116.373954879025</v>
      </c>
      <c r="M199" s="64">
        <f t="shared" si="250"/>
        <v>33352.533184082953</v>
      </c>
      <c r="N199" s="64">
        <f t="shared" si="250"/>
        <v>32648.124202468047</v>
      </c>
      <c r="O199" s="64">
        <f t="shared" si="250"/>
        <v>32098.021915925281</v>
      </c>
      <c r="P199" s="64">
        <f t="shared" si="250"/>
        <v>32102.049131839638</v>
      </c>
      <c r="Q199" s="64">
        <f t="shared" si="250"/>
        <v>31721.719131195146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 t="str">
        <f t="shared" si="252"/>
        <v/>
      </c>
      <c r="H200" s="64">
        <f t="shared" si="252"/>
        <v>32889.428338642778</v>
      </c>
      <c r="I200" s="64">
        <f t="shared" si="252"/>
        <v>33500.08661778125</v>
      </c>
      <c r="J200" s="64">
        <f t="shared" si="252"/>
        <v>32542.75816399906</v>
      </c>
      <c r="K200" s="64">
        <f t="shared" si="252"/>
        <v>32554.495411324639</v>
      </c>
      <c r="L200" s="64">
        <f t="shared" si="252"/>
        <v>31676.686264886281</v>
      </c>
      <c r="M200" s="64">
        <f t="shared" si="252"/>
        <v>30955.037181131102</v>
      </c>
      <c r="N200" s="64">
        <f t="shared" si="252"/>
        <v>30318.709124459569</v>
      </c>
      <c r="O200" s="64">
        <f t="shared" si="252"/>
        <v>29822.153182902726</v>
      </c>
      <c r="P200" s="64">
        <f t="shared" si="252"/>
        <v>29843.742741443173</v>
      </c>
      <c r="Q200" s="64">
        <f t="shared" si="252"/>
        <v>29501.886050683097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>
        <f t="shared" si="254"/>
        <v>25541.046194201062</v>
      </c>
      <c r="O201" s="64">
        <f t="shared" si="254"/>
        <v>25630.26827000712</v>
      </c>
      <c r="P201" s="64">
        <f t="shared" si="254"/>
        <v>26166.981183300952</v>
      </c>
      <c r="Q201" s="64">
        <f t="shared" si="254"/>
        <v>26389.811912402161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15559.693794236169</v>
      </c>
      <c r="P202" s="64">
        <f t="shared" si="256"/>
        <v>15570.95813581412</v>
      </c>
      <c r="Q202" s="64">
        <f t="shared" si="256"/>
        <v>15392.594575104255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>
        <f t="shared" si="258"/>
        <v>9413.7348187315711</v>
      </c>
      <c r="N203" s="64">
        <f t="shared" si="258"/>
        <v>9307.5038809195557</v>
      </c>
      <c r="O203" s="64">
        <f t="shared" si="258"/>
        <v>9205.2917087915921</v>
      </c>
      <c r="P203" s="64">
        <f t="shared" si="258"/>
        <v>9094.5315181817841</v>
      </c>
      <c r="Q203" s="64">
        <f t="shared" si="258"/>
        <v>9042.5433629459258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1883808.4991931145</v>
      </c>
      <c r="C204" s="63">
        <f t="shared" ref="C204:Q204" si="260">IF(C13=0,"",C13*1000000/C94)</f>
        <v>1867363.7864611999</v>
      </c>
      <c r="D204" s="63">
        <f t="shared" si="260"/>
        <v>1855000</v>
      </c>
      <c r="E204" s="63">
        <f t="shared" si="260"/>
        <v>1920847.2686733557</v>
      </c>
      <c r="F204" s="63">
        <f t="shared" si="260"/>
        <v>1718099.3059263213</v>
      </c>
      <c r="G204" s="63">
        <f t="shared" si="260"/>
        <v>1647122.1086605701</v>
      </c>
      <c r="H204" s="63">
        <f t="shared" si="260"/>
        <v>1665603.4024455077</v>
      </c>
      <c r="I204" s="63">
        <f t="shared" si="260"/>
        <v>1672699.0692864528</v>
      </c>
      <c r="J204" s="63">
        <f t="shared" si="260"/>
        <v>1587285.5701311806</v>
      </c>
      <c r="K204" s="63">
        <f t="shared" si="260"/>
        <v>1593220.3389830508</v>
      </c>
      <c r="L204" s="63">
        <f t="shared" si="260"/>
        <v>1582794.6295375435</v>
      </c>
      <c r="M204" s="63">
        <f t="shared" si="260"/>
        <v>1601255.2489849736</v>
      </c>
      <c r="N204" s="63">
        <f t="shared" si="260"/>
        <v>1604877.0574991128</v>
      </c>
      <c r="O204" s="63">
        <f t="shared" si="260"/>
        <v>1602653.2450000776</v>
      </c>
      <c r="P204" s="63">
        <f t="shared" si="260"/>
        <v>1594541.0790642044</v>
      </c>
      <c r="Q204" s="63">
        <f t="shared" si="260"/>
        <v>1598606.4220275518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698949.57692473847</v>
      </c>
      <c r="C205" s="67">
        <f t="shared" ref="C205:Q205" si="262">IF(C14=0,"",C14*1000000/C95)</f>
        <v>678551.84422866313</v>
      </c>
      <c r="D205" s="67">
        <f t="shared" si="262"/>
        <v>660172.80540374969</v>
      </c>
      <c r="E205" s="67">
        <f t="shared" si="262"/>
        <v>669534.16845864896</v>
      </c>
      <c r="F205" s="67">
        <f t="shared" si="262"/>
        <v>586603.67752375465</v>
      </c>
      <c r="G205" s="67">
        <f t="shared" si="262"/>
        <v>550787.39058528596</v>
      </c>
      <c r="H205" s="67">
        <f t="shared" si="262"/>
        <v>568637.18225091067</v>
      </c>
      <c r="I205" s="67">
        <f t="shared" si="262"/>
        <v>559347.1876763599</v>
      </c>
      <c r="J205" s="67">
        <f t="shared" si="262"/>
        <v>519894.41177620977</v>
      </c>
      <c r="K205" s="67">
        <f t="shared" si="262"/>
        <v>511767.65503005969</v>
      </c>
      <c r="L205" s="67">
        <f t="shared" si="262"/>
        <v>505365.33891063108</v>
      </c>
      <c r="M205" s="67">
        <f t="shared" si="262"/>
        <v>501624.99640792923</v>
      </c>
      <c r="N205" s="67">
        <f t="shared" si="262"/>
        <v>493055.37095951766</v>
      </c>
      <c r="O205" s="67">
        <f t="shared" si="262"/>
        <v>482780.79992674111</v>
      </c>
      <c r="P205" s="67">
        <f t="shared" si="262"/>
        <v>470893.71915078873</v>
      </c>
      <c r="Q205" s="67">
        <f t="shared" si="262"/>
        <v>462896.45970813878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1905882.5832244158</v>
      </c>
      <c r="C206" s="67">
        <f t="shared" ref="C206:Q206" si="264">IF(C15=0,"",C15*1000000/C96)</f>
        <v>1888675.8212799341</v>
      </c>
      <c r="D206" s="67">
        <f t="shared" si="264"/>
        <v>1875251.3083829873</v>
      </c>
      <c r="E206" s="67">
        <f t="shared" si="264"/>
        <v>1939967.5028022733</v>
      </c>
      <c r="F206" s="67">
        <f t="shared" si="264"/>
        <v>1732786.1069439857</v>
      </c>
      <c r="G206" s="67">
        <f t="shared" si="264"/>
        <v>1660251.8657632682</v>
      </c>
      <c r="H206" s="67">
        <f t="shared" si="264"/>
        <v>1676796.9353046364</v>
      </c>
      <c r="I206" s="67">
        <f t="shared" si="264"/>
        <v>1682572.2993268135</v>
      </c>
      <c r="J206" s="67">
        <f t="shared" si="264"/>
        <v>1594878.7999162262</v>
      </c>
      <c r="K206" s="67">
        <f t="shared" si="264"/>
        <v>1599728.5798092475</v>
      </c>
      <c r="L206" s="67">
        <f t="shared" si="264"/>
        <v>1588179.0837635652</v>
      </c>
      <c r="M206" s="67">
        <f t="shared" si="264"/>
        <v>1605614.5364084705</v>
      </c>
      <c r="N206" s="67">
        <f t="shared" si="264"/>
        <v>1604720.1267573631</v>
      </c>
      <c r="O206" s="67">
        <f t="shared" si="264"/>
        <v>1601944.2929631893</v>
      </c>
      <c r="P206" s="67">
        <f t="shared" si="264"/>
        <v>1592532.3275554765</v>
      </c>
      <c r="Q206" s="67">
        <f t="shared" si="264"/>
        <v>1593175.4171586137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>
        <f t="shared" si="268"/>
        <v>2054619.1599070111</v>
      </c>
      <c r="O208" s="67">
        <f t="shared" si="268"/>
        <v>2011176.2194975908</v>
      </c>
      <c r="P208" s="67">
        <f t="shared" si="268"/>
        <v>1961061.2971814473</v>
      </c>
      <c r="Q208" s="67">
        <f t="shared" si="268"/>
        <v>1927246.690213308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 t="str">
        <f t="shared" si="270"/>
        <v/>
      </c>
      <c r="P209" s="67">
        <f t="shared" si="270"/>
        <v>1409688.0304926287</v>
      </c>
      <c r="Q209" s="67">
        <f t="shared" si="270"/>
        <v>1409494.815072045</v>
      </c>
    </row>
    <row r="210" spans="1:17" ht="11.45" customHeight="1" x14ac:dyDescent="0.25">
      <c r="A210" s="25" t="s">
        <v>62</v>
      </c>
      <c r="B210" s="66">
        <f t="shared" si="269"/>
        <v>102523.37947641539</v>
      </c>
      <c r="C210" s="66">
        <f t="shared" ref="C210:Q210" si="271">IF(C19=0,"",C19*1000000/C100)</f>
        <v>106951.30112096928</v>
      </c>
      <c r="D210" s="66">
        <f t="shared" si="271"/>
        <v>107517.06305195182</v>
      </c>
      <c r="E210" s="66">
        <f t="shared" si="271"/>
        <v>107031.44099572574</v>
      </c>
      <c r="F210" s="66">
        <f t="shared" si="271"/>
        <v>117472.92354866184</v>
      </c>
      <c r="G210" s="66">
        <f t="shared" si="271"/>
        <v>118225.67778343173</v>
      </c>
      <c r="H210" s="66">
        <f t="shared" si="271"/>
        <v>122772.43755884109</v>
      </c>
      <c r="I210" s="66">
        <f t="shared" si="271"/>
        <v>118107.93386017889</v>
      </c>
      <c r="J210" s="66">
        <f t="shared" si="271"/>
        <v>111233.43899371484</v>
      </c>
      <c r="K210" s="66">
        <f t="shared" si="271"/>
        <v>96800.499864015641</v>
      </c>
      <c r="L210" s="66">
        <f t="shared" si="271"/>
        <v>98161.438343051705</v>
      </c>
      <c r="M210" s="66">
        <f t="shared" si="271"/>
        <v>97119.758717727062</v>
      </c>
      <c r="N210" s="66">
        <f t="shared" si="271"/>
        <v>94312.497998956416</v>
      </c>
      <c r="O210" s="66">
        <f t="shared" si="271"/>
        <v>94470.162533333991</v>
      </c>
      <c r="P210" s="66">
        <f t="shared" si="271"/>
        <v>94496.784602350264</v>
      </c>
      <c r="Q210" s="66">
        <f t="shared" si="271"/>
        <v>96123.847030632052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1875.9441281143511</v>
      </c>
      <c r="C211" s="65">
        <f t="shared" ref="C211:Q211" si="273">IF(C20=0,"",C20*1000000/C101)</f>
        <v>2050.6636591593192</v>
      </c>
      <c r="D211" s="65">
        <f t="shared" si="273"/>
        <v>2165.2231500176053</v>
      </c>
      <c r="E211" s="65">
        <f t="shared" si="273"/>
        <v>2285.5614108972818</v>
      </c>
      <c r="F211" s="65">
        <f t="shared" si="273"/>
        <v>2662.2913897656222</v>
      </c>
      <c r="G211" s="65">
        <f t="shared" si="273"/>
        <v>2785.474774522314</v>
      </c>
      <c r="H211" s="65">
        <f t="shared" si="273"/>
        <v>2922.4661796837877</v>
      </c>
      <c r="I211" s="65">
        <f t="shared" si="273"/>
        <v>3020.1451405327471</v>
      </c>
      <c r="J211" s="65">
        <f t="shared" si="273"/>
        <v>2936.4095191199931</v>
      </c>
      <c r="K211" s="65">
        <f t="shared" si="273"/>
        <v>2972.203694817933</v>
      </c>
      <c r="L211" s="65">
        <f t="shared" si="273"/>
        <v>2838.1502074749546</v>
      </c>
      <c r="M211" s="65">
        <f t="shared" si="273"/>
        <v>2973.5355311170524</v>
      </c>
      <c r="N211" s="65">
        <f t="shared" si="273"/>
        <v>3078.0465025367953</v>
      </c>
      <c r="O211" s="65">
        <f t="shared" si="273"/>
        <v>3357.0020622259917</v>
      </c>
      <c r="P211" s="65">
        <f t="shared" si="273"/>
        <v>3653.6438457073536</v>
      </c>
      <c r="Q211" s="65">
        <f t="shared" si="273"/>
        <v>3809.8664835724735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1393.5391472004846</v>
      </c>
      <c r="C212" s="64">
        <f t="shared" ref="C212:Q212" si="275">IF(C21=0,"",C21*1000000/C102)</f>
        <v>1504.8976935222543</v>
      </c>
      <c r="D212" s="64">
        <f t="shared" si="275"/>
        <v>1565.6725963244421</v>
      </c>
      <c r="E212" s="64">
        <f t="shared" si="275"/>
        <v>1623.1556545058556</v>
      </c>
      <c r="F212" s="64">
        <f t="shared" si="275"/>
        <v>1853.7561981606236</v>
      </c>
      <c r="G212" s="64">
        <f t="shared" si="275"/>
        <v>1900.6040839237191</v>
      </c>
      <c r="H212" s="64">
        <f t="shared" si="275"/>
        <v>1952.1534067555028</v>
      </c>
      <c r="I212" s="64">
        <f t="shared" si="275"/>
        <v>1988.2470267935701</v>
      </c>
      <c r="J212" s="64">
        <f t="shared" si="275"/>
        <v>1939.2649786580923</v>
      </c>
      <c r="K212" s="64">
        <f t="shared" si="275"/>
        <v>1970.8080986396726</v>
      </c>
      <c r="L212" s="64">
        <f t="shared" si="275"/>
        <v>1894.2367702303995</v>
      </c>
      <c r="M212" s="64">
        <f t="shared" si="275"/>
        <v>1954.0339579302208</v>
      </c>
      <c r="N212" s="64">
        <f t="shared" si="275"/>
        <v>1992.8303010880247</v>
      </c>
      <c r="O212" s="64">
        <f t="shared" si="275"/>
        <v>2140.2837851748936</v>
      </c>
      <c r="P212" s="64">
        <f t="shared" si="275"/>
        <v>2301.5856542870019</v>
      </c>
      <c r="Q212" s="64">
        <f t="shared" si="275"/>
        <v>2363.9040854693262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2061.5294106507413</v>
      </c>
      <c r="C213" s="64">
        <f t="shared" ref="C213:Q213" si="277">IF(C22=0,"",C22*1000000/C103)</f>
        <v>2255.1509438191683</v>
      </c>
      <c r="D213" s="64">
        <f t="shared" si="277"/>
        <v>2376.6644334892389</v>
      </c>
      <c r="E213" s="64">
        <f t="shared" si="277"/>
        <v>2495.8895540035332</v>
      </c>
      <c r="F213" s="64">
        <f t="shared" si="277"/>
        <v>2887.4607408984957</v>
      </c>
      <c r="G213" s="64">
        <f t="shared" si="277"/>
        <v>2998.8407776638346</v>
      </c>
      <c r="H213" s="64">
        <f t="shared" si="277"/>
        <v>3120.1392022883156</v>
      </c>
      <c r="I213" s="64">
        <f t="shared" si="277"/>
        <v>3206.7051616815602</v>
      </c>
      <c r="J213" s="64">
        <f t="shared" si="277"/>
        <v>3093.1449476422636</v>
      </c>
      <c r="K213" s="64">
        <f t="shared" si="277"/>
        <v>3110.0916399820385</v>
      </c>
      <c r="L213" s="64">
        <f t="shared" si="277"/>
        <v>2956.225361649399</v>
      </c>
      <c r="M213" s="64">
        <f t="shared" si="277"/>
        <v>3089.1120400243021</v>
      </c>
      <c r="N213" s="64">
        <f t="shared" si="277"/>
        <v>3191.3184940688175</v>
      </c>
      <c r="O213" s="64">
        <f t="shared" si="277"/>
        <v>3471.9180831109998</v>
      </c>
      <c r="P213" s="64">
        <f t="shared" si="277"/>
        <v>3764.7214230176264</v>
      </c>
      <c r="Q213" s="64">
        <f t="shared" si="277"/>
        <v>3916.8219707077019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>
        <f t="shared" si="279"/>
        <v>2614.2317781633801</v>
      </c>
      <c r="I214" s="64">
        <f t="shared" si="279"/>
        <v>2659.4391514560511</v>
      </c>
      <c r="J214" s="64">
        <f t="shared" si="279"/>
        <v>2650.260749301764</v>
      </c>
      <c r="K214" s="64">
        <f t="shared" si="279"/>
        <v>2693.286572893066</v>
      </c>
      <c r="L214" s="64">
        <f t="shared" si="279"/>
        <v>2665.2901793288215</v>
      </c>
      <c r="M214" s="64">
        <f t="shared" si="279"/>
        <v>2727.9050578144456</v>
      </c>
      <c r="N214" s="64">
        <f t="shared" si="279"/>
        <v>2776.8490565687789</v>
      </c>
      <c r="O214" s="64">
        <f t="shared" si="279"/>
        <v>2897.1560065956814</v>
      </c>
      <c r="P214" s="64">
        <f t="shared" si="279"/>
        <v>3024.5143626232075</v>
      </c>
      <c r="Q214" s="64">
        <f t="shared" si="279"/>
        <v>3089.1426106900317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>
        <f t="shared" si="281"/>
        <v>2119.4114979400288</v>
      </c>
      <c r="Q215" s="64">
        <f t="shared" si="281"/>
        <v>2370.1249921535145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 t="str">
        <f t="shared" si="283"/>
        <v/>
      </c>
      <c r="P216" s="64">
        <f t="shared" si="283"/>
        <v>2818.1299675758873</v>
      </c>
      <c r="Q216" s="64">
        <f t="shared" si="283"/>
        <v>2821.8249198004455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188840.33430580408</v>
      </c>
      <c r="C217" s="63">
        <f t="shared" ref="C217:Q217" si="285">IF(C26=0,"",C26*1000000/C107)</f>
        <v>203646.19006988412</v>
      </c>
      <c r="D217" s="63">
        <f t="shared" si="285"/>
        <v>210780.69181640408</v>
      </c>
      <c r="E217" s="63">
        <f t="shared" si="285"/>
        <v>218975.47745224487</v>
      </c>
      <c r="F217" s="63">
        <f t="shared" si="285"/>
        <v>249143.34207992381</v>
      </c>
      <c r="G217" s="63">
        <f t="shared" si="285"/>
        <v>266781.44504433265</v>
      </c>
      <c r="H217" s="63">
        <f t="shared" si="285"/>
        <v>282855.30675675214</v>
      </c>
      <c r="I217" s="63">
        <f t="shared" si="285"/>
        <v>286495.12354739342</v>
      </c>
      <c r="J217" s="63">
        <f t="shared" si="285"/>
        <v>293674.64678286022</v>
      </c>
      <c r="K217" s="63">
        <f t="shared" si="285"/>
        <v>272987.85145209142</v>
      </c>
      <c r="L217" s="63">
        <f t="shared" si="285"/>
        <v>301000.02482574538</v>
      </c>
      <c r="M217" s="63">
        <f t="shared" si="285"/>
        <v>312753.49465009198</v>
      </c>
      <c r="N217" s="63">
        <f t="shared" si="285"/>
        <v>309277.70147586806</v>
      </c>
      <c r="O217" s="63">
        <f t="shared" si="285"/>
        <v>315566.09730598342</v>
      </c>
      <c r="P217" s="63">
        <f t="shared" si="285"/>
        <v>321839.44436641695</v>
      </c>
      <c r="Q217" s="63">
        <f t="shared" si="285"/>
        <v>335794.21036670025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72317.588398736349</v>
      </c>
      <c r="C218" s="61">
        <f t="shared" ref="C218:Q218" si="287">IF(C27=0,"",C27*1000000/C108)</f>
        <v>76410.642769340571</v>
      </c>
      <c r="D218" s="61">
        <f t="shared" si="287"/>
        <v>77139.684302371694</v>
      </c>
      <c r="E218" s="61">
        <f t="shared" si="287"/>
        <v>81117.34569407173</v>
      </c>
      <c r="F218" s="61">
        <f t="shared" si="287"/>
        <v>93488.391273866961</v>
      </c>
      <c r="G218" s="61">
        <f t="shared" si="287"/>
        <v>101850.65355247832</v>
      </c>
      <c r="H218" s="61">
        <f t="shared" si="287"/>
        <v>96690.708527789568</v>
      </c>
      <c r="I218" s="61">
        <f t="shared" si="287"/>
        <v>104759.57819307031</v>
      </c>
      <c r="J218" s="61">
        <f t="shared" si="287"/>
        <v>110872.76550998949</v>
      </c>
      <c r="K218" s="61">
        <f t="shared" si="287"/>
        <v>101439.58639746846</v>
      </c>
      <c r="L218" s="61">
        <f t="shared" si="287"/>
        <v>113757.27141649679</v>
      </c>
      <c r="M218" s="61">
        <f t="shared" si="287"/>
        <v>114446.43044895385</v>
      </c>
      <c r="N218" s="61">
        <f t="shared" si="287"/>
        <v>99681.923553830391</v>
      </c>
      <c r="O218" s="61">
        <f t="shared" si="287"/>
        <v>103677.27771679474</v>
      </c>
      <c r="P218" s="61">
        <f t="shared" si="287"/>
        <v>112511.59491460686</v>
      </c>
      <c r="Q218" s="61">
        <f t="shared" si="287"/>
        <v>113171.42544579368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1183121.3214902969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1157675.9056466026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3.7665912718134365E-3</v>
      </c>
      <c r="C223" s="54">
        <f t="shared" si="291"/>
        <v>3.4726278360812709E-3</v>
      </c>
      <c r="D223" s="54">
        <f t="shared" si="291"/>
        <v>3.4113264939356304E-3</v>
      </c>
      <c r="E223" s="54">
        <f t="shared" si="291"/>
        <v>4.0861699165790043E-3</v>
      </c>
      <c r="F223" s="54">
        <f t="shared" si="291"/>
        <v>4.5530627098827854E-3</v>
      </c>
      <c r="G223" s="54">
        <f t="shared" si="291"/>
        <v>5.0304348290429526E-3</v>
      </c>
      <c r="H223" s="54">
        <f t="shared" si="291"/>
        <v>5.5786835250541695E-3</v>
      </c>
      <c r="I223" s="54">
        <f t="shared" si="291"/>
        <v>6.0826731121028359E-3</v>
      </c>
      <c r="J223" s="54">
        <f t="shared" si="291"/>
        <v>6.5512568088871371E-3</v>
      </c>
      <c r="K223" s="54">
        <f t="shared" si="291"/>
        <v>6.5500763465487586E-3</v>
      </c>
      <c r="L223" s="54">
        <f t="shared" si="291"/>
        <v>8.5282292055351254E-3</v>
      </c>
      <c r="M223" s="54">
        <f t="shared" si="291"/>
        <v>1.0040500749333568E-2</v>
      </c>
      <c r="N223" s="54">
        <f t="shared" si="291"/>
        <v>9.237073480887063E-3</v>
      </c>
      <c r="O223" s="54">
        <f t="shared" si="291"/>
        <v>8.2811941959533633E-3</v>
      </c>
      <c r="P223" s="54">
        <f t="shared" si="291"/>
        <v>8.3046115955169603E-3</v>
      </c>
      <c r="Q223" s="54">
        <f t="shared" si="291"/>
        <v>8.8090770495984089E-3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0.84981088816890049</v>
      </c>
      <c r="C224" s="50">
        <f t="shared" si="292"/>
        <v>0.85677299613051483</v>
      </c>
      <c r="D224" s="50">
        <f t="shared" si="292"/>
        <v>0.86146280731436664</v>
      </c>
      <c r="E224" s="50">
        <f t="shared" si="292"/>
        <v>0.85740153810023223</v>
      </c>
      <c r="F224" s="50">
        <f t="shared" si="292"/>
        <v>0.86863188407556469</v>
      </c>
      <c r="G224" s="50">
        <f t="shared" si="292"/>
        <v>0.87582691104896448</v>
      </c>
      <c r="H224" s="50">
        <f t="shared" si="292"/>
        <v>0.87523075889753255</v>
      </c>
      <c r="I224" s="50">
        <f t="shared" si="292"/>
        <v>0.87737790853043629</v>
      </c>
      <c r="J224" s="50">
        <f t="shared" si="292"/>
        <v>0.88192327409036919</v>
      </c>
      <c r="K224" s="50">
        <f t="shared" si="292"/>
        <v>0.88385529606046409</v>
      </c>
      <c r="L224" s="50">
        <f t="shared" si="292"/>
        <v>0.88196572802966455</v>
      </c>
      <c r="M224" s="50">
        <f t="shared" si="292"/>
        <v>0.87818108730567013</v>
      </c>
      <c r="N224" s="50">
        <f t="shared" si="292"/>
        <v>0.87838880962628174</v>
      </c>
      <c r="O224" s="50">
        <f t="shared" si="292"/>
        <v>0.87607430540406428</v>
      </c>
      <c r="P224" s="50">
        <f t="shared" si="292"/>
        <v>0.87410783271271053</v>
      </c>
      <c r="Q224" s="50">
        <f t="shared" si="292"/>
        <v>0.87133068947972925</v>
      </c>
    </row>
    <row r="225" spans="1:17" ht="11.45" customHeight="1" x14ac:dyDescent="0.25">
      <c r="A225" s="53" t="s">
        <v>59</v>
      </c>
      <c r="B225" s="52">
        <f t="shared" ref="B225:Q225" si="293">IF(B7=0,0,B7/B$4)</f>
        <v>0.68101838867805808</v>
      </c>
      <c r="C225" s="52">
        <f t="shared" si="293"/>
        <v>0.67574693002177411</v>
      </c>
      <c r="D225" s="52">
        <f t="shared" si="293"/>
        <v>0.6234407405016682</v>
      </c>
      <c r="E225" s="52">
        <f t="shared" si="293"/>
        <v>0.61979093703211119</v>
      </c>
      <c r="F225" s="52">
        <f t="shared" si="293"/>
        <v>0.58955115618269749</v>
      </c>
      <c r="G225" s="52">
        <f t="shared" si="293"/>
        <v>0.55952900752990031</v>
      </c>
      <c r="H225" s="52">
        <f t="shared" si="293"/>
        <v>0.52668110252824807</v>
      </c>
      <c r="I225" s="52">
        <f t="shared" si="293"/>
        <v>0.49245471595940732</v>
      </c>
      <c r="J225" s="52">
        <f t="shared" si="293"/>
        <v>0.46793668550304618</v>
      </c>
      <c r="K225" s="52">
        <f t="shared" si="293"/>
        <v>0.441305662235146</v>
      </c>
      <c r="L225" s="52">
        <f t="shared" si="293"/>
        <v>0.41839701599706014</v>
      </c>
      <c r="M225" s="52">
        <f t="shared" si="293"/>
        <v>0.39985703778636444</v>
      </c>
      <c r="N225" s="52">
        <f t="shared" si="293"/>
        <v>0.38162000732416174</v>
      </c>
      <c r="O225" s="52">
        <f t="shared" si="293"/>
        <v>0.36353090678029681</v>
      </c>
      <c r="P225" s="52">
        <f t="shared" si="293"/>
        <v>0.34520846348536677</v>
      </c>
      <c r="Q225" s="52">
        <f t="shared" si="293"/>
        <v>0.33192256742345744</v>
      </c>
    </row>
    <row r="226" spans="1:17" ht="11.45" customHeight="1" x14ac:dyDescent="0.25">
      <c r="A226" s="53" t="s">
        <v>58</v>
      </c>
      <c r="B226" s="52">
        <f t="shared" ref="B226:Q226" si="294">IF(B8=0,0,B8/B$4)</f>
        <v>0.16879249949084241</v>
      </c>
      <c r="C226" s="52">
        <f t="shared" si="294"/>
        <v>0.1810260661087407</v>
      </c>
      <c r="D226" s="52">
        <f t="shared" si="294"/>
        <v>0.23802206681269844</v>
      </c>
      <c r="E226" s="52">
        <f t="shared" si="294"/>
        <v>0.23761060106812107</v>
      </c>
      <c r="F226" s="52">
        <f t="shared" si="294"/>
        <v>0.27908072789286731</v>
      </c>
      <c r="G226" s="52">
        <f t="shared" si="294"/>
        <v>0.31629790351906417</v>
      </c>
      <c r="H226" s="52">
        <f t="shared" si="294"/>
        <v>0.34792404045768466</v>
      </c>
      <c r="I226" s="52">
        <f t="shared" si="294"/>
        <v>0.38350637939161952</v>
      </c>
      <c r="J226" s="52">
        <f t="shared" si="294"/>
        <v>0.41283064292209359</v>
      </c>
      <c r="K226" s="52">
        <f t="shared" si="294"/>
        <v>0.43930445603816382</v>
      </c>
      <c r="L226" s="52">
        <f t="shared" si="294"/>
        <v>0.45963676445885077</v>
      </c>
      <c r="M226" s="52">
        <f t="shared" si="294"/>
        <v>0.47389282627699425</v>
      </c>
      <c r="N226" s="52">
        <f t="shared" si="294"/>
        <v>0.49102477031997693</v>
      </c>
      <c r="O226" s="52">
        <f t="shared" si="294"/>
        <v>0.50438874076797946</v>
      </c>
      <c r="P226" s="52">
        <f t="shared" si="294"/>
        <v>0.52045204603122097</v>
      </c>
      <c r="Q226" s="52">
        <f t="shared" si="294"/>
        <v>0.53048971978921244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0</v>
      </c>
      <c r="H227" s="52">
        <f t="shared" si="295"/>
        <v>6.2561591159993784E-4</v>
      </c>
      <c r="I227" s="52">
        <f t="shared" si="295"/>
        <v>1.4168131794094483E-3</v>
      </c>
      <c r="J227" s="52">
        <f t="shared" si="295"/>
        <v>1.15594566522956E-3</v>
      </c>
      <c r="K227" s="52">
        <f t="shared" si="295"/>
        <v>3.245177787154128E-3</v>
      </c>
      <c r="L227" s="52">
        <f t="shared" si="295"/>
        <v>3.9319475737535159E-3</v>
      </c>
      <c r="M227" s="52">
        <f t="shared" si="295"/>
        <v>4.4273309886657414E-3</v>
      </c>
      <c r="N227" s="52">
        <f t="shared" si="295"/>
        <v>5.7299053477941481E-3</v>
      </c>
      <c r="O227" s="52">
        <f t="shared" si="295"/>
        <v>8.1135265621103143E-3</v>
      </c>
      <c r="P227" s="52">
        <f t="shared" si="295"/>
        <v>8.2893434704075716E-3</v>
      </c>
      <c r="Q227" s="52">
        <f t="shared" si="295"/>
        <v>8.6679985391079923E-3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4.4333019493558129E-6</v>
      </c>
      <c r="O228" s="52">
        <f t="shared" si="296"/>
        <v>2.3195974083087385E-5</v>
      </c>
      <c r="P228" s="52">
        <f t="shared" si="296"/>
        <v>1.0705427120802957E-4</v>
      </c>
      <c r="Q228" s="52">
        <f t="shared" si="296"/>
        <v>1.3886843116840889E-4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7.0409378901085056E-6</v>
      </c>
      <c r="P229" s="52">
        <f t="shared" si="297"/>
        <v>1.0617309167632178E-5</v>
      </c>
      <c r="Q229" s="52">
        <f t="shared" si="297"/>
        <v>2.4248075214676625E-5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3.8922536456688751E-6</v>
      </c>
      <c r="N230" s="52">
        <f t="shared" si="298"/>
        <v>9.6933323995833714E-6</v>
      </c>
      <c r="O230" s="52">
        <f t="shared" si="298"/>
        <v>1.0894381704458315E-5</v>
      </c>
      <c r="P230" s="52">
        <f t="shared" si="298"/>
        <v>4.0308145339362406E-5</v>
      </c>
      <c r="Q230" s="52">
        <f t="shared" si="298"/>
        <v>8.7287221568304983E-5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0.14642252055928609</v>
      </c>
      <c r="C231" s="50">
        <f t="shared" si="299"/>
        <v>0.13975437603340402</v>
      </c>
      <c r="D231" s="50">
        <f t="shared" si="299"/>
        <v>0.13512586619169775</v>
      </c>
      <c r="E231" s="50">
        <f t="shared" si="299"/>
        <v>0.13851229198318879</v>
      </c>
      <c r="F231" s="50">
        <f t="shared" si="299"/>
        <v>0.12681505321455255</v>
      </c>
      <c r="G231" s="50">
        <f t="shared" si="299"/>
        <v>0.1191426541219925</v>
      </c>
      <c r="H231" s="50">
        <f t="shared" si="299"/>
        <v>0.11919055757741327</v>
      </c>
      <c r="I231" s="50">
        <f t="shared" si="299"/>
        <v>0.11653941835746094</v>
      </c>
      <c r="J231" s="50">
        <f t="shared" si="299"/>
        <v>0.11152546910074371</v>
      </c>
      <c r="K231" s="50">
        <f t="shared" si="299"/>
        <v>0.10959462759298712</v>
      </c>
      <c r="L231" s="50">
        <f t="shared" si="299"/>
        <v>0.10950604276480036</v>
      </c>
      <c r="M231" s="50">
        <f t="shared" si="299"/>
        <v>0.11177841194499626</v>
      </c>
      <c r="N231" s="50">
        <f t="shared" si="299"/>
        <v>0.11237411689283119</v>
      </c>
      <c r="O231" s="50">
        <f t="shared" si="299"/>
        <v>0.11564450039998236</v>
      </c>
      <c r="P231" s="50">
        <f t="shared" si="299"/>
        <v>0.11758755569177251</v>
      </c>
      <c r="Q231" s="50">
        <f t="shared" si="299"/>
        <v>0.11986023347067226</v>
      </c>
    </row>
    <row r="232" spans="1:17" ht="11.45" customHeight="1" x14ac:dyDescent="0.25">
      <c r="A232" s="53" t="s">
        <v>59</v>
      </c>
      <c r="B232" s="52">
        <f t="shared" ref="B232:Q232" si="300">IF(B14=0,0,B14/B$4)</f>
        <v>9.9361125045793058E-4</v>
      </c>
      <c r="C232" s="52">
        <f t="shared" si="300"/>
        <v>8.9436453495070898E-4</v>
      </c>
      <c r="D232" s="52">
        <f t="shared" si="300"/>
        <v>8.0149525755961182E-4</v>
      </c>
      <c r="E232" s="52">
        <f t="shared" si="300"/>
        <v>7.2662368842866501E-4</v>
      </c>
      <c r="F232" s="52">
        <f t="shared" si="300"/>
        <v>5.5480554317733125E-4</v>
      </c>
      <c r="G232" s="52">
        <f t="shared" si="300"/>
        <v>4.7148594858512912E-4</v>
      </c>
      <c r="H232" s="52">
        <f t="shared" si="300"/>
        <v>4.1102696247142324E-4</v>
      </c>
      <c r="I232" s="52">
        <f t="shared" si="300"/>
        <v>3.4255391978319541E-4</v>
      </c>
      <c r="J232" s="52">
        <f t="shared" si="300"/>
        <v>2.5802306236069871E-4</v>
      </c>
      <c r="K232" s="52">
        <f t="shared" si="300"/>
        <v>2.1058943266766842E-4</v>
      </c>
      <c r="L232" s="52">
        <f t="shared" si="300"/>
        <v>1.7386289165754131E-4</v>
      </c>
      <c r="M232" s="52">
        <f t="shared" si="300"/>
        <v>1.3826972033405101E-4</v>
      </c>
      <c r="N232" s="52">
        <f t="shared" si="300"/>
        <v>1.1981532192663501E-4</v>
      </c>
      <c r="O232" s="52">
        <f t="shared" si="300"/>
        <v>1.0082944003436149E-4</v>
      </c>
      <c r="P232" s="52">
        <f t="shared" si="300"/>
        <v>8.0271621015739732E-5</v>
      </c>
      <c r="Q232" s="52">
        <f t="shared" si="300"/>
        <v>6.205995159026951E-5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0.14542890930882815</v>
      </c>
      <c r="C233" s="52">
        <f t="shared" si="301"/>
        <v>0.13886001149845328</v>
      </c>
      <c r="D233" s="52">
        <f t="shared" si="301"/>
        <v>0.13432437093413813</v>
      </c>
      <c r="E233" s="52">
        <f t="shared" si="301"/>
        <v>0.13778566829476013</v>
      </c>
      <c r="F233" s="52">
        <f t="shared" si="301"/>
        <v>0.1262602476713752</v>
      </c>
      <c r="G233" s="52">
        <f t="shared" si="301"/>
        <v>0.11867116817340737</v>
      </c>
      <c r="H233" s="52">
        <f t="shared" si="301"/>
        <v>0.11877953061494186</v>
      </c>
      <c r="I233" s="52">
        <f t="shared" si="301"/>
        <v>0.11619686443767775</v>
      </c>
      <c r="J233" s="52">
        <f t="shared" si="301"/>
        <v>0.111267446038383</v>
      </c>
      <c r="K233" s="52">
        <f t="shared" si="301"/>
        <v>0.10938403816031944</v>
      </c>
      <c r="L233" s="52">
        <f t="shared" si="301"/>
        <v>0.10933217987314281</v>
      </c>
      <c r="M233" s="52">
        <f t="shared" si="301"/>
        <v>0.1116401422246622</v>
      </c>
      <c r="N233" s="52">
        <f t="shared" si="301"/>
        <v>0.11097042739413245</v>
      </c>
      <c r="O233" s="52">
        <f t="shared" si="301"/>
        <v>0.11414354781190555</v>
      </c>
      <c r="P233" s="52">
        <f t="shared" si="301"/>
        <v>0.11553910839254523</v>
      </c>
      <c r="Q233" s="52">
        <f t="shared" si="301"/>
        <v>0.11640929849123507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1.283874176772113E-3</v>
      </c>
      <c r="O235" s="52">
        <f t="shared" si="303"/>
        <v>1.4001231480424631E-3</v>
      </c>
      <c r="P235" s="52">
        <f t="shared" si="303"/>
        <v>1.8720538241862306E-3</v>
      </c>
      <c r="Q235" s="52">
        <f t="shared" si="303"/>
        <v>3.2943904210243993E-3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0</v>
      </c>
      <c r="P236" s="52">
        <f t="shared" si="304"/>
        <v>9.6121854025318709E-5</v>
      </c>
      <c r="Q236" s="52">
        <f t="shared" si="304"/>
        <v>9.448460682250602E-5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8.4476166845030235E-3</v>
      </c>
      <c r="C238" s="54">
        <f t="shared" si="306"/>
        <v>9.1966782179162924E-3</v>
      </c>
      <c r="D238" s="54">
        <f t="shared" si="306"/>
        <v>9.9684157739087526E-3</v>
      </c>
      <c r="E238" s="54">
        <f t="shared" si="306"/>
        <v>1.103173405451219E-2</v>
      </c>
      <c r="F238" s="54">
        <f t="shared" si="306"/>
        <v>1.2106608257189466E-2</v>
      </c>
      <c r="G238" s="54">
        <f t="shared" si="306"/>
        <v>1.3258049506147325E-2</v>
      </c>
      <c r="H238" s="54">
        <f t="shared" si="306"/>
        <v>1.3612554263299208E-2</v>
      </c>
      <c r="I238" s="54">
        <f t="shared" si="306"/>
        <v>1.5189485382995572E-2</v>
      </c>
      <c r="J238" s="54">
        <f t="shared" si="306"/>
        <v>1.6565404476329846E-2</v>
      </c>
      <c r="K238" s="54">
        <f t="shared" si="306"/>
        <v>2.0034880867309601E-2</v>
      </c>
      <c r="L238" s="54">
        <f t="shared" si="306"/>
        <v>1.9669482245893662E-2</v>
      </c>
      <c r="M238" s="54">
        <f t="shared" si="306"/>
        <v>2.1312231584301938E-2</v>
      </c>
      <c r="N238" s="54">
        <f t="shared" si="306"/>
        <v>2.2912337508777438E-2</v>
      </c>
      <c r="O238" s="54">
        <f t="shared" si="306"/>
        <v>2.5164722877454363E-2</v>
      </c>
      <c r="P238" s="54">
        <f t="shared" si="306"/>
        <v>2.7625447453047125E-2</v>
      </c>
      <c r="Q238" s="54">
        <f t="shared" si="306"/>
        <v>2.8613787236424725E-2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1.7434394678276779E-3</v>
      </c>
      <c r="C239" s="52">
        <f t="shared" si="307"/>
        <v>1.8395091616602969E-3</v>
      </c>
      <c r="D239" s="52">
        <f t="shared" si="307"/>
        <v>1.8793070180666777E-3</v>
      </c>
      <c r="E239" s="52">
        <f t="shared" si="307"/>
        <v>1.8881069892973871E-3</v>
      </c>
      <c r="F239" s="52">
        <f t="shared" si="307"/>
        <v>1.8362523722589468E-3</v>
      </c>
      <c r="G239" s="52">
        <f t="shared" si="307"/>
        <v>1.7575242924274389E-3</v>
      </c>
      <c r="H239" s="52">
        <f t="shared" si="307"/>
        <v>1.503757844845808E-3</v>
      </c>
      <c r="I239" s="52">
        <f t="shared" si="307"/>
        <v>1.4926916697008657E-3</v>
      </c>
      <c r="J239" s="52">
        <f t="shared" si="307"/>
        <v>1.4519318423506739E-3</v>
      </c>
      <c r="K239" s="52">
        <f t="shared" si="307"/>
        <v>1.5901736072609447E-3</v>
      </c>
      <c r="L239" s="52">
        <f t="shared" si="307"/>
        <v>1.4545858539051586E-3</v>
      </c>
      <c r="M239" s="52">
        <f t="shared" si="307"/>
        <v>1.4208659754596316E-3</v>
      </c>
      <c r="N239" s="52">
        <f t="shared" si="307"/>
        <v>1.3966158456438433E-3</v>
      </c>
      <c r="O239" s="52">
        <f t="shared" si="307"/>
        <v>1.3769832667502909E-3</v>
      </c>
      <c r="P239" s="52">
        <f t="shared" si="307"/>
        <v>1.2575142957583197E-3</v>
      </c>
      <c r="Q239" s="52">
        <f t="shared" si="307"/>
        <v>1.1502512576544522E-3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6.7041772166753456E-3</v>
      </c>
      <c r="C240" s="52">
        <f t="shared" si="308"/>
        <v>7.3571690562559957E-3</v>
      </c>
      <c r="D240" s="52">
        <f t="shared" si="308"/>
        <v>8.0891087558420741E-3</v>
      </c>
      <c r="E240" s="52">
        <f t="shared" si="308"/>
        <v>9.143627065214802E-3</v>
      </c>
      <c r="F240" s="52">
        <f t="shared" si="308"/>
        <v>1.027035588493052E-2</v>
      </c>
      <c r="G240" s="52">
        <f t="shared" si="308"/>
        <v>1.1500525213719887E-2</v>
      </c>
      <c r="H240" s="52">
        <f t="shared" si="308"/>
        <v>1.2000109079116424E-2</v>
      </c>
      <c r="I240" s="52">
        <f t="shared" si="308"/>
        <v>1.3582516794690077E-2</v>
      </c>
      <c r="J240" s="52">
        <f t="shared" si="308"/>
        <v>1.4992044330013546E-2</v>
      </c>
      <c r="K240" s="52">
        <f t="shared" si="308"/>
        <v>1.8378658414474437E-2</v>
      </c>
      <c r="L240" s="52">
        <f t="shared" si="308"/>
        <v>1.8189201389137235E-2</v>
      </c>
      <c r="M240" s="52">
        <f t="shared" si="308"/>
        <v>1.9868666806261141E-2</v>
      </c>
      <c r="N240" s="52">
        <f t="shared" si="308"/>
        <v>2.1493958644081365E-2</v>
      </c>
      <c r="O240" s="52">
        <f t="shared" si="308"/>
        <v>2.3764020481733785E-2</v>
      </c>
      <c r="P240" s="52">
        <f t="shared" si="308"/>
        <v>2.6224303805117425E-2</v>
      </c>
      <c r="Q240" s="52">
        <f t="shared" si="308"/>
        <v>2.7309997704635772E-2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1.0868733933697747E-4</v>
      </c>
      <c r="I241" s="52">
        <f t="shared" si="309"/>
        <v>1.1427691860462878E-4</v>
      </c>
      <c r="J241" s="52">
        <f t="shared" si="309"/>
        <v>1.2142830396562626E-4</v>
      </c>
      <c r="K241" s="52">
        <f t="shared" si="309"/>
        <v>6.6048845574220711E-5</v>
      </c>
      <c r="L241" s="52">
        <f t="shared" si="309"/>
        <v>2.5695002851268274E-5</v>
      </c>
      <c r="M241" s="52">
        <f t="shared" si="309"/>
        <v>2.269880258116845E-5</v>
      </c>
      <c r="N241" s="52">
        <f t="shared" si="309"/>
        <v>2.1763019052229919E-5</v>
      </c>
      <c r="O241" s="52">
        <f t="shared" si="309"/>
        <v>2.3719128970289358E-5</v>
      </c>
      <c r="P241" s="52">
        <f t="shared" si="309"/>
        <v>1.2900108604870601E-4</v>
      </c>
      <c r="Q241" s="52">
        <f t="shared" si="309"/>
        <v>1.2810013756324256E-4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9.0115178522520287E-6</v>
      </c>
      <c r="Q242" s="52">
        <f t="shared" si="310"/>
        <v>1.3064944542690873E-5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0</v>
      </c>
      <c r="P243" s="52">
        <f t="shared" si="311"/>
        <v>1.4411905586995871E-6</v>
      </c>
      <c r="Q243" s="52">
        <f t="shared" si="311"/>
        <v>3.3102873216132882E-6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0.991552383315497</v>
      </c>
      <c r="C244" s="50">
        <f t="shared" si="312"/>
        <v>0.99080332178208375</v>
      </c>
      <c r="D244" s="50">
        <f t="shared" si="312"/>
        <v>0.99003158422609117</v>
      </c>
      <c r="E244" s="50">
        <f t="shared" si="312"/>
        <v>0.98896826594548781</v>
      </c>
      <c r="F244" s="50">
        <f t="shared" si="312"/>
        <v>0.98789339174281043</v>
      </c>
      <c r="G244" s="50">
        <f t="shared" si="312"/>
        <v>0.9867419504938526</v>
      </c>
      <c r="H244" s="50">
        <f t="shared" si="312"/>
        <v>0.98638744573670079</v>
      </c>
      <c r="I244" s="50">
        <f t="shared" si="312"/>
        <v>0.98481051461700442</v>
      </c>
      <c r="J244" s="50">
        <f t="shared" si="312"/>
        <v>0.9834345955236703</v>
      </c>
      <c r="K244" s="50">
        <f t="shared" si="312"/>
        <v>0.97996511913269047</v>
      </c>
      <c r="L244" s="50">
        <f t="shared" si="312"/>
        <v>0.9803305177541064</v>
      </c>
      <c r="M244" s="50">
        <f t="shared" si="312"/>
        <v>0.97868776841569805</v>
      </c>
      <c r="N244" s="50">
        <f t="shared" si="312"/>
        <v>0.97708766249122259</v>
      </c>
      <c r="O244" s="50">
        <f t="shared" si="312"/>
        <v>0.9748352771225457</v>
      </c>
      <c r="P244" s="50">
        <f t="shared" si="312"/>
        <v>0.97237455254695282</v>
      </c>
      <c r="Q244" s="50">
        <f t="shared" si="312"/>
        <v>0.97138621276357529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0.33987222359339747</v>
      </c>
      <c r="C245" s="52">
        <f t="shared" si="313"/>
        <v>0.32902154005139006</v>
      </c>
      <c r="D245" s="52">
        <f t="shared" si="313"/>
        <v>0.31889373277575173</v>
      </c>
      <c r="E245" s="52">
        <f t="shared" si="313"/>
        <v>0.32070872312980564</v>
      </c>
      <c r="F245" s="52">
        <f t="shared" si="313"/>
        <v>0.31730877194003354</v>
      </c>
      <c r="G245" s="52">
        <f t="shared" si="313"/>
        <v>0.31881732519090328</v>
      </c>
      <c r="H245" s="52">
        <f t="shared" si="313"/>
        <v>0.27949850856324882</v>
      </c>
      <c r="I245" s="52">
        <f t="shared" si="313"/>
        <v>0.29962764680387149</v>
      </c>
      <c r="J245" s="52">
        <f t="shared" si="313"/>
        <v>0.30731529817021369</v>
      </c>
      <c r="K245" s="52">
        <f t="shared" si="313"/>
        <v>0.30500280491174714</v>
      </c>
      <c r="L245" s="52">
        <f t="shared" si="313"/>
        <v>0.30635692013564908</v>
      </c>
      <c r="M245" s="52">
        <f t="shared" si="313"/>
        <v>0.29217323971414677</v>
      </c>
      <c r="N245" s="52">
        <f t="shared" si="313"/>
        <v>0.25423124522962681</v>
      </c>
      <c r="O245" s="52">
        <f t="shared" si="313"/>
        <v>0.25775527518983155</v>
      </c>
      <c r="P245" s="52">
        <f t="shared" si="313"/>
        <v>0.27398156618895581</v>
      </c>
      <c r="Q245" s="52">
        <f t="shared" si="313"/>
        <v>0.25920545376219029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0.65168015972209947</v>
      </c>
      <c r="C246" s="46">
        <f t="shared" si="314"/>
        <v>0.66178178173069369</v>
      </c>
      <c r="D246" s="46">
        <f t="shared" si="314"/>
        <v>0.67113785145033944</v>
      </c>
      <c r="E246" s="46">
        <f t="shared" si="314"/>
        <v>0.66825954281568223</v>
      </c>
      <c r="F246" s="46">
        <f t="shared" si="314"/>
        <v>0.67058461980277695</v>
      </c>
      <c r="G246" s="46">
        <f t="shared" si="314"/>
        <v>0.66792462530294938</v>
      </c>
      <c r="H246" s="46">
        <f t="shared" si="314"/>
        <v>0.70688893717345203</v>
      </c>
      <c r="I246" s="46">
        <f t="shared" si="314"/>
        <v>0.68518286781313298</v>
      </c>
      <c r="J246" s="46">
        <f t="shared" si="314"/>
        <v>0.67611929735345655</v>
      </c>
      <c r="K246" s="46">
        <f t="shared" si="314"/>
        <v>0.67496231422094333</v>
      </c>
      <c r="L246" s="46">
        <f t="shared" si="314"/>
        <v>0.67397359761845721</v>
      </c>
      <c r="M246" s="46">
        <f t="shared" si="314"/>
        <v>0.68651452870155116</v>
      </c>
      <c r="N246" s="46">
        <f t="shared" si="314"/>
        <v>0.72285641726159577</v>
      </c>
      <c r="O246" s="46">
        <f t="shared" si="314"/>
        <v>0.71708000193271415</v>
      </c>
      <c r="P246" s="46">
        <f t="shared" si="314"/>
        <v>0.69839298635799707</v>
      </c>
      <c r="Q246" s="46">
        <f t="shared" si="314"/>
        <v>0.712180759001385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7.2385026815130569E-3</v>
      </c>
      <c r="C250" s="54">
        <f t="shared" si="316"/>
        <v>6.6270740505000418E-3</v>
      </c>
      <c r="D250" s="54">
        <f t="shared" si="316"/>
        <v>6.3104295770873235E-3</v>
      </c>
      <c r="E250" s="54">
        <f t="shared" si="316"/>
        <v>7.4752023992295828E-3</v>
      </c>
      <c r="F250" s="54">
        <f t="shared" si="316"/>
        <v>8.071480254452883E-3</v>
      </c>
      <c r="G250" s="54">
        <f t="shared" si="316"/>
        <v>8.7448280655836562E-3</v>
      </c>
      <c r="H250" s="54">
        <f t="shared" si="316"/>
        <v>9.5616798973184782E-3</v>
      </c>
      <c r="I250" s="54">
        <f t="shared" si="316"/>
        <v>1.0208319591654818E-2</v>
      </c>
      <c r="J250" s="54">
        <f t="shared" si="316"/>
        <v>1.0807662226753995E-2</v>
      </c>
      <c r="K250" s="54">
        <f t="shared" si="316"/>
        <v>1.0632828317890565E-2</v>
      </c>
      <c r="L250" s="54">
        <f t="shared" si="316"/>
        <v>1.3728640307246128E-2</v>
      </c>
      <c r="M250" s="54">
        <f t="shared" si="316"/>
        <v>1.6037000945004817E-2</v>
      </c>
      <c r="N250" s="54">
        <f t="shared" si="316"/>
        <v>1.4625404948206903E-2</v>
      </c>
      <c r="O250" s="54">
        <f t="shared" si="316"/>
        <v>1.302410630697734E-2</v>
      </c>
      <c r="P250" s="54">
        <f t="shared" si="316"/>
        <v>1.2919768734110909E-2</v>
      </c>
      <c r="Q250" s="54">
        <f t="shared" si="316"/>
        <v>1.3653738552076534E-2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0.9821056415123931</v>
      </c>
      <c r="C251" s="50">
        <f t="shared" si="317"/>
        <v>0.98339564264797286</v>
      </c>
      <c r="D251" s="50">
        <f t="shared" si="317"/>
        <v>0.98446677256476278</v>
      </c>
      <c r="E251" s="50">
        <f t="shared" si="317"/>
        <v>0.98367070278881585</v>
      </c>
      <c r="F251" s="50">
        <f t="shared" si="317"/>
        <v>0.9832985751664004</v>
      </c>
      <c r="G251" s="50">
        <f t="shared" si="317"/>
        <v>0.9831349744449458</v>
      </c>
      <c r="H251" s="50">
        <f t="shared" si="317"/>
        <v>0.9824306904122303</v>
      </c>
      <c r="I251" s="50">
        <f t="shared" si="317"/>
        <v>0.9822850369270304</v>
      </c>
      <c r="J251" s="50">
        <f t="shared" si="317"/>
        <v>0.98188401374646839</v>
      </c>
      <c r="K251" s="50">
        <f t="shared" si="317"/>
        <v>0.98227861947018236</v>
      </c>
      <c r="L251" s="50">
        <f t="shared" si="317"/>
        <v>0.97923098194451763</v>
      </c>
      <c r="M251" s="50">
        <f t="shared" si="317"/>
        <v>0.9768105274282407</v>
      </c>
      <c r="N251" s="50">
        <f t="shared" si="317"/>
        <v>0.97823130800789959</v>
      </c>
      <c r="O251" s="50">
        <f t="shared" si="317"/>
        <v>0.97964835583921994</v>
      </c>
      <c r="P251" s="50">
        <f t="shared" si="317"/>
        <v>0.97967778076670287</v>
      </c>
      <c r="Q251" s="50">
        <f t="shared" si="317"/>
        <v>0.97882857226708264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0.79178352117043482</v>
      </c>
      <c r="C252" s="52">
        <f t="shared" si="318"/>
        <v>0.78059426836713186</v>
      </c>
      <c r="D252" s="52">
        <f t="shared" si="318"/>
        <v>0.71845086049694118</v>
      </c>
      <c r="E252" s="52">
        <f t="shared" si="318"/>
        <v>0.71706581232013711</v>
      </c>
      <c r="F252" s="52">
        <f t="shared" si="318"/>
        <v>0.67391269357814965</v>
      </c>
      <c r="G252" s="52">
        <f t="shared" si="318"/>
        <v>0.63500606829799999</v>
      </c>
      <c r="H252" s="52">
        <f t="shared" si="318"/>
        <v>0.59836215373986457</v>
      </c>
      <c r="I252" s="52">
        <f t="shared" si="318"/>
        <v>0.55869295715794343</v>
      </c>
      <c r="J252" s="52">
        <f t="shared" si="318"/>
        <v>0.52842993202646216</v>
      </c>
      <c r="K252" s="52">
        <f t="shared" si="318"/>
        <v>0.49788970566158541</v>
      </c>
      <c r="L252" s="52">
        <f t="shared" si="318"/>
        <v>0.47193187141664539</v>
      </c>
      <c r="M252" s="52">
        <f t="shared" si="318"/>
        <v>0.45209685612425199</v>
      </c>
      <c r="N252" s="52">
        <f t="shared" si="318"/>
        <v>0.43225134940744381</v>
      </c>
      <c r="O252" s="52">
        <f t="shared" si="318"/>
        <v>0.41364647143591132</v>
      </c>
      <c r="P252" s="52">
        <f t="shared" si="318"/>
        <v>0.39392922317664525</v>
      </c>
      <c r="Q252" s="52">
        <f t="shared" si="318"/>
        <v>0.37979693884467669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0.19032212034195831</v>
      </c>
      <c r="C253" s="52">
        <f t="shared" si="319"/>
        <v>0.20280137428084102</v>
      </c>
      <c r="D253" s="52">
        <f t="shared" si="319"/>
        <v>0.26601591206782166</v>
      </c>
      <c r="E253" s="52">
        <f t="shared" si="319"/>
        <v>0.26660489046867869</v>
      </c>
      <c r="F253" s="52">
        <f t="shared" si="319"/>
        <v>0.30938588158825081</v>
      </c>
      <c r="G253" s="52">
        <f t="shared" si="319"/>
        <v>0.3481289061469458</v>
      </c>
      <c r="H253" s="52">
        <f t="shared" si="319"/>
        <v>0.38334457529003702</v>
      </c>
      <c r="I253" s="52">
        <f t="shared" si="319"/>
        <v>0.42195680141835334</v>
      </c>
      <c r="J253" s="52">
        <f t="shared" si="319"/>
        <v>0.45212731346484031</v>
      </c>
      <c r="K253" s="52">
        <f t="shared" si="319"/>
        <v>0.48067082051339949</v>
      </c>
      <c r="L253" s="52">
        <f t="shared" si="319"/>
        <v>0.50279852084141119</v>
      </c>
      <c r="M253" s="52">
        <f t="shared" si="319"/>
        <v>0.51963139243541689</v>
      </c>
      <c r="N253" s="52">
        <f t="shared" si="319"/>
        <v>0.53938284101819223</v>
      </c>
      <c r="O253" s="52">
        <f t="shared" si="319"/>
        <v>0.55659829388647641</v>
      </c>
      <c r="P253" s="52">
        <f t="shared" si="319"/>
        <v>0.57597812288988359</v>
      </c>
      <c r="Q253" s="52">
        <f t="shared" si="319"/>
        <v>0.58868118338609676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0</v>
      </c>
      <c r="H254" s="52">
        <f t="shared" si="320"/>
        <v>7.2396138232868874E-4</v>
      </c>
      <c r="I254" s="52">
        <f t="shared" si="320"/>
        <v>1.6352783507337394E-3</v>
      </c>
      <c r="J254" s="52">
        <f t="shared" si="320"/>
        <v>1.3267682551659082E-3</v>
      </c>
      <c r="K254" s="52">
        <f t="shared" si="320"/>
        <v>3.7180932951975726E-3</v>
      </c>
      <c r="L254" s="52">
        <f t="shared" si="320"/>
        <v>4.5005896864611346E-3</v>
      </c>
      <c r="M254" s="52">
        <f t="shared" si="320"/>
        <v>5.0768754446297243E-3</v>
      </c>
      <c r="N254" s="52">
        <f t="shared" si="320"/>
        <v>6.5785545076369996E-3</v>
      </c>
      <c r="O254" s="52">
        <f t="shared" si="320"/>
        <v>9.3533502827887489E-3</v>
      </c>
      <c r="P254" s="52">
        <f t="shared" si="320"/>
        <v>9.5778194778284309E-3</v>
      </c>
      <c r="Q254" s="52">
        <f t="shared" si="320"/>
        <v>1.0038543897659097E-2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5.0899127912956142E-6</v>
      </c>
      <c r="O255" s="52">
        <f t="shared" si="321"/>
        <v>2.6740538665738335E-5</v>
      </c>
      <c r="P255" s="52">
        <f t="shared" si="321"/>
        <v>1.2369453475072117E-4</v>
      </c>
      <c r="Q255" s="52">
        <f t="shared" si="321"/>
        <v>1.6082568957453711E-4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8.2951473273793198E-6</v>
      </c>
      <c r="P256" s="52">
        <f t="shared" si="322"/>
        <v>1.2537098263690045E-5</v>
      </c>
      <c r="Q256" s="52">
        <f t="shared" si="322"/>
        <v>2.8698897774565558E-5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5.4034239421084817E-6</v>
      </c>
      <c r="N257" s="52">
        <f t="shared" si="323"/>
        <v>1.3473161835160232E-5</v>
      </c>
      <c r="O257" s="52">
        <f t="shared" si="323"/>
        <v>1.5204548050294827E-5</v>
      </c>
      <c r="P257" s="52">
        <f t="shared" si="323"/>
        <v>5.6383589331174537E-5</v>
      </c>
      <c r="Q257" s="52">
        <f t="shared" si="323"/>
        <v>1.2238155130111399E-4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1.065585580609372E-2</v>
      </c>
      <c r="C258" s="50">
        <f t="shared" si="324"/>
        <v>9.9772833015270186E-3</v>
      </c>
      <c r="D258" s="50">
        <f t="shared" si="324"/>
        <v>9.222797858149976E-3</v>
      </c>
      <c r="E258" s="50">
        <f t="shared" si="324"/>
        <v>8.854094811954585E-3</v>
      </c>
      <c r="F258" s="50">
        <f t="shared" si="324"/>
        <v>8.6299445791467328E-3</v>
      </c>
      <c r="G258" s="50">
        <f t="shared" si="324"/>
        <v>8.1201974894705379E-3</v>
      </c>
      <c r="H258" s="50">
        <f t="shared" si="324"/>
        <v>8.0076296904512973E-3</v>
      </c>
      <c r="I258" s="50">
        <f t="shared" si="324"/>
        <v>7.5066434813146942E-3</v>
      </c>
      <c r="J258" s="50">
        <f t="shared" si="324"/>
        <v>7.308324026777605E-3</v>
      </c>
      <c r="K258" s="50">
        <f t="shared" si="324"/>
        <v>7.0885522119270433E-3</v>
      </c>
      <c r="L258" s="50">
        <f t="shared" si="324"/>
        <v>7.0403777482362035E-3</v>
      </c>
      <c r="M258" s="50">
        <f t="shared" si="324"/>
        <v>7.152471626754431E-3</v>
      </c>
      <c r="N258" s="50">
        <f t="shared" si="324"/>
        <v>7.1432870438935302E-3</v>
      </c>
      <c r="O258" s="50">
        <f t="shared" si="324"/>
        <v>7.327537853802607E-3</v>
      </c>
      <c r="P258" s="50">
        <f t="shared" si="324"/>
        <v>7.4024504991862233E-3</v>
      </c>
      <c r="Q258" s="50">
        <f t="shared" si="324"/>
        <v>7.5176891808407991E-3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1.8800539183829693E-4</v>
      </c>
      <c r="C259" s="52">
        <f t="shared" si="325"/>
        <v>1.6601021265024988E-4</v>
      </c>
      <c r="D259" s="52">
        <f t="shared" si="325"/>
        <v>1.4223238879411558E-4</v>
      </c>
      <c r="E259" s="52">
        <f t="shared" si="325"/>
        <v>1.2076435122396945E-4</v>
      </c>
      <c r="F259" s="52">
        <f t="shared" si="325"/>
        <v>9.8163794581077884E-5</v>
      </c>
      <c r="G259" s="52">
        <f t="shared" si="325"/>
        <v>8.3549032166631144E-5</v>
      </c>
      <c r="H259" s="52">
        <f t="shared" si="325"/>
        <v>7.1796915925354524E-5</v>
      </c>
      <c r="I259" s="52">
        <f t="shared" si="325"/>
        <v>5.736872966651638E-5</v>
      </c>
      <c r="J259" s="52">
        <f t="shared" si="325"/>
        <v>4.3961814457521297E-5</v>
      </c>
      <c r="K259" s="52">
        <f t="shared" si="325"/>
        <v>3.5414262322699814E-5</v>
      </c>
      <c r="L259" s="52">
        <f t="shared" si="325"/>
        <v>2.906284481831688E-5</v>
      </c>
      <c r="M259" s="52">
        <f t="shared" si="325"/>
        <v>2.3003750091203427E-5</v>
      </c>
      <c r="N259" s="52">
        <f t="shared" si="325"/>
        <v>1.9802385790904188E-5</v>
      </c>
      <c r="O259" s="52">
        <f t="shared" si="325"/>
        <v>1.6610923941844472E-5</v>
      </c>
      <c r="P259" s="52">
        <f t="shared" si="325"/>
        <v>1.3138613296815622E-5</v>
      </c>
      <c r="Q259" s="52">
        <f t="shared" si="325"/>
        <v>1.012031492116487E-5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1.0467850414255424E-2</v>
      </c>
      <c r="C260" s="52">
        <f t="shared" si="326"/>
        <v>9.8112730888767694E-3</v>
      </c>
      <c r="D260" s="52">
        <f t="shared" si="326"/>
        <v>9.080565469355862E-3</v>
      </c>
      <c r="E260" s="52">
        <f t="shared" si="326"/>
        <v>8.7333304607306161E-3</v>
      </c>
      <c r="F260" s="52">
        <f t="shared" si="326"/>
        <v>8.5317807845656547E-3</v>
      </c>
      <c r="G260" s="52">
        <f t="shared" si="326"/>
        <v>8.036648457303907E-3</v>
      </c>
      <c r="H260" s="52">
        <f t="shared" si="326"/>
        <v>7.9358327745259437E-3</v>
      </c>
      <c r="I260" s="52">
        <f t="shared" si="326"/>
        <v>7.4492747516481782E-3</v>
      </c>
      <c r="J260" s="52">
        <f t="shared" si="326"/>
        <v>7.2643622123200833E-3</v>
      </c>
      <c r="K260" s="52">
        <f t="shared" si="326"/>
        <v>7.0531379496043432E-3</v>
      </c>
      <c r="L260" s="52">
        <f t="shared" si="326"/>
        <v>7.0113149034178859E-3</v>
      </c>
      <c r="M260" s="52">
        <f t="shared" si="326"/>
        <v>7.1294678766632277E-3</v>
      </c>
      <c r="N260" s="52">
        <f t="shared" si="326"/>
        <v>7.0420119851343334E-3</v>
      </c>
      <c r="O260" s="52">
        <f t="shared" si="326"/>
        <v>7.2223353355042588E-3</v>
      </c>
      <c r="P260" s="52">
        <f t="shared" si="326"/>
        <v>7.2655453973050083E-3</v>
      </c>
      <c r="Q260" s="52">
        <f t="shared" si="326"/>
        <v>7.2951932352886429E-3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8.1472672968291548E-5</v>
      </c>
      <c r="O262" s="52">
        <f t="shared" si="328"/>
        <v>8.8591594356503853E-5</v>
      </c>
      <c r="P262" s="52">
        <f t="shared" si="328"/>
        <v>1.17721975139468E-4</v>
      </c>
      <c r="Q262" s="52">
        <f t="shared" si="328"/>
        <v>2.0645442439176336E-4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0</v>
      </c>
      <c r="P263" s="52">
        <f t="shared" si="329"/>
        <v>6.044513444930987E-6</v>
      </c>
      <c r="Q263" s="52">
        <f t="shared" si="329"/>
        <v>5.9212062392279777E-6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0.32325469211096708</v>
      </c>
      <c r="C265" s="54">
        <f t="shared" si="331"/>
        <v>0.34830515202268397</v>
      </c>
      <c r="D265" s="54">
        <f t="shared" si="331"/>
        <v>0.35472106966569178</v>
      </c>
      <c r="E265" s="54">
        <f t="shared" si="331"/>
        <v>0.37354619815431084</v>
      </c>
      <c r="F265" s="54">
        <f t="shared" si="331"/>
        <v>0.38450164009196952</v>
      </c>
      <c r="G265" s="54">
        <f t="shared" si="331"/>
        <v>0.40760092098008799</v>
      </c>
      <c r="H265" s="54">
        <f t="shared" si="331"/>
        <v>0.43082303303256481</v>
      </c>
      <c r="I265" s="54">
        <f t="shared" si="331"/>
        <v>0.46013472565657076</v>
      </c>
      <c r="J265" s="54">
        <f t="shared" si="331"/>
        <v>0.47850444307328338</v>
      </c>
      <c r="K265" s="54">
        <f t="shared" si="331"/>
        <v>0.52410638189861458</v>
      </c>
      <c r="L265" s="54">
        <f t="shared" si="331"/>
        <v>0.51772503859337293</v>
      </c>
      <c r="M265" s="54">
        <f t="shared" si="331"/>
        <v>0.5457478457366961</v>
      </c>
      <c r="N265" s="54">
        <f t="shared" si="331"/>
        <v>0.56782991920936754</v>
      </c>
      <c r="O265" s="54">
        <f t="shared" si="331"/>
        <v>0.60337231240691169</v>
      </c>
      <c r="P265" s="54">
        <f t="shared" si="331"/>
        <v>0.62784696745990431</v>
      </c>
      <c r="Q265" s="54">
        <f t="shared" si="331"/>
        <v>0.64377860955386879</v>
      </c>
    </row>
    <row r="266" spans="1:17" ht="11.45" customHeight="1" x14ac:dyDescent="0.25">
      <c r="A266" s="53" t="s">
        <v>59</v>
      </c>
      <c r="B266" s="52">
        <f t="shared" ref="B266:Q266" si="332">IF(B48=0,0,B48/B$46)</f>
        <v>8.1612297707330819E-2</v>
      </c>
      <c r="C266" s="52">
        <f t="shared" si="332"/>
        <v>8.5170734741556467E-2</v>
      </c>
      <c r="D266" s="52">
        <f t="shared" si="332"/>
        <v>8.1814894156469753E-2</v>
      </c>
      <c r="E266" s="52">
        <f t="shared" si="332"/>
        <v>7.8393097439641624E-2</v>
      </c>
      <c r="F266" s="52">
        <f t="shared" si="332"/>
        <v>7.1702626109155676E-2</v>
      </c>
      <c r="G266" s="52">
        <f t="shared" si="332"/>
        <v>6.6598489348151005E-2</v>
      </c>
      <c r="H266" s="52">
        <f t="shared" si="332"/>
        <v>5.8681335622776255E-2</v>
      </c>
      <c r="I266" s="52">
        <f t="shared" si="332"/>
        <v>5.5834139649934819E-2</v>
      </c>
      <c r="J266" s="52">
        <f t="shared" si="332"/>
        <v>5.2060021302364985E-2</v>
      </c>
      <c r="K266" s="52">
        <f t="shared" si="332"/>
        <v>5.1949932816051252E-2</v>
      </c>
      <c r="L266" s="52">
        <f t="shared" si="332"/>
        <v>4.803920540864258E-2</v>
      </c>
      <c r="M266" s="52">
        <f t="shared" si="332"/>
        <v>4.561415300934045E-2</v>
      </c>
      <c r="N266" s="52">
        <f t="shared" si="332"/>
        <v>4.3332472139734214E-2</v>
      </c>
      <c r="O266" s="52">
        <f t="shared" si="332"/>
        <v>4.1280128498832204E-2</v>
      </c>
      <c r="P266" s="52">
        <f t="shared" si="332"/>
        <v>3.5701753182137405E-2</v>
      </c>
      <c r="Q266" s="52">
        <f t="shared" si="332"/>
        <v>3.2276274368407708E-2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0.24164239440363627</v>
      </c>
      <c r="C267" s="52">
        <f t="shared" si="333"/>
        <v>0.26313441728112752</v>
      </c>
      <c r="D267" s="52">
        <f t="shared" si="333"/>
        <v>0.27290617550922203</v>
      </c>
      <c r="E267" s="52">
        <f t="shared" si="333"/>
        <v>0.29515310071466921</v>
      </c>
      <c r="F267" s="52">
        <f t="shared" si="333"/>
        <v>0.31279901398281384</v>
      </c>
      <c r="G267" s="52">
        <f t="shared" si="333"/>
        <v>0.341002431631937</v>
      </c>
      <c r="H267" s="52">
        <f t="shared" si="333"/>
        <v>0.36760685977356017</v>
      </c>
      <c r="I267" s="52">
        <f t="shared" si="333"/>
        <v>0.39973158415488957</v>
      </c>
      <c r="J267" s="52">
        <f t="shared" si="333"/>
        <v>0.42176551849402072</v>
      </c>
      <c r="K267" s="52">
        <f t="shared" si="333"/>
        <v>0.46983762179920691</v>
      </c>
      <c r="L267" s="52">
        <f t="shared" si="333"/>
        <v>0.46876721328484483</v>
      </c>
      <c r="M267" s="52">
        <f t="shared" si="333"/>
        <v>0.49934641693372911</v>
      </c>
      <c r="N267" s="52">
        <f t="shared" si="333"/>
        <v>0.52376827622296596</v>
      </c>
      <c r="O267" s="52">
        <f t="shared" si="333"/>
        <v>0.56132986023108911</v>
      </c>
      <c r="P267" s="52">
        <f t="shared" si="333"/>
        <v>0.58785244390589131</v>
      </c>
      <c r="Q267" s="52">
        <f t="shared" si="333"/>
        <v>0.60701533541383002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4.5348376362283442E-3</v>
      </c>
      <c r="I268" s="52">
        <f t="shared" si="334"/>
        <v>4.5690018517463155E-3</v>
      </c>
      <c r="J268" s="52">
        <f t="shared" si="334"/>
        <v>4.6789032768976193E-3</v>
      </c>
      <c r="K268" s="52">
        <f t="shared" si="334"/>
        <v>2.3188272833565208E-3</v>
      </c>
      <c r="L268" s="52">
        <f t="shared" si="334"/>
        <v>9.1861989988556761E-4</v>
      </c>
      <c r="M268" s="52">
        <f t="shared" si="334"/>
        <v>7.8727579362662442E-4</v>
      </c>
      <c r="N268" s="52">
        <f t="shared" si="334"/>
        <v>7.2917084666727114E-4</v>
      </c>
      <c r="O268" s="52">
        <f t="shared" si="334"/>
        <v>7.6232367699040804E-4</v>
      </c>
      <c r="P268" s="52">
        <f t="shared" si="334"/>
        <v>3.8974474700637952E-3</v>
      </c>
      <c r="Q268" s="52">
        <f t="shared" si="334"/>
        <v>3.819842609382998E-3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2.6883413869654494E-4</v>
      </c>
      <c r="Q269" s="52">
        <f t="shared" si="335"/>
        <v>3.9350152912865548E-4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0</v>
      </c>
      <c r="P270" s="52">
        <f t="shared" si="336"/>
        <v>1.2648876311526893E-4</v>
      </c>
      <c r="Q270" s="52">
        <f t="shared" si="336"/>
        <v>2.7365563311930528E-4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0.67674530788903298</v>
      </c>
      <c r="C271" s="50">
        <f t="shared" si="337"/>
        <v>0.65169484797731603</v>
      </c>
      <c r="D271" s="50">
        <f t="shared" si="337"/>
        <v>0.64527893033430817</v>
      </c>
      <c r="E271" s="50">
        <f t="shared" si="337"/>
        <v>0.62645380184568922</v>
      </c>
      <c r="F271" s="50">
        <f t="shared" si="337"/>
        <v>0.61549835990803048</v>
      </c>
      <c r="G271" s="50">
        <f t="shared" si="337"/>
        <v>0.59239907901991207</v>
      </c>
      <c r="H271" s="50">
        <f t="shared" si="337"/>
        <v>0.56917696696743525</v>
      </c>
      <c r="I271" s="50">
        <f t="shared" si="337"/>
        <v>0.53986527434342924</v>
      </c>
      <c r="J271" s="50">
        <f t="shared" si="337"/>
        <v>0.52149555692671667</v>
      </c>
      <c r="K271" s="50">
        <f t="shared" si="337"/>
        <v>0.47589361810138547</v>
      </c>
      <c r="L271" s="50">
        <f t="shared" si="337"/>
        <v>0.48227496140662701</v>
      </c>
      <c r="M271" s="50">
        <f t="shared" si="337"/>
        <v>0.45425215426330395</v>
      </c>
      <c r="N271" s="50">
        <f t="shared" si="337"/>
        <v>0.43217008079063246</v>
      </c>
      <c r="O271" s="50">
        <f t="shared" si="337"/>
        <v>0.39662768759308836</v>
      </c>
      <c r="P271" s="50">
        <f t="shared" si="337"/>
        <v>0.37215303254009563</v>
      </c>
      <c r="Q271" s="50">
        <f t="shared" si="337"/>
        <v>0.35622139044613127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0.32543640380633115</v>
      </c>
      <c r="C272" s="48">
        <f t="shared" si="338"/>
        <v>0.30568036699552104</v>
      </c>
      <c r="D272" s="48">
        <f t="shared" si="338"/>
        <v>0.32104192387446434</v>
      </c>
      <c r="E272" s="48">
        <f t="shared" si="338"/>
        <v>0.32016036938852577</v>
      </c>
      <c r="F272" s="48">
        <f t="shared" si="338"/>
        <v>0.33270427989548451</v>
      </c>
      <c r="G272" s="48">
        <f t="shared" si="338"/>
        <v>0.32092573874183122</v>
      </c>
      <c r="H272" s="48">
        <f t="shared" si="338"/>
        <v>0.27771741751473455</v>
      </c>
      <c r="I272" s="48">
        <f t="shared" si="338"/>
        <v>0.27076854801378225</v>
      </c>
      <c r="J272" s="48">
        <f t="shared" si="338"/>
        <v>0.26209253742094629</v>
      </c>
      <c r="K272" s="48">
        <f t="shared" si="338"/>
        <v>0.23800758222340387</v>
      </c>
      <c r="L272" s="48">
        <f t="shared" si="338"/>
        <v>0.24739393203813503</v>
      </c>
      <c r="M272" s="48">
        <f t="shared" si="338"/>
        <v>0.22267975031248363</v>
      </c>
      <c r="N272" s="48">
        <f t="shared" si="338"/>
        <v>0.19690176877623128</v>
      </c>
      <c r="O272" s="48">
        <f t="shared" si="338"/>
        <v>0.17545450925966619</v>
      </c>
      <c r="P272" s="48">
        <f t="shared" si="338"/>
        <v>0.17221983170238506</v>
      </c>
      <c r="Q272" s="48">
        <f t="shared" si="338"/>
        <v>0.15448607141409418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0.35130890408270182</v>
      </c>
      <c r="C273" s="46">
        <f t="shared" si="339"/>
        <v>0.34601448098179494</v>
      </c>
      <c r="D273" s="46">
        <f t="shared" si="339"/>
        <v>0.32423700645984377</v>
      </c>
      <c r="E273" s="46">
        <f t="shared" si="339"/>
        <v>0.30629343245716339</v>
      </c>
      <c r="F273" s="46">
        <f t="shared" si="339"/>
        <v>0.28279408001254602</v>
      </c>
      <c r="G273" s="46">
        <f t="shared" si="339"/>
        <v>0.27147334027808084</v>
      </c>
      <c r="H273" s="46">
        <f t="shared" si="339"/>
        <v>0.29145954945270069</v>
      </c>
      <c r="I273" s="46">
        <f t="shared" si="339"/>
        <v>0.26909672632964698</v>
      </c>
      <c r="J273" s="46">
        <f t="shared" si="339"/>
        <v>0.25940301950577038</v>
      </c>
      <c r="K273" s="46">
        <f t="shared" si="339"/>
        <v>0.23788603587798163</v>
      </c>
      <c r="L273" s="46">
        <f t="shared" si="339"/>
        <v>0.23488102936849201</v>
      </c>
      <c r="M273" s="46">
        <f t="shared" si="339"/>
        <v>0.23157240395082032</v>
      </c>
      <c r="N273" s="46">
        <f t="shared" si="339"/>
        <v>0.23526831201440121</v>
      </c>
      <c r="O273" s="46">
        <f t="shared" si="339"/>
        <v>0.22117317833342218</v>
      </c>
      <c r="P273" s="46">
        <f t="shared" si="339"/>
        <v>0.1999332008377106</v>
      </c>
      <c r="Q273" s="46">
        <f t="shared" si="339"/>
        <v>0.20173531903203712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1199.24470416854</v>
      </c>
      <c r="C4" s="96">
        <f t="shared" ref="C4:Q4" si="0">C5+C9+C10+C15</f>
        <v>1249.9679900000001</v>
      </c>
      <c r="D4" s="96">
        <f t="shared" si="0"/>
        <v>1283.2501299999999</v>
      </c>
      <c r="E4" s="96">
        <f t="shared" si="0"/>
        <v>1299.8433300000002</v>
      </c>
      <c r="F4" s="96">
        <f t="shared" si="0"/>
        <v>1353.37736</v>
      </c>
      <c r="G4" s="96">
        <f t="shared" si="0"/>
        <v>1439.978186879242</v>
      </c>
      <c r="H4" s="96">
        <f t="shared" si="0"/>
        <v>1498.85213</v>
      </c>
      <c r="I4" s="96">
        <f t="shared" si="0"/>
        <v>1701.04691</v>
      </c>
      <c r="J4" s="96">
        <f t="shared" si="0"/>
        <v>2007.5927399999998</v>
      </c>
      <c r="K4" s="96">
        <f t="shared" si="0"/>
        <v>1695.8858300000002</v>
      </c>
      <c r="L4" s="96">
        <f t="shared" si="0"/>
        <v>1753.3169923257201</v>
      </c>
      <c r="M4" s="96">
        <f t="shared" si="0"/>
        <v>1856.8616418416073</v>
      </c>
      <c r="N4" s="96">
        <f t="shared" si="0"/>
        <v>1875.2378782738144</v>
      </c>
      <c r="O4" s="96">
        <f t="shared" si="0"/>
        <v>1789.080638683906</v>
      </c>
      <c r="P4" s="96">
        <f t="shared" si="0"/>
        <v>1769.1285631763508</v>
      </c>
      <c r="Q4" s="96">
        <f t="shared" si="0"/>
        <v>1746.4412661870176</v>
      </c>
    </row>
    <row r="5" spans="1:17" ht="11.45" customHeight="1" x14ac:dyDescent="0.25">
      <c r="A5" s="95" t="s">
        <v>91</v>
      </c>
      <c r="B5" s="94">
        <f>SUM(B6:B8)</f>
        <v>1199.24470416854</v>
      </c>
      <c r="C5" s="94">
        <f t="shared" ref="C5:Q5" si="1">SUM(C6:C8)</f>
        <v>1249.9679900000001</v>
      </c>
      <c r="D5" s="94">
        <f t="shared" si="1"/>
        <v>1283.2501299999999</v>
      </c>
      <c r="E5" s="94">
        <f t="shared" si="1"/>
        <v>1299.8433300000002</v>
      </c>
      <c r="F5" s="94">
        <f t="shared" si="1"/>
        <v>1353.37736</v>
      </c>
      <c r="G5" s="94">
        <f t="shared" si="1"/>
        <v>1439.978186879242</v>
      </c>
      <c r="H5" s="94">
        <f t="shared" si="1"/>
        <v>1494.45279</v>
      </c>
      <c r="I5" s="94">
        <f t="shared" si="1"/>
        <v>1687.2455600000001</v>
      </c>
      <c r="J5" s="94">
        <f t="shared" si="1"/>
        <v>1982.9927399999999</v>
      </c>
      <c r="K5" s="94">
        <f t="shared" si="1"/>
        <v>1665.0809700000002</v>
      </c>
      <c r="L5" s="94">
        <f t="shared" si="1"/>
        <v>1707.556361767241</v>
      </c>
      <c r="M5" s="94">
        <f t="shared" si="1"/>
        <v>1820.0756261947383</v>
      </c>
      <c r="N5" s="94">
        <f t="shared" si="1"/>
        <v>1822.7310826830278</v>
      </c>
      <c r="O5" s="94">
        <f t="shared" si="1"/>
        <v>1723.9389579005133</v>
      </c>
      <c r="P5" s="94">
        <f t="shared" si="1"/>
        <v>1724.1509308161633</v>
      </c>
      <c r="Q5" s="94">
        <f t="shared" si="1"/>
        <v>1714.7652293059887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1.1000000000000001</v>
      </c>
      <c r="I6" s="94">
        <v>2.2000500000000001</v>
      </c>
      <c r="J6" s="94">
        <v>2.1997</v>
      </c>
      <c r="K6" s="94">
        <v>4.4001999999999999</v>
      </c>
      <c r="L6" s="94">
        <v>5.4933094721547961</v>
      </c>
      <c r="M6" s="94">
        <v>6.5938393985449455</v>
      </c>
      <c r="N6" s="94">
        <v>8.7897696422244156</v>
      </c>
      <c r="O6" s="94">
        <v>12.109140973176185</v>
      </c>
      <c r="P6" s="94">
        <v>13.208068113607494</v>
      </c>
      <c r="Q6" s="94">
        <v>14.307062771260817</v>
      </c>
    </row>
    <row r="7" spans="1:17" ht="11.45" customHeight="1" x14ac:dyDescent="0.25">
      <c r="A7" s="17" t="s">
        <v>89</v>
      </c>
      <c r="B7" s="94">
        <v>860.08863206217472</v>
      </c>
      <c r="C7" s="94">
        <v>852.45875999999998</v>
      </c>
      <c r="D7" s="94">
        <v>817.05917999999997</v>
      </c>
      <c r="E7" s="94">
        <v>797.76819</v>
      </c>
      <c r="F7" s="94">
        <v>709.91432999999995</v>
      </c>
      <c r="G7" s="94">
        <v>698.14345784897148</v>
      </c>
      <c r="H7" s="94">
        <v>665.1</v>
      </c>
      <c r="I7" s="94">
        <v>644.11793</v>
      </c>
      <c r="J7" s="94">
        <v>673.37712999999997</v>
      </c>
      <c r="K7" s="94">
        <v>614.74757</v>
      </c>
      <c r="L7" s="94">
        <v>600.12685891309354</v>
      </c>
      <c r="M7" s="94">
        <v>582.33263833748481</v>
      </c>
      <c r="N7" s="94">
        <v>525.78153405272951</v>
      </c>
      <c r="O7" s="94">
        <v>478.64434416185725</v>
      </c>
      <c r="P7" s="94">
        <v>447.2172710429594</v>
      </c>
      <c r="Q7" s="94">
        <v>436.75114551272935</v>
      </c>
    </row>
    <row r="8" spans="1:17" ht="11.45" customHeight="1" x14ac:dyDescent="0.25">
      <c r="A8" s="17" t="s">
        <v>88</v>
      </c>
      <c r="B8" s="94">
        <v>339.15607210636523</v>
      </c>
      <c r="C8" s="94">
        <v>397.50923</v>
      </c>
      <c r="D8" s="94">
        <v>466.19094999999999</v>
      </c>
      <c r="E8" s="94">
        <v>502.07514000000003</v>
      </c>
      <c r="F8" s="94">
        <v>643.46303</v>
      </c>
      <c r="G8" s="94">
        <v>741.83472903027064</v>
      </c>
      <c r="H8" s="94">
        <v>828.25279</v>
      </c>
      <c r="I8" s="94">
        <v>1040.92758</v>
      </c>
      <c r="J8" s="94">
        <v>1307.4159099999999</v>
      </c>
      <c r="K8" s="94">
        <v>1045.9332000000002</v>
      </c>
      <c r="L8" s="94">
        <v>1101.9361933819928</v>
      </c>
      <c r="M8" s="94">
        <v>1231.1491484587086</v>
      </c>
      <c r="N8" s="94">
        <v>1288.1597789880739</v>
      </c>
      <c r="O8" s="94">
        <v>1233.18547276548</v>
      </c>
      <c r="P8" s="94">
        <v>1263.7255916595964</v>
      </c>
      <c r="Q8" s="94">
        <v>1263.7070210219986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0.69266129820794609</v>
      </c>
      <c r="O9" s="94">
        <v>0.78818880832759375</v>
      </c>
      <c r="P9" s="94">
        <v>1.1703234646190785</v>
      </c>
      <c r="Q9" s="94">
        <v>2.1018562650385308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4.3993399999999996</v>
      </c>
      <c r="I10" s="94">
        <f t="shared" si="2"/>
        <v>13.801349999999999</v>
      </c>
      <c r="J10" s="94">
        <f t="shared" si="2"/>
        <v>24.6</v>
      </c>
      <c r="K10" s="94">
        <f t="shared" si="2"/>
        <v>30.804860000000001</v>
      </c>
      <c r="L10" s="94">
        <f t="shared" si="2"/>
        <v>45.760630558479008</v>
      </c>
      <c r="M10" s="94">
        <f t="shared" si="2"/>
        <v>36.783495614985434</v>
      </c>
      <c r="N10" s="94">
        <f t="shared" si="2"/>
        <v>51.807804927335845</v>
      </c>
      <c r="O10" s="94">
        <f t="shared" si="2"/>
        <v>64.344798902406296</v>
      </c>
      <c r="P10" s="94">
        <f t="shared" si="2"/>
        <v>43.732435543556718</v>
      </c>
      <c r="Q10" s="94">
        <f t="shared" si="2"/>
        <v>29.447517850088566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0.60002</v>
      </c>
      <c r="J12" s="94">
        <v>2.6</v>
      </c>
      <c r="K12" s="94">
        <v>2.6004100000000001</v>
      </c>
      <c r="L12" s="94">
        <v>4.3229669559377264</v>
      </c>
      <c r="M12" s="94">
        <v>5.0637055360610237</v>
      </c>
      <c r="N12" s="94">
        <v>5.9952706990914004</v>
      </c>
      <c r="O12" s="94">
        <v>7.5952585931215433</v>
      </c>
      <c r="P12" s="94">
        <v>7.595256418815417</v>
      </c>
      <c r="Q12" s="94">
        <v>6.52045639077126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4.3993399999999996</v>
      </c>
      <c r="I13" s="94">
        <v>13.201329999999999</v>
      </c>
      <c r="J13" s="94">
        <v>22</v>
      </c>
      <c r="K13" s="94">
        <v>28.204450000000001</v>
      </c>
      <c r="L13" s="94">
        <v>41.437663602541285</v>
      </c>
      <c r="M13" s="94">
        <v>31.719790078924412</v>
      </c>
      <c r="N13" s="94">
        <v>45.812534228244445</v>
      </c>
      <c r="O13" s="94">
        <v>56.749540309284754</v>
      </c>
      <c r="P13" s="94">
        <v>36.137179124741301</v>
      </c>
      <c r="Q13" s="94">
        <v>22.927061459317308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2.5200318835693213E-3</v>
      </c>
      <c r="N15" s="92">
        <v>6.3293652429872727E-3</v>
      </c>
      <c r="O15" s="92">
        <v>8.6930726590601602E-3</v>
      </c>
      <c r="P15" s="92">
        <v>7.4873352011691069E-2</v>
      </c>
      <c r="Q15" s="92">
        <v>0.12666276590164335</v>
      </c>
    </row>
    <row r="17" spans="1:17" ht="11.45" customHeight="1" x14ac:dyDescent="0.25">
      <c r="A17" s="27" t="s">
        <v>81</v>
      </c>
      <c r="B17" s="71">
        <f t="shared" ref="B17:Q17" si="3">B18+B42</f>
        <v>1199.24470416854</v>
      </c>
      <c r="C17" s="71">
        <f t="shared" si="3"/>
        <v>1249.9679899999999</v>
      </c>
      <c r="D17" s="71">
        <f t="shared" si="3"/>
        <v>1283.2501299999999</v>
      </c>
      <c r="E17" s="71">
        <f t="shared" si="3"/>
        <v>1299.8433300000002</v>
      </c>
      <c r="F17" s="71">
        <f t="shared" si="3"/>
        <v>1353.37736</v>
      </c>
      <c r="G17" s="71">
        <f t="shared" si="3"/>
        <v>1439.9781868792422</v>
      </c>
      <c r="H17" s="71">
        <f t="shared" si="3"/>
        <v>1498.85213</v>
      </c>
      <c r="I17" s="71">
        <f t="shared" si="3"/>
        <v>1701.04691</v>
      </c>
      <c r="J17" s="71">
        <f t="shared" si="3"/>
        <v>2007.5927399999998</v>
      </c>
      <c r="K17" s="71">
        <f t="shared" si="3"/>
        <v>1695.8858300000004</v>
      </c>
      <c r="L17" s="71">
        <f t="shared" si="3"/>
        <v>1753.3169923257203</v>
      </c>
      <c r="M17" s="71">
        <f t="shared" si="3"/>
        <v>1856.8616418416073</v>
      </c>
      <c r="N17" s="71">
        <f t="shared" si="3"/>
        <v>1875.2378782738147</v>
      </c>
      <c r="O17" s="71">
        <f t="shared" si="3"/>
        <v>1789.080638683906</v>
      </c>
      <c r="P17" s="71">
        <f t="shared" si="3"/>
        <v>1769.1285631763508</v>
      </c>
      <c r="Q17" s="71">
        <f t="shared" si="3"/>
        <v>1746.4412661870178</v>
      </c>
    </row>
    <row r="18" spans="1:17" ht="11.45" customHeight="1" x14ac:dyDescent="0.25">
      <c r="A18" s="25" t="s">
        <v>39</v>
      </c>
      <c r="B18" s="24">
        <f t="shared" ref="B18:Q18" si="4">B19+B21+B33</f>
        <v>1051.0358279921913</v>
      </c>
      <c r="C18" s="24">
        <f t="shared" si="4"/>
        <v>1049.7737211423635</v>
      </c>
      <c r="D18" s="24">
        <f t="shared" si="4"/>
        <v>1061.4347963183402</v>
      </c>
      <c r="E18" s="24">
        <f t="shared" si="4"/>
        <v>1041.298621440963</v>
      </c>
      <c r="F18" s="24">
        <f t="shared" si="4"/>
        <v>998.64544003083552</v>
      </c>
      <c r="G18" s="24">
        <f t="shared" si="4"/>
        <v>1028.4844020910457</v>
      </c>
      <c r="H18" s="24">
        <f t="shared" si="4"/>
        <v>1036.2991455779634</v>
      </c>
      <c r="I18" s="24">
        <f t="shared" si="4"/>
        <v>1078.567304726178</v>
      </c>
      <c r="J18" s="24">
        <f t="shared" si="4"/>
        <v>1157.3651085972506</v>
      </c>
      <c r="K18" s="24">
        <f t="shared" si="4"/>
        <v>1129.9183652816682</v>
      </c>
      <c r="L18" s="24">
        <f t="shared" si="4"/>
        <v>1145.8492192978738</v>
      </c>
      <c r="M18" s="24">
        <f t="shared" si="4"/>
        <v>1154.2142875936902</v>
      </c>
      <c r="N18" s="24">
        <f t="shared" si="4"/>
        <v>1121.5375305080972</v>
      </c>
      <c r="O18" s="24">
        <f t="shared" si="4"/>
        <v>1091.4462805325686</v>
      </c>
      <c r="P18" s="24">
        <f t="shared" si="4"/>
        <v>1091.513086474813</v>
      </c>
      <c r="Q18" s="24">
        <f t="shared" si="4"/>
        <v>1100.4758288314856</v>
      </c>
    </row>
    <row r="19" spans="1:17" ht="11.45" customHeight="1" x14ac:dyDescent="0.25">
      <c r="A19" s="91" t="s">
        <v>80</v>
      </c>
      <c r="B19" s="90">
        <v>3.5048616008928368</v>
      </c>
      <c r="C19" s="90">
        <v>3.2719903514989044</v>
      </c>
      <c r="D19" s="90">
        <v>3.4288944957257006</v>
      </c>
      <c r="E19" s="90">
        <v>3.9144945474720543</v>
      </c>
      <c r="F19" s="90">
        <v>4.4225642636491811</v>
      </c>
      <c r="G19" s="90">
        <v>4.9181796573270304</v>
      </c>
      <c r="H19" s="90">
        <v>5.5017038882707938</v>
      </c>
      <c r="I19" s="90">
        <v>6.0796614557920448</v>
      </c>
      <c r="J19" s="90">
        <v>6.503135622048136</v>
      </c>
      <c r="K19" s="90">
        <v>6.6067309397529632</v>
      </c>
      <c r="L19" s="90">
        <v>8.5122810503015458</v>
      </c>
      <c r="M19" s="90">
        <v>9.9542717383067849</v>
      </c>
      <c r="N19" s="90">
        <v>9.0502303593923106</v>
      </c>
      <c r="O19" s="90">
        <v>8.0204917400190681</v>
      </c>
      <c r="P19" s="90">
        <v>8.1000510529518461</v>
      </c>
      <c r="Q19" s="90">
        <v>8.5849388628233836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5.658161784861648E-3</v>
      </c>
      <c r="J20" s="88">
        <v>2.501290630546207E-2</v>
      </c>
      <c r="K20" s="88">
        <v>2.7829052268127617E-2</v>
      </c>
      <c r="L20" s="88">
        <v>6.0879014477674305E-2</v>
      </c>
      <c r="M20" s="88">
        <v>8.5811737567728391E-2</v>
      </c>
      <c r="N20" s="88">
        <v>0.10203262046943647</v>
      </c>
      <c r="O20" s="88">
        <v>0.12528331395527495</v>
      </c>
      <c r="P20" s="88">
        <v>0.13526884383771898</v>
      </c>
      <c r="Q20" s="88">
        <v>0.12628311678911372</v>
      </c>
    </row>
    <row r="21" spans="1:17" ht="11.45" customHeight="1" x14ac:dyDescent="0.25">
      <c r="A21" s="19" t="s">
        <v>29</v>
      </c>
      <c r="B21" s="21">
        <f>B22+B24+B26+B27+B29+B32</f>
        <v>979.87630953999917</v>
      </c>
      <c r="C21" s="21">
        <f t="shared" ref="C21:Q21" si="5">C22+C24+C26+C27+C29+C32</f>
        <v>983.92145819122811</v>
      </c>
      <c r="D21" s="21">
        <f t="shared" si="5"/>
        <v>997.4752678641903</v>
      </c>
      <c r="E21" s="21">
        <f t="shared" si="5"/>
        <v>978.60258190725392</v>
      </c>
      <c r="F21" s="21">
        <f t="shared" si="5"/>
        <v>934.15794322324894</v>
      </c>
      <c r="G21" s="21">
        <f t="shared" si="5"/>
        <v>965.56511924081315</v>
      </c>
      <c r="H21" s="21">
        <f t="shared" si="5"/>
        <v>971.89423449852427</v>
      </c>
      <c r="I21" s="21">
        <f t="shared" si="5"/>
        <v>1013.3331143679015</v>
      </c>
      <c r="J21" s="21">
        <f t="shared" si="5"/>
        <v>1091.8496241189671</v>
      </c>
      <c r="K21" s="21">
        <f t="shared" si="5"/>
        <v>1063.5461521123373</v>
      </c>
      <c r="L21" s="21">
        <f t="shared" si="5"/>
        <v>1078.0184252430533</v>
      </c>
      <c r="M21" s="21">
        <f t="shared" si="5"/>
        <v>1083.5220160981196</v>
      </c>
      <c r="N21" s="21">
        <f t="shared" si="5"/>
        <v>1052.0227714268472</v>
      </c>
      <c r="O21" s="21">
        <f t="shared" si="5"/>
        <v>1021.5768906113108</v>
      </c>
      <c r="P21" s="21">
        <f t="shared" si="5"/>
        <v>1019.1489917377803</v>
      </c>
      <c r="Q21" s="21">
        <f t="shared" si="5"/>
        <v>1025.2520384085624</v>
      </c>
    </row>
    <row r="22" spans="1:17" ht="11.45" customHeight="1" x14ac:dyDescent="0.25">
      <c r="A22" s="62" t="s">
        <v>59</v>
      </c>
      <c r="B22" s="70">
        <v>850.62915855256676</v>
      </c>
      <c r="C22" s="70">
        <v>842.68254460390381</v>
      </c>
      <c r="D22" s="70">
        <v>806.75380635498368</v>
      </c>
      <c r="E22" s="70">
        <v>786.84782507458647</v>
      </c>
      <c r="F22" s="70">
        <v>697.52801139756457</v>
      </c>
      <c r="G22" s="70">
        <v>685.341086538951</v>
      </c>
      <c r="H22" s="70">
        <v>652.21403912684195</v>
      </c>
      <c r="I22" s="70">
        <v>630.97929105882611</v>
      </c>
      <c r="J22" s="70">
        <v>662.23265057529284</v>
      </c>
      <c r="K22" s="70">
        <v>603.9053834249047</v>
      </c>
      <c r="L22" s="70">
        <v>589.83647101165207</v>
      </c>
      <c r="M22" s="70">
        <v>571.56316691242489</v>
      </c>
      <c r="N22" s="70">
        <v>517.10785726731808</v>
      </c>
      <c r="O22" s="70">
        <v>472.57435213577133</v>
      </c>
      <c r="P22" s="70">
        <v>441.36854868891339</v>
      </c>
      <c r="Q22" s="70">
        <v>429.52661667165233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0.58723383492132764</v>
      </c>
      <c r="J23" s="70">
        <v>2.5471348290966018</v>
      </c>
      <c r="K23" s="70">
        <v>2.5437867280491568</v>
      </c>
      <c r="L23" s="70">
        <v>4.2184536490259124</v>
      </c>
      <c r="M23" s="70">
        <v>4.927214142017343</v>
      </c>
      <c r="N23" s="70">
        <v>5.8298924609762697</v>
      </c>
      <c r="O23" s="70">
        <v>7.3818018701301904</v>
      </c>
      <c r="P23" s="70">
        <v>7.3707453073056843</v>
      </c>
      <c r="Q23" s="70">
        <v>6.3182697936348786</v>
      </c>
    </row>
    <row r="24" spans="1:17" ht="11.45" customHeight="1" x14ac:dyDescent="0.25">
      <c r="A24" s="62" t="s">
        <v>58</v>
      </c>
      <c r="B24" s="70">
        <v>129.24715098743241</v>
      </c>
      <c r="C24" s="70">
        <v>141.2389135873243</v>
      </c>
      <c r="D24" s="70">
        <v>190.72146150920659</v>
      </c>
      <c r="E24" s="70">
        <v>191.75475683266748</v>
      </c>
      <c r="F24" s="70">
        <v>236.62993182568434</v>
      </c>
      <c r="G24" s="70">
        <v>280.22403270186209</v>
      </c>
      <c r="H24" s="70">
        <v>319.20951423172613</v>
      </c>
      <c r="I24" s="70">
        <v>380.88027536774126</v>
      </c>
      <c r="J24" s="70">
        <v>428.26230419316562</v>
      </c>
      <c r="K24" s="70">
        <v>455.64370879206774</v>
      </c>
      <c r="L24" s="70">
        <v>482.85960066470074</v>
      </c>
      <c r="M24" s="70">
        <v>505.5233014651551</v>
      </c>
      <c r="N24" s="70">
        <v>526.26896173055911</v>
      </c>
      <c r="O24" s="70">
        <v>537.0208299273803</v>
      </c>
      <c r="P24" s="70">
        <v>565.3091521224394</v>
      </c>
      <c r="Q24" s="70">
        <v>582.13963326637497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1.6865520830892513</v>
      </c>
      <c r="I25" s="70">
        <v>4.7699447511366797</v>
      </c>
      <c r="J25" s="70">
        <v>7.0873146704260783</v>
      </c>
      <c r="K25" s="70">
        <v>11.964402893647875</v>
      </c>
      <c r="L25" s="70">
        <v>17.500395332177987</v>
      </c>
      <c r="M25" s="70">
        <v>12.698419881677586</v>
      </c>
      <c r="N25" s="70">
        <v>18.075133497160927</v>
      </c>
      <c r="O25" s="70">
        <v>23.628300717207633</v>
      </c>
      <c r="P25" s="70">
        <v>15.719051712818199</v>
      </c>
      <c r="Q25" s="70">
        <v>10.375533585422426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0.47068113995614513</v>
      </c>
      <c r="I26" s="70">
        <v>1.4735479413340822</v>
      </c>
      <c r="J26" s="70">
        <v>1.3546693505087002</v>
      </c>
      <c r="K26" s="70">
        <v>3.9970598953647372</v>
      </c>
      <c r="L26" s="70">
        <v>5.3223535667003885</v>
      </c>
      <c r="M26" s="70">
        <v>6.4330276886563436</v>
      </c>
      <c r="N26" s="70">
        <v>8.6345922488411713</v>
      </c>
      <c r="O26" s="70">
        <v>11.943442546155174</v>
      </c>
      <c r="P26" s="70">
        <v>12.31589970838246</v>
      </c>
      <c r="Q26" s="70">
        <v>13.352742196728228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5.0308148857350007E-3</v>
      </c>
      <c r="O27" s="70">
        <v>2.6685472877032088E-2</v>
      </c>
      <c r="P27" s="70">
        <v>0.12073915609332943</v>
      </c>
      <c r="Q27" s="70">
        <v>0.15570118781661146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4.3823312723202147E-3</v>
      </c>
      <c r="P29" s="70">
        <v>6.8769368183745246E-3</v>
      </c>
      <c r="Q29" s="70">
        <v>1.539876765004539E-2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4.510323393104903E-5</v>
      </c>
      <c r="P30" s="70">
        <v>7.4404020653268444E-5</v>
      </c>
      <c r="Q30" s="70">
        <v>1.4633010617659268E-4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1.4948748044838988E-3</v>
      </c>
      <c r="P31" s="70">
        <v>2.421540078535568E-3</v>
      </c>
      <c r="Q31" s="70">
        <v>5.4510007017972732E-3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2.5200318835693213E-3</v>
      </c>
      <c r="N32" s="70">
        <v>6.3293652429872727E-3</v>
      </c>
      <c r="O32" s="70">
        <v>7.1981978545762612E-3</v>
      </c>
      <c r="P32" s="70">
        <v>2.7775125133265112E-2</v>
      </c>
      <c r="Q32" s="70">
        <v>6.1946318340080735E-2</v>
      </c>
    </row>
    <row r="33" spans="1:17" ht="11.45" customHeight="1" x14ac:dyDescent="0.25">
      <c r="A33" s="19" t="s">
        <v>28</v>
      </c>
      <c r="B33" s="21">
        <f>B34+B36+B38+B39+B41</f>
        <v>67.65465685129935</v>
      </c>
      <c r="C33" s="21">
        <f t="shared" ref="C33:Q33" si="6">C34+C36+C38+C39+C41</f>
        <v>62.580272599636551</v>
      </c>
      <c r="D33" s="21">
        <f t="shared" si="6"/>
        <v>60.530633958424232</v>
      </c>
      <c r="E33" s="21">
        <f t="shared" si="6"/>
        <v>58.781544986236973</v>
      </c>
      <c r="F33" s="21">
        <f t="shared" si="6"/>
        <v>60.064932543937374</v>
      </c>
      <c r="G33" s="21">
        <f t="shared" si="6"/>
        <v>58.001103192905482</v>
      </c>
      <c r="H33" s="21">
        <f t="shared" si="6"/>
        <v>58.903207191168406</v>
      </c>
      <c r="I33" s="21">
        <f t="shared" si="6"/>
        <v>59.154528902484479</v>
      </c>
      <c r="J33" s="21">
        <f t="shared" si="6"/>
        <v>59.012348856235384</v>
      </c>
      <c r="K33" s="21">
        <f t="shared" si="6"/>
        <v>59.765482229578026</v>
      </c>
      <c r="L33" s="21">
        <f t="shared" si="6"/>
        <v>59.318513004518977</v>
      </c>
      <c r="M33" s="21">
        <f t="shared" si="6"/>
        <v>60.737999757263822</v>
      </c>
      <c r="N33" s="21">
        <f t="shared" si="6"/>
        <v>60.464528721857761</v>
      </c>
      <c r="O33" s="21">
        <f t="shared" si="6"/>
        <v>61.848898181238781</v>
      </c>
      <c r="P33" s="21">
        <f t="shared" si="6"/>
        <v>64.264043684080889</v>
      </c>
      <c r="Q33" s="21">
        <f t="shared" si="6"/>
        <v>66.638851560099752</v>
      </c>
    </row>
    <row r="34" spans="1:17" ht="11.45" customHeight="1" x14ac:dyDescent="0.25">
      <c r="A34" s="62" t="s">
        <v>59</v>
      </c>
      <c r="B34" s="20">
        <v>0.39394606752803923</v>
      </c>
      <c r="C34" s="20">
        <v>0.35509190510338606</v>
      </c>
      <c r="D34" s="20">
        <v>0.3202124227345311</v>
      </c>
      <c r="E34" s="20">
        <v>0.27724045576274819</v>
      </c>
      <c r="F34" s="20">
        <v>0.23762277089394496</v>
      </c>
      <c r="G34" s="20">
        <v>0.20949596771659867</v>
      </c>
      <c r="H34" s="20">
        <v>0.18699720041084192</v>
      </c>
      <c r="I34" s="20">
        <v>0.16116823657159621</v>
      </c>
      <c r="J34" s="20">
        <v>0.12772666146966039</v>
      </c>
      <c r="K34" s="20">
        <v>0.10815460769911237</v>
      </c>
      <c r="L34" s="20">
        <v>8.9399583922602485E-2</v>
      </c>
      <c r="M34" s="20">
        <v>7.1224376550378124E-2</v>
      </c>
      <c r="N34" s="20">
        <v>6.1514885452722601E-2</v>
      </c>
      <c r="O34" s="20">
        <v>4.8732680360628923E-2</v>
      </c>
      <c r="P34" s="20">
        <v>3.9185882878987201E-2</v>
      </c>
      <c r="Q34" s="20">
        <v>3.008512883999772E-2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1.4999452909243363E-4</v>
      </c>
      <c r="J35" s="20">
        <v>4.9127301070247306E-4</v>
      </c>
      <c r="K35" s="20">
        <v>4.5557178855084094E-4</v>
      </c>
      <c r="L35" s="20">
        <v>6.3937721648997645E-4</v>
      </c>
      <c r="M35" s="20">
        <v>6.1399644993072517E-4</v>
      </c>
      <c r="N35" s="20">
        <v>6.9352101674458901E-4</v>
      </c>
      <c r="O35" s="20">
        <v>7.6122411086582825E-4</v>
      </c>
      <c r="P35" s="20">
        <v>6.5439452629983041E-4</v>
      </c>
      <c r="Q35" s="20">
        <v>4.4254757076598249E-4</v>
      </c>
    </row>
    <row r="36" spans="1:17" ht="11.45" customHeight="1" x14ac:dyDescent="0.25">
      <c r="A36" s="62" t="s">
        <v>58</v>
      </c>
      <c r="B36" s="20">
        <v>67.260710783771316</v>
      </c>
      <c r="C36" s="20">
        <v>62.225180694533165</v>
      </c>
      <c r="D36" s="20">
        <v>60.210421535689704</v>
      </c>
      <c r="E36" s="20">
        <v>58.504304530474222</v>
      </c>
      <c r="F36" s="20">
        <v>59.827309773043432</v>
      </c>
      <c r="G36" s="20">
        <v>57.791607225188883</v>
      </c>
      <c r="H36" s="20">
        <v>58.716209990757562</v>
      </c>
      <c r="I36" s="20">
        <v>58.993360665912881</v>
      </c>
      <c r="J36" s="20">
        <v>58.884622194765726</v>
      </c>
      <c r="K36" s="20">
        <v>59.657327621878913</v>
      </c>
      <c r="L36" s="20">
        <v>59.229113420596377</v>
      </c>
      <c r="M36" s="20">
        <v>60.666775380713446</v>
      </c>
      <c r="N36" s="20">
        <v>59.715383353082828</v>
      </c>
      <c r="O36" s="20">
        <v>61.038662165427588</v>
      </c>
      <c r="P36" s="20">
        <v>63.185993549020267</v>
      </c>
      <c r="Q36" s="20">
        <v>64.702025084720631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0.31022868008605148</v>
      </c>
      <c r="I37" s="20">
        <v>0.73880034183491983</v>
      </c>
      <c r="J37" s="20">
        <v>0.97445899402161684</v>
      </c>
      <c r="K37" s="20">
        <v>1.5664676269311963</v>
      </c>
      <c r="L37" s="20">
        <v>2.1465554260120627</v>
      </c>
      <c r="M37" s="20">
        <v>1.5237814091125079</v>
      </c>
      <c r="N37" s="20">
        <v>2.050800663654067</v>
      </c>
      <c r="O37" s="20">
        <v>2.6853394717606767</v>
      </c>
      <c r="P37" s="20">
        <v>1.7566171171904477</v>
      </c>
      <c r="Q37" s="20">
        <v>1.1529510237641909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0.68763048332221111</v>
      </c>
      <c r="O39" s="20">
        <v>0.7615033354505617</v>
      </c>
      <c r="P39" s="20">
        <v>1.0049244464445017</v>
      </c>
      <c r="Q39" s="20">
        <v>1.872712359174175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3.3939805737131137E-2</v>
      </c>
      <c r="Q41" s="20">
        <v>3.4028987364947472E-2</v>
      </c>
    </row>
    <row r="42" spans="1:17" ht="11.45" customHeight="1" x14ac:dyDescent="0.25">
      <c r="A42" s="25" t="s">
        <v>18</v>
      </c>
      <c r="B42" s="24">
        <f t="shared" ref="B42" si="7">B43+B52</f>
        <v>148.20887617634855</v>
      </c>
      <c r="C42" s="24">
        <f t="shared" ref="C42:Q42" si="8">C43+C52</f>
        <v>200.1942688576365</v>
      </c>
      <c r="D42" s="24">
        <f t="shared" si="8"/>
        <v>221.81533368165978</v>
      </c>
      <c r="E42" s="24">
        <f t="shared" si="8"/>
        <v>258.54470855903713</v>
      </c>
      <c r="F42" s="24">
        <f t="shared" si="8"/>
        <v>354.73191996916444</v>
      </c>
      <c r="G42" s="24">
        <f t="shared" si="8"/>
        <v>411.49378478819648</v>
      </c>
      <c r="H42" s="24">
        <f t="shared" si="8"/>
        <v>462.55298442203662</v>
      </c>
      <c r="I42" s="24">
        <f t="shared" si="8"/>
        <v>622.47960527382213</v>
      </c>
      <c r="J42" s="24">
        <f t="shared" si="8"/>
        <v>850.22763140274924</v>
      </c>
      <c r="K42" s="24">
        <f t="shared" si="8"/>
        <v>565.96746471833217</v>
      </c>
      <c r="L42" s="24">
        <f t="shared" si="8"/>
        <v>607.46777302784653</v>
      </c>
      <c r="M42" s="24">
        <f t="shared" si="8"/>
        <v>702.64735424791695</v>
      </c>
      <c r="N42" s="24">
        <f t="shared" si="8"/>
        <v>753.70034776571754</v>
      </c>
      <c r="O42" s="24">
        <f t="shared" si="8"/>
        <v>697.63435815133744</v>
      </c>
      <c r="P42" s="24">
        <f t="shared" si="8"/>
        <v>677.61547670153777</v>
      </c>
      <c r="Q42" s="24">
        <f t="shared" si="8"/>
        <v>645.96543735553223</v>
      </c>
    </row>
    <row r="43" spans="1:17" ht="11.45" customHeight="1" x14ac:dyDescent="0.25">
      <c r="A43" s="23" t="s">
        <v>27</v>
      </c>
      <c r="B43" s="22">
        <f>B44+B46+B48+B49+B51</f>
        <v>22.694704216488688</v>
      </c>
      <c r="C43" s="22">
        <f t="shared" ref="C43:Q43" si="9">C44+C46+C48+C49+C51</f>
        <v>25.958782445751272</v>
      </c>
      <c r="D43" s="22">
        <f t="shared" si="9"/>
        <v>29.317166662397153</v>
      </c>
      <c r="E43" s="22">
        <f t="shared" si="9"/>
        <v>33.042794357306079</v>
      </c>
      <c r="F43" s="22">
        <f t="shared" si="9"/>
        <v>42.619463760913064</v>
      </c>
      <c r="G43" s="22">
        <f t="shared" si="9"/>
        <v>48.29041021748948</v>
      </c>
      <c r="H43" s="22">
        <f t="shared" si="9"/>
        <v>54.629010596131863</v>
      </c>
      <c r="I43" s="22">
        <f t="shared" si="9"/>
        <v>64.156399212941011</v>
      </c>
      <c r="J43" s="22">
        <f t="shared" si="9"/>
        <v>68.538382651970139</v>
      </c>
      <c r="K43" s="22">
        <f t="shared" si="9"/>
        <v>71.362429527708713</v>
      </c>
      <c r="L43" s="22">
        <f t="shared" si="9"/>
        <v>68.387487844187902</v>
      </c>
      <c r="M43" s="22">
        <f t="shared" si="9"/>
        <v>73.675629991493778</v>
      </c>
      <c r="N43" s="22">
        <f t="shared" si="9"/>
        <v>76.800915862115744</v>
      </c>
      <c r="O43" s="22">
        <f t="shared" si="9"/>
        <v>85.642991561980182</v>
      </c>
      <c r="P43" s="22">
        <f t="shared" si="9"/>
        <v>97.674196905227873</v>
      </c>
      <c r="Q43" s="22">
        <f t="shared" si="9"/>
        <v>106.69027062654472</v>
      </c>
    </row>
    <row r="44" spans="1:17" ht="11.45" customHeight="1" x14ac:dyDescent="0.25">
      <c r="A44" s="62" t="s">
        <v>59</v>
      </c>
      <c r="B44" s="70">
        <v>5.5606658411870367</v>
      </c>
      <c r="C44" s="70">
        <v>6.1491331394939799</v>
      </c>
      <c r="D44" s="70">
        <v>6.5562667265560775</v>
      </c>
      <c r="E44" s="70">
        <v>6.7286299221787802</v>
      </c>
      <c r="F44" s="70">
        <v>7.7261315678922484</v>
      </c>
      <c r="G44" s="70">
        <v>7.6746956849767729</v>
      </c>
      <c r="H44" s="70">
        <v>7.1972597844764836</v>
      </c>
      <c r="I44" s="70">
        <v>7.4978292488102625</v>
      </c>
      <c r="J44" s="70">
        <v>7.1136171411893834</v>
      </c>
      <c r="K44" s="70">
        <v>6.7277110276433261</v>
      </c>
      <c r="L44" s="70">
        <v>6.0116742231551488</v>
      </c>
      <c r="M44" s="70">
        <v>5.8076808462636942</v>
      </c>
      <c r="N44" s="70">
        <v>5.5572022396577729</v>
      </c>
      <c r="O44" s="70">
        <v>5.5931387423599457</v>
      </c>
      <c r="P44" s="70">
        <v>5.3002864402907743</v>
      </c>
      <c r="Q44" s="70">
        <v>5.1200134732366918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6.978008764718175E-3</v>
      </c>
      <c r="J45" s="70">
        <v>2.7360991587233728E-2</v>
      </c>
      <c r="K45" s="70">
        <v>2.8338647894164942E-2</v>
      </c>
      <c r="L45" s="70">
        <v>4.2994915217650011E-2</v>
      </c>
      <c r="M45" s="70">
        <v>5.006566002602162E-2</v>
      </c>
      <c r="N45" s="70">
        <v>6.265209662894998E-2</v>
      </c>
      <c r="O45" s="70">
        <v>8.7367081691281309E-2</v>
      </c>
      <c r="P45" s="70">
        <v>8.8513469125061139E-2</v>
      </c>
      <c r="Q45" s="70">
        <v>7.5314602670326164E-2</v>
      </c>
    </row>
    <row r="46" spans="1:17" ht="11.45" customHeight="1" x14ac:dyDescent="0.25">
      <c r="A46" s="62" t="s">
        <v>58</v>
      </c>
      <c r="B46" s="70">
        <v>17.134038375301653</v>
      </c>
      <c r="C46" s="70">
        <v>19.809649306257292</v>
      </c>
      <c r="D46" s="70">
        <v>22.760899935841074</v>
      </c>
      <c r="E46" s="70">
        <v>26.314164435127296</v>
      </c>
      <c r="F46" s="70">
        <v>34.893332193020818</v>
      </c>
      <c r="G46" s="70">
        <v>40.615714532512705</v>
      </c>
      <c r="H46" s="70">
        <v>46.802431951611524</v>
      </c>
      <c r="I46" s="70">
        <v>55.932067905464834</v>
      </c>
      <c r="J46" s="70">
        <v>60.579734861289452</v>
      </c>
      <c r="K46" s="70">
        <v>64.231578395430134</v>
      </c>
      <c r="L46" s="70">
        <v>62.204857715578349</v>
      </c>
      <c r="M46" s="70">
        <v>67.70713743534148</v>
      </c>
      <c r="N46" s="70">
        <v>71.088536229074734</v>
      </c>
      <c r="O46" s="70">
        <v>79.884154392599228</v>
      </c>
      <c r="P46" s="70">
        <v>91.42634531656806</v>
      </c>
      <c r="Q46" s="70">
        <v>100.51725740123287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0.24728191229391633</v>
      </c>
      <c r="I47" s="70">
        <v>0.70045756981330309</v>
      </c>
      <c r="J47" s="70">
        <v>1.002436465139682</v>
      </c>
      <c r="K47" s="70">
        <v>1.6864764706273665</v>
      </c>
      <c r="L47" s="70">
        <v>2.2540332266358609</v>
      </c>
      <c r="M47" s="70">
        <v>1.7000998372888074</v>
      </c>
      <c r="N47" s="70">
        <v>2.4406380407932113</v>
      </c>
      <c r="O47" s="70">
        <v>3.5130070329225407</v>
      </c>
      <c r="P47" s="70">
        <v>2.539880225835792</v>
      </c>
      <c r="Q47" s="70">
        <v>1.7897535550415595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0.62931886004385496</v>
      </c>
      <c r="I48" s="70">
        <v>0.72650205866591799</v>
      </c>
      <c r="J48" s="70">
        <v>0.84503064949129991</v>
      </c>
      <c r="K48" s="70">
        <v>0.40314010463526262</v>
      </c>
      <c r="L48" s="70">
        <v>0.17095590545440806</v>
      </c>
      <c r="M48" s="70">
        <v>0.16081170988860183</v>
      </c>
      <c r="N48" s="70">
        <v>0.15517739338324402</v>
      </c>
      <c r="O48" s="70">
        <v>0.16569842702101145</v>
      </c>
      <c r="P48" s="70">
        <v>0.89216840522503471</v>
      </c>
      <c r="Q48" s="70">
        <v>0.95432057453258889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4.4659862081247177E-2</v>
      </c>
      <c r="Q49" s="70">
        <v>7.3442718047744285E-2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1.0736881062759251E-2</v>
      </c>
      <c r="Q51" s="70">
        <v>2.5236459494817887E-2</v>
      </c>
    </row>
    <row r="52" spans="1:17" ht="11.45" customHeight="1" x14ac:dyDescent="0.25">
      <c r="A52" s="19" t="s">
        <v>76</v>
      </c>
      <c r="B52" s="21">
        <f>B53+B55</f>
        <v>125.51417195985985</v>
      </c>
      <c r="C52" s="21">
        <f t="shared" ref="C52:Q52" si="10">C53+C55</f>
        <v>174.23548641188523</v>
      </c>
      <c r="D52" s="21">
        <f t="shared" si="10"/>
        <v>192.49816701926264</v>
      </c>
      <c r="E52" s="21">
        <f t="shared" si="10"/>
        <v>225.50191420173107</v>
      </c>
      <c r="F52" s="21">
        <f t="shared" si="10"/>
        <v>312.11245620825139</v>
      </c>
      <c r="G52" s="21">
        <f t="shared" si="10"/>
        <v>363.20337457070701</v>
      </c>
      <c r="H52" s="21">
        <f t="shared" si="10"/>
        <v>407.92397382590474</v>
      </c>
      <c r="I52" s="21">
        <f t="shared" si="10"/>
        <v>558.32320606088115</v>
      </c>
      <c r="J52" s="21">
        <f t="shared" si="10"/>
        <v>781.68924875077914</v>
      </c>
      <c r="K52" s="21">
        <f t="shared" si="10"/>
        <v>494.60503519062343</v>
      </c>
      <c r="L52" s="21">
        <f t="shared" si="10"/>
        <v>539.08028518365859</v>
      </c>
      <c r="M52" s="21">
        <f t="shared" si="10"/>
        <v>628.97172425642316</v>
      </c>
      <c r="N52" s="21">
        <f t="shared" si="10"/>
        <v>676.89943190360179</v>
      </c>
      <c r="O52" s="21">
        <f t="shared" si="10"/>
        <v>611.99136658935731</v>
      </c>
      <c r="P52" s="21">
        <f t="shared" si="10"/>
        <v>579.94127979630991</v>
      </c>
      <c r="Q52" s="21">
        <f t="shared" si="10"/>
        <v>539.27516672898753</v>
      </c>
    </row>
    <row r="53" spans="1:17" ht="11.45" customHeight="1" x14ac:dyDescent="0.25">
      <c r="A53" s="17" t="s">
        <v>23</v>
      </c>
      <c r="B53" s="20">
        <v>86.791592533133013</v>
      </c>
      <c r="C53" s="20">
        <v>90.485152343064684</v>
      </c>
      <c r="D53" s="20">
        <v>106.34825978966784</v>
      </c>
      <c r="E53" s="20">
        <v>116.11450259203515</v>
      </c>
      <c r="F53" s="20">
        <v>154.63237142688322</v>
      </c>
      <c r="G53" s="20">
        <v>162.89603348662072</v>
      </c>
      <c r="H53" s="20">
        <v>153.08728873468411</v>
      </c>
      <c r="I53" s="20">
        <v>173.59937439031148</v>
      </c>
      <c r="J53" s="20">
        <v>189.06552768690955</v>
      </c>
      <c r="K53" s="20">
        <v>150.88322532641308</v>
      </c>
      <c r="L53" s="20">
        <v>157.47871183951753</v>
      </c>
      <c r="M53" s="20">
        <v>153.80133457175168</v>
      </c>
      <c r="N53" s="20">
        <v>142.36283945296898</v>
      </c>
      <c r="O53" s="20">
        <v>131.78078287762133</v>
      </c>
      <c r="P53" s="20">
        <v>139.71611345768585</v>
      </c>
      <c r="Q53" s="20">
        <v>131.67500871802167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0.80884082146291436</v>
      </c>
      <c r="I54" s="20">
        <v>2.1740614006747485</v>
      </c>
      <c r="J54" s="20">
        <v>3.1287521758870849</v>
      </c>
      <c r="K54" s="20">
        <v>3.961819735332698</v>
      </c>
      <c r="L54" s="20">
        <v>5.707148312372448</v>
      </c>
      <c r="M54" s="20">
        <v>3.8629318136597099</v>
      </c>
      <c r="N54" s="20">
        <v>4.8889997597148458</v>
      </c>
      <c r="O54" s="20">
        <v>5.7973365672785881</v>
      </c>
      <c r="P54" s="20">
        <v>3.8839302775962992</v>
      </c>
      <c r="Q54" s="20">
        <v>2.3461897917999917</v>
      </c>
    </row>
    <row r="55" spans="1:17" ht="11.45" customHeight="1" x14ac:dyDescent="0.25">
      <c r="A55" s="17" t="s">
        <v>22</v>
      </c>
      <c r="B55" s="20">
        <v>38.722579426726845</v>
      </c>
      <c r="C55" s="20">
        <v>83.75033406882055</v>
      </c>
      <c r="D55" s="20">
        <v>86.149907229594803</v>
      </c>
      <c r="E55" s="20">
        <v>109.38741160969592</v>
      </c>
      <c r="F55" s="20">
        <v>157.48008478136816</v>
      </c>
      <c r="G55" s="20">
        <v>200.30734108408629</v>
      </c>
      <c r="H55" s="20">
        <v>254.83668509122063</v>
      </c>
      <c r="I55" s="20">
        <v>384.72383167056961</v>
      </c>
      <c r="J55" s="20">
        <v>592.62372106386965</v>
      </c>
      <c r="K55" s="20">
        <v>343.72180986421034</v>
      </c>
      <c r="L55" s="20">
        <v>381.601573344141</v>
      </c>
      <c r="M55" s="20">
        <v>475.17038968467148</v>
      </c>
      <c r="N55" s="20">
        <v>534.53659245063284</v>
      </c>
      <c r="O55" s="20">
        <v>480.21058371173604</v>
      </c>
      <c r="P55" s="20">
        <v>440.22516633862409</v>
      </c>
      <c r="Q55" s="20">
        <v>407.60015801096586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1.3464365030678664</v>
      </c>
      <c r="I56" s="69">
        <v>4.8180659365403473</v>
      </c>
      <c r="J56" s="69">
        <v>9.8070376945255386</v>
      </c>
      <c r="K56" s="69">
        <v>9.0252832734608663</v>
      </c>
      <c r="L56" s="69">
        <v>13.829531305342924</v>
      </c>
      <c r="M56" s="69">
        <v>11.9345571371858</v>
      </c>
      <c r="N56" s="69">
        <v>18.356962266921396</v>
      </c>
      <c r="O56" s="69">
        <v>21.125556520115317</v>
      </c>
      <c r="P56" s="69">
        <v>12.23769979130056</v>
      </c>
      <c r="Q56" s="69">
        <v>7.2626335032891376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10.409183280419777</v>
      </c>
      <c r="C60" s="71">
        <f>IF(C17=0,"",C17/TrRoad_act!C30*100)</f>
        <v>10.574862847965376</v>
      </c>
      <c r="D60" s="71">
        <f>IF(D17=0,"",D17/TrRoad_act!D30*100)</f>
        <v>10.292064990312385</v>
      </c>
      <c r="E60" s="71">
        <f>IF(E17=0,"",E17/TrRoad_act!E30*100)</f>
        <v>10.199933869966152</v>
      </c>
      <c r="F60" s="71">
        <f>IF(F17=0,"",F17/TrRoad_act!F30*100)</f>
        <v>9.9398911847950888</v>
      </c>
      <c r="G60" s="71">
        <f>IF(G17=0,"",G17/TrRoad_act!G30*100)</f>
        <v>10.194079567200317</v>
      </c>
      <c r="H60" s="71">
        <f>IF(H17=0,"",H17/TrRoad_act!H30*100)</f>
        <v>10.195653524508094</v>
      </c>
      <c r="I60" s="71">
        <f>IF(I17=0,"",I17/TrRoad_act!I30*100)</f>
        <v>10.72000121510723</v>
      </c>
      <c r="J60" s="71">
        <f>IF(J17=0,"",J17/TrRoad_act!J30*100)</f>
        <v>12.241990507380734</v>
      </c>
      <c r="K60" s="71">
        <f>IF(K17=0,"",K17/TrRoad_act!K30*100)</f>
        <v>9.9334063144967253</v>
      </c>
      <c r="L60" s="71">
        <f>IF(L17=0,"",L17/TrRoad_act!L30*100)</f>
        <v>10.224587020816928</v>
      </c>
      <c r="M60" s="71">
        <f>IF(M17=0,"",M17/TrRoad_act!M30*100)</f>
        <v>10.725091847347343</v>
      </c>
      <c r="N60" s="71">
        <f>IF(N17=0,"",N17/TrRoad_act!N30*100)</f>
        <v>10.786403014162644</v>
      </c>
      <c r="O60" s="71">
        <f>IF(O17=0,"",O17/TrRoad_act!O30*100)</f>
        <v>10.190988993367526</v>
      </c>
      <c r="P60" s="71">
        <f>IF(P17=0,"",P17/TrRoad_act!P30*100)</f>
        <v>9.7011952808168473</v>
      </c>
      <c r="Q60" s="71">
        <f>IF(Q17=0,"",Q17/TrRoad_act!Q30*100)</f>
        <v>9.3245050760813246</v>
      </c>
    </row>
    <row r="61" spans="1:17" ht="11.45" customHeight="1" x14ac:dyDescent="0.25">
      <c r="A61" s="25" t="s">
        <v>39</v>
      </c>
      <c r="B61" s="24">
        <f>IF(B18=0,"",B18/TrRoad_act!B31*100)</f>
        <v>9.7537508452407344</v>
      </c>
      <c r="C61" s="24">
        <f>IF(C18=0,"",C18/TrRoad_act!C31*100)</f>
        <v>9.5300386113416771</v>
      </c>
      <c r="D61" s="24">
        <f>IF(D18=0,"",D18/TrRoad_act!D31*100)</f>
        <v>9.1754925107354968</v>
      </c>
      <c r="E61" s="24">
        <f>IF(E18=0,"",E18/TrRoad_act!E31*100)</f>
        <v>8.8453613105794826</v>
      </c>
      <c r="F61" s="24">
        <f>IF(F18=0,"",F18/TrRoad_act!F31*100)</f>
        <v>8.0605469504083</v>
      </c>
      <c r="G61" s="24">
        <f>IF(G18=0,"",G18/TrRoad_act!G31*100)</f>
        <v>8.030285057518574</v>
      </c>
      <c r="H61" s="24">
        <f>IF(H18=0,"",H18/TrRoad_act!H31*100)</f>
        <v>7.8021737857331717</v>
      </c>
      <c r="I61" s="24">
        <f>IF(I18=0,"",I18/TrRoad_act!I31*100)</f>
        <v>7.5413422929825851</v>
      </c>
      <c r="J61" s="24">
        <f>IF(J18=0,"",J18/TrRoad_act!J31*100)</f>
        <v>7.8318511397364423</v>
      </c>
      <c r="K61" s="24">
        <f>IF(K18=0,"",K18/TrRoad_act!K31*100)</f>
        <v>7.2813502977403255</v>
      </c>
      <c r="L61" s="24">
        <f>IF(L18=0,"",L18/TrRoad_act!L31*100)</f>
        <v>7.3338284967077962</v>
      </c>
      <c r="M61" s="24">
        <f>IF(M18=0,"",M18/TrRoad_act!M31*100)</f>
        <v>7.3344020575848905</v>
      </c>
      <c r="N61" s="24">
        <f>IF(N18=0,"",N18/TrRoad_act!N31*100)</f>
        <v>7.1048956159875329</v>
      </c>
      <c r="O61" s="24">
        <f>IF(O18=0,"",O18/TrRoad_act!O31*100)</f>
        <v>6.8830264384657722</v>
      </c>
      <c r="P61" s="24">
        <f>IF(P18=0,"",P18/TrRoad_act!P31*100)</f>
        <v>6.6715623701170523</v>
      </c>
      <c r="Q61" s="24">
        <f>IF(Q18=0,"",Q18/TrRoad_act!Q31*100)</f>
        <v>6.5882892739481775</v>
      </c>
    </row>
    <row r="62" spans="1:17" ht="11.45" customHeight="1" x14ac:dyDescent="0.25">
      <c r="A62" s="23" t="s">
        <v>30</v>
      </c>
      <c r="B62" s="22">
        <f>IF(B19=0,"",B19/TrRoad_act!B32*100)</f>
        <v>4.4934123088369704</v>
      </c>
      <c r="C62" s="22">
        <f>IF(C19=0,"",C19/TrRoad_act!C32*100)</f>
        <v>4.4821785636971292</v>
      </c>
      <c r="D62" s="22">
        <f>IF(D19=0,"",D19/TrRoad_act!D32*100)</f>
        <v>4.6971157475694536</v>
      </c>
      <c r="E62" s="22">
        <f>IF(E19=0,"",E19/TrRoad_act!E32*100)</f>
        <v>4.4482892584909708</v>
      </c>
      <c r="F62" s="22">
        <f>IF(F19=0,"",F19/TrRoad_act!F32*100)</f>
        <v>4.4225642636491811</v>
      </c>
      <c r="G62" s="22">
        <f>IF(G19=0,"",G19/TrRoad_act!G32*100)</f>
        <v>4.3912318368991343</v>
      </c>
      <c r="H62" s="22">
        <f>IF(H19=0,"",H19/TrRoad_act!H32*100)</f>
        <v>4.3320503057250344</v>
      </c>
      <c r="I62" s="22">
        <f>IF(I19=0,"",I19/TrRoad_act!I32*100)</f>
        <v>4.1641516820493454</v>
      </c>
      <c r="J62" s="22">
        <f>IF(J19=0,"",J19/TrRoad_act!J32*100)</f>
        <v>4.0717873320943561</v>
      </c>
      <c r="K62" s="22">
        <f>IF(K19=0,"",K19/TrRoad_act!K32*100)</f>
        <v>4.004079357426038</v>
      </c>
      <c r="L62" s="22">
        <f>IF(L19=0,"",L19/TrRoad_act!L32*100)</f>
        <v>3.9684572312832724</v>
      </c>
      <c r="M62" s="22">
        <f>IF(M19=0,"",M19/TrRoad_act!M32*100)</f>
        <v>3.9442515503153879</v>
      </c>
      <c r="N62" s="22">
        <f>IF(N19=0,"",N19/TrRoad_act!N32*100)</f>
        <v>3.9200862683621551</v>
      </c>
      <c r="O62" s="22">
        <f>IF(O19=0,"",O19/TrRoad_act!O32*100)</f>
        <v>3.8835610438348698</v>
      </c>
      <c r="P62" s="22">
        <f>IF(P19=0,"",P19/TrRoad_act!P32*100)</f>
        <v>3.8320539953498081</v>
      </c>
      <c r="Q62" s="22">
        <f>IF(Q19=0,"",Q19/TrRoad_act!Q32*100)</f>
        <v>3.764244077384129</v>
      </c>
    </row>
    <row r="63" spans="1:17" ht="11.45" customHeight="1" x14ac:dyDescent="0.25">
      <c r="A63" s="19" t="s">
        <v>29</v>
      </c>
      <c r="B63" s="21">
        <f>IF(B21=0,"",B21/TrRoad_act!B33*100)</f>
        <v>9.2590661961283658</v>
      </c>
      <c r="C63" s="21">
        <f>IF(C21=0,"",C21/TrRoad_act!C33*100)</f>
        <v>9.0830376792340246</v>
      </c>
      <c r="D63" s="21">
        <f>IF(D21=0,"",D21/TrRoad_act!D33*100)</f>
        <v>8.7586493147677835</v>
      </c>
      <c r="E63" s="21">
        <f>IF(E21=0,"",E21/TrRoad_act!E33*100)</f>
        <v>8.4507821148260547</v>
      </c>
      <c r="F63" s="21">
        <f>IF(F21=0,"",F21/TrRoad_act!F33*100)</f>
        <v>7.6681056839635859</v>
      </c>
      <c r="G63" s="21">
        <f>IF(G21=0,"",G21/TrRoad_act!G33*100)</f>
        <v>7.6683455525349995</v>
      </c>
      <c r="H63" s="21">
        <f>IF(H21=0,"",H21/TrRoad_act!H33*100)</f>
        <v>7.4481354193365323</v>
      </c>
      <c r="I63" s="21">
        <f>IF(I21=0,"",I21/TrRoad_act!I33*100)</f>
        <v>7.2130029328433087</v>
      </c>
      <c r="J63" s="21">
        <f>IF(J21=0,"",J21/TrRoad_act!J33*100)</f>
        <v>7.5248297508230619</v>
      </c>
      <c r="K63" s="21">
        <f>IF(K21=0,"",K21/TrRoad_act!K33*100)</f>
        <v>6.9772857069345759</v>
      </c>
      <c r="L63" s="21">
        <f>IF(L21=0,"",L21/TrRoad_act!L33*100)</f>
        <v>7.0460271870210462</v>
      </c>
      <c r="M63" s="21">
        <f>IF(M21=0,"",M21/TrRoad_act!M33*100)</f>
        <v>7.0486456161643698</v>
      </c>
      <c r="N63" s="21">
        <f>IF(N21=0,"",N21/TrRoad_act!N33*100)</f>
        <v>6.8128287548140776</v>
      </c>
      <c r="O63" s="21">
        <f>IF(O21=0,"",O21/TrRoad_act!O33*100)</f>
        <v>6.5762440014285177</v>
      </c>
      <c r="P63" s="21">
        <f>IF(P21=0,"",P21/TrRoad_act!P33*100)</f>
        <v>6.3584758236908883</v>
      </c>
      <c r="Q63" s="21">
        <f>IF(Q21=0,"",Q21/TrRoad_act!Q33*100)</f>
        <v>6.270701891833486</v>
      </c>
    </row>
    <row r="64" spans="1:17" ht="11.45" customHeight="1" x14ac:dyDescent="0.25">
      <c r="A64" s="62" t="s">
        <v>59</v>
      </c>
      <c r="B64" s="70">
        <f>IF(B22=0,"",B22/TrRoad_act!B34*100)</f>
        <v>9.9698343797856701</v>
      </c>
      <c r="C64" s="70">
        <f>IF(C22=0,"",C22/TrRoad_act!C34*100)</f>
        <v>9.800260125410734</v>
      </c>
      <c r="D64" s="70">
        <f>IF(D22=0,"",D22/TrRoad_act!D34*100)</f>
        <v>9.7068879895449385</v>
      </c>
      <c r="E64" s="70">
        <f>IF(E22=0,"",E22/TrRoad_act!E34*100)</f>
        <v>9.3212040601121142</v>
      </c>
      <c r="F64" s="70">
        <f>IF(F22=0,"",F22/TrRoad_act!F34*100)</f>
        <v>8.3543218944730278</v>
      </c>
      <c r="G64" s="70">
        <f>IF(G22=0,"",G22/TrRoad_act!G34*100)</f>
        <v>8.4267895042760603</v>
      </c>
      <c r="H64" s="70">
        <f>IF(H22=0,"",H22/TrRoad_act!H34*100)</f>
        <v>8.2064722576588895</v>
      </c>
      <c r="I64" s="70">
        <f>IF(I22=0,"",I22/TrRoad_act!I34*100)</f>
        <v>7.896657672307918</v>
      </c>
      <c r="J64" s="70">
        <f>IF(J22=0,"",J22/TrRoad_act!J34*100)</f>
        <v>8.4804172073590234</v>
      </c>
      <c r="K64" s="70">
        <f>IF(K22=0,"",K22/TrRoad_act!K34*100)</f>
        <v>7.81628905283715</v>
      </c>
      <c r="L64" s="70">
        <f>IF(L22=0,"",L22/TrRoad_act!L34*100)</f>
        <v>7.999366428469493</v>
      </c>
      <c r="M64" s="70">
        <f>IF(M22=0,"",M22/TrRoad_act!M34*100)</f>
        <v>8.0336149904373357</v>
      </c>
      <c r="N64" s="70">
        <f>IF(N22=0,"",N22/TrRoad_act!N34*100)</f>
        <v>7.5785944871969546</v>
      </c>
      <c r="O64" s="70">
        <f>IF(O22=0,"",O22/TrRoad_act!O34*100)</f>
        <v>7.204733086767094</v>
      </c>
      <c r="P64" s="70">
        <f>IF(P22=0,"",P22/TrRoad_act!P34*100)</f>
        <v>6.8482843819339596</v>
      </c>
      <c r="Q64" s="70">
        <f>IF(Q22=0,"",Q22/TrRoad_act!Q34*100)</f>
        <v>6.7706563703151481</v>
      </c>
    </row>
    <row r="65" spans="1:17" ht="11.45" customHeight="1" x14ac:dyDescent="0.25">
      <c r="A65" s="62" t="s">
        <v>58</v>
      </c>
      <c r="B65" s="70">
        <f>IF(B24=0,"",B24/TrRoad_act!B35*100)</f>
        <v>6.3021080969807795</v>
      </c>
      <c r="C65" s="70">
        <f>IF(C24=0,"",C24/TrRoad_act!C35*100)</f>
        <v>6.322406827420882</v>
      </c>
      <c r="D65" s="70">
        <f>IF(D24=0,"",D24/TrRoad_act!D35*100)</f>
        <v>6.1976638212517523</v>
      </c>
      <c r="E65" s="70">
        <f>IF(E24=0,"",E24/TrRoad_act!E35*100)</f>
        <v>6.1096779506803909</v>
      </c>
      <c r="F65" s="70">
        <f>IF(F24=0,"",F24/TrRoad_act!F35*100)</f>
        <v>6.1733709778179966</v>
      </c>
      <c r="G65" s="70">
        <f>IF(G24=0,"",G24/TrRoad_act!G35*100)</f>
        <v>6.2849025137193797</v>
      </c>
      <c r="H65" s="70">
        <f>IF(H24=0,"",H24/TrRoad_act!H35*100)</f>
        <v>6.2692701549581562</v>
      </c>
      <c r="I65" s="70">
        <f>IF(I24=0,"",I24/TrRoad_act!I35*100)</f>
        <v>6.3113445971049744</v>
      </c>
      <c r="J65" s="70">
        <f>IF(J24=0,"",J24/TrRoad_act!J35*100)</f>
        <v>6.4097803016467099</v>
      </c>
      <c r="K65" s="70">
        <f>IF(K24=0,"",K24/TrRoad_act!K35*100)</f>
        <v>6.1086110985077058</v>
      </c>
      <c r="L65" s="70">
        <f>IF(L24=0,"",L24/TrRoad_act!L35*100)</f>
        <v>6.1465321271919873</v>
      </c>
      <c r="M65" s="70">
        <f>IF(M24=0,"",M24/TrRoad_act!M35*100)</f>
        <v>6.1819297558416322</v>
      </c>
      <c r="N65" s="70">
        <f>IF(N24=0,"",N24/TrRoad_act!N35*100)</f>
        <v>6.1809399044857489</v>
      </c>
      <c r="O65" s="70">
        <f>IF(O24=0,"",O24/TrRoad_act!O35*100)</f>
        <v>6.084520142629338</v>
      </c>
      <c r="P65" s="70">
        <f>IF(P24=0,"",P24/TrRoad_act!P35*100)</f>
        <v>5.9989968227409785</v>
      </c>
      <c r="Q65" s="70">
        <f>IF(Q24=0,"",Q24/TrRoad_act!Q35*100)</f>
        <v>5.9202379879892755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 t="str">
        <f>IF(G26=0,"",G26/TrRoad_act!G36*100)</f>
        <v/>
      </c>
      <c r="H66" s="70">
        <f>IF(H26=0,"",H26/TrRoad_act!H36*100)</f>
        <v>4.894878040338595</v>
      </c>
      <c r="I66" s="70">
        <f>IF(I26=0,"",I26/TrRoad_act!I36*100)</f>
        <v>6.3004850452833328</v>
      </c>
      <c r="J66" s="70">
        <f>IF(J26=0,"",J26/TrRoad_act!J36*100)</f>
        <v>6.9092717112747239</v>
      </c>
      <c r="K66" s="70">
        <f>IF(K26=0,"",K26/TrRoad_act!K36*100)</f>
        <v>6.9276387147361032</v>
      </c>
      <c r="L66" s="70">
        <f>IF(L26=0,"",L26/TrRoad_act!L36*100)</f>
        <v>7.5689838301464443</v>
      </c>
      <c r="M66" s="70">
        <f>IF(M26=0,"",M26/TrRoad_act!M36*100)</f>
        <v>8.0518778810147662</v>
      </c>
      <c r="N66" s="70">
        <f>IF(N26=0,"",N26/TrRoad_act!N36*100)</f>
        <v>8.3148658502738613</v>
      </c>
      <c r="O66" s="70">
        <f>IF(O26=0,"",O26/TrRoad_act!O36*100)</f>
        <v>8.0526606604344408</v>
      </c>
      <c r="P66" s="70">
        <f>IF(P26=0,"",P26/TrRoad_act!P36*100)</f>
        <v>7.8595575789671521</v>
      </c>
      <c r="Q66" s="70">
        <f>IF(Q26=0,"",Q26/TrRoad_act!Q36*100)</f>
        <v>7.9632782916098819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>
        <f>IF(N27=0,"",N27/TrRoad_act!N37*100)</f>
        <v>6.2614063088848315</v>
      </c>
      <c r="O67" s="70">
        <f>IF(O27=0,"",O27/TrRoad_act!O37*100)</f>
        <v>6.2933491118141633</v>
      </c>
      <c r="P67" s="70">
        <f>IF(P27=0,"",P27/TrRoad_act!P37*100)</f>
        <v>5.9661782988173258</v>
      </c>
      <c r="Q67" s="70">
        <f>IF(Q27=0,"",Q27/TrRoad_act!Q37*100)</f>
        <v>5.7960037143536747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3.3316408060862632</v>
      </c>
      <c r="P68" s="70">
        <f>IF(P29=0,"",P29/TrRoad_act!P38*100)</f>
        <v>3.3527147722569794</v>
      </c>
      <c r="Q68" s="70">
        <f>IF(Q29=0,"",Q29/TrRoad_act!Q38*100)</f>
        <v>3.2122763501512108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>
        <f>IF(M32=0,"",M32/TrRoad_act!M39*100)</f>
        <v>2.9635704806061214</v>
      </c>
      <c r="N69" s="70">
        <f>IF(N32=0,"",N32/TrRoad_act!N39*100)</f>
        <v>2.9760109305855518</v>
      </c>
      <c r="O69" s="70">
        <f>IF(O32=0,"",O32/TrRoad_act!O39*100)</f>
        <v>2.9855705413430575</v>
      </c>
      <c r="P69" s="70">
        <f>IF(P32=0,"",P32/TrRoad_act!P39*100)</f>
        <v>3.0109386633167459</v>
      </c>
      <c r="Q69" s="70">
        <f>IF(Q32=0,"",Q32/TrRoad_act!Q39*100)</f>
        <v>3.030342366407285</v>
      </c>
    </row>
    <row r="70" spans="1:17" ht="11.45" customHeight="1" x14ac:dyDescent="0.25">
      <c r="A70" s="19" t="s">
        <v>28</v>
      </c>
      <c r="B70" s="21">
        <f>IF(B33=0,"",B33/TrRoad_act!B40*100)</f>
        <v>58.920103017973489</v>
      </c>
      <c r="C70" s="21">
        <f>IF(C33=0,"",C33/TrRoad_act!C40*100)</f>
        <v>56.940871493490384</v>
      </c>
      <c r="D70" s="21">
        <f>IF(D33=0,"",D33/TrRoad_act!D40*100)</f>
        <v>56.734678316367571</v>
      </c>
      <c r="E70" s="21">
        <f>IF(E33=0,"",E33/TrRoad_act!E40*100)</f>
        <v>56.39454700232799</v>
      </c>
      <c r="F70" s="21">
        <f>IF(F33=0,"",F33/TrRoad_act!F40*100)</f>
        <v>56.177987305379631</v>
      </c>
      <c r="G70" s="21">
        <f>IF(G33=0,"",G33/TrRoad_act!G40*100)</f>
        <v>55.770291531639884</v>
      </c>
      <c r="H70" s="21">
        <f>IF(H33=0,"",H33/TrRoad_act!H40*100)</f>
        <v>55.38159258750386</v>
      </c>
      <c r="I70" s="21">
        <f>IF(I33=0,"",I33/TrRoad_act!I40*100)</f>
        <v>55.098986727006881</v>
      </c>
      <c r="J70" s="21">
        <f>IF(J33=0,"",J33/TrRoad_act!J40*100)</f>
        <v>54.641063755773501</v>
      </c>
      <c r="K70" s="21">
        <f>IF(K33=0,"",K33/TrRoad_act!K40*100)</f>
        <v>54.33225657234366</v>
      </c>
      <c r="L70" s="21">
        <f>IF(L33=0,"",L33/TrRoad_act!L40*100)</f>
        <v>53.925920913199064</v>
      </c>
      <c r="M70" s="21">
        <f>IF(M33=0,"",M33/TrRoad_act!M40*100)</f>
        <v>53.961325525733962</v>
      </c>
      <c r="N70" s="21">
        <f>IF(N33=0,"",N33/TrRoad_act!N40*100)</f>
        <v>53.622426268403856</v>
      </c>
      <c r="O70" s="21">
        <f>IF(O33=0,"",O33/TrRoad_act!O40*100)</f>
        <v>53.229326243854246</v>
      </c>
      <c r="P70" s="21">
        <f>IF(P33=0,"",P33/TrRoad_act!P40*100)</f>
        <v>53.062919468555116</v>
      </c>
      <c r="Q70" s="21">
        <f>IF(Q33=0,"",Q33/TrRoad_act!Q40*100)</f>
        <v>53.068313942834202</v>
      </c>
    </row>
    <row r="71" spans="1:17" ht="11.45" customHeight="1" x14ac:dyDescent="0.25">
      <c r="A71" s="62" t="s">
        <v>59</v>
      </c>
      <c r="B71" s="20">
        <f>IF(B34=0,"",B34/TrRoad_act!B41*100)</f>
        <v>19.445566593287769</v>
      </c>
      <c r="C71" s="20">
        <f>IF(C34=0,"",C34/TrRoad_act!C41*100)</f>
        <v>19.418019342812386</v>
      </c>
      <c r="D71" s="20">
        <f>IF(D34=0,"",D34/TrRoad_act!D41*100)</f>
        <v>19.461474286511017</v>
      </c>
      <c r="E71" s="20">
        <f>IF(E34=0,"",E34/TrRoad_act!E41*100)</f>
        <v>19.501056274591654</v>
      </c>
      <c r="F71" s="20">
        <f>IF(F34=0,"",F34/TrRoad_act!F41*100)</f>
        <v>19.538440944178483</v>
      </c>
      <c r="G71" s="20">
        <f>IF(G34=0,"",G34/TrRoad_act!G41*100)</f>
        <v>19.57796272660741</v>
      </c>
      <c r="H71" s="20">
        <f>IF(H34=0,"",H34/TrRoad_act!H41*100)</f>
        <v>19.609196333090857</v>
      </c>
      <c r="I71" s="20">
        <f>IF(I34=0,"",I34/TrRoad_act!I41*100)</f>
        <v>19.642900785537471</v>
      </c>
      <c r="J71" s="20">
        <f>IF(J34=0,"",J34/TrRoad_act!J41*100)</f>
        <v>19.660745909653873</v>
      </c>
      <c r="K71" s="20">
        <f>IF(K34=0,"",K34/TrRoad_act!K41*100)</f>
        <v>19.680298618103553</v>
      </c>
      <c r="L71" s="20">
        <f>IF(L34=0,"",L34/TrRoad_act!L41*100)</f>
        <v>19.687956948747445</v>
      </c>
      <c r="M71" s="20">
        <f>IF(M34=0,"",M34/TrRoad_act!M41*100)</f>
        <v>19.67470743320764</v>
      </c>
      <c r="N71" s="20">
        <f>IF(N34=0,"",N34/TrRoad_act!N41*100)</f>
        <v>19.679161643625328</v>
      </c>
      <c r="O71" s="20">
        <f>IF(O34=0,"",O34/TrRoad_act!O41*100)</f>
        <v>18.501356928352127</v>
      </c>
      <c r="P71" s="20">
        <f>IF(P34=0,"",P34/TrRoad_act!P41*100)</f>
        <v>18.229665894631434</v>
      </c>
      <c r="Q71" s="20">
        <f>IF(Q34=0,"",Q34/TrRoad_act!Q41*100)</f>
        <v>17.79713112870801</v>
      </c>
    </row>
    <row r="72" spans="1:17" ht="11.45" customHeight="1" x14ac:dyDescent="0.25">
      <c r="A72" s="62" t="s">
        <v>58</v>
      </c>
      <c r="B72" s="20">
        <f>IF(B36=0,"",B36/TrRoad_act!B42*100)</f>
        <v>59.62907624499357</v>
      </c>
      <c r="C72" s="20">
        <f>IF(C36=0,"",C36/TrRoad_act!C42*100)</f>
        <v>57.575771430364028</v>
      </c>
      <c r="D72" s="20">
        <f>IF(D36=0,"",D36/TrRoad_act!D42*100)</f>
        <v>57.31850284415362</v>
      </c>
      <c r="E72" s="20">
        <f>IF(E36=0,"",E36/TrRoad_act!E42*100)</f>
        <v>56.904709590604753</v>
      </c>
      <c r="F72" s="20">
        <f>IF(F36=0,"",F36/TrRoad_act!F42*100)</f>
        <v>56.599549578645181</v>
      </c>
      <c r="G72" s="20">
        <f>IF(G36=0,"",G36/TrRoad_act!G42*100)</f>
        <v>56.14654713863596</v>
      </c>
      <c r="H72" s="20">
        <f>IF(H36=0,"",H36/TrRoad_act!H42*100)</f>
        <v>55.705231933152731</v>
      </c>
      <c r="I72" s="20">
        <f>IF(I36=0,"",I36/TrRoad_act!I42*100)</f>
        <v>55.372042920693247</v>
      </c>
      <c r="J72" s="20">
        <f>IF(J36=0,"",J36/TrRoad_act!J42*100)</f>
        <v>54.852754499966871</v>
      </c>
      <c r="K72" s="20">
        <f>IF(K36=0,"",K36/TrRoad_act!K42*100)</f>
        <v>54.50624629688258</v>
      </c>
      <c r="L72" s="20">
        <f>IF(L36=0,"",L36/TrRoad_act!L42*100)</f>
        <v>54.067841886269171</v>
      </c>
      <c r="M72" s="20">
        <f>IF(M36=0,"",M36/TrRoad_act!M42*100)</f>
        <v>54.071953809319439</v>
      </c>
      <c r="N72" s="20">
        <f>IF(N36=0,"",N36/TrRoad_act!N42*100)</f>
        <v>53.719672379190634</v>
      </c>
      <c r="O72" s="20">
        <f>IF(O36=0,"",O36/TrRoad_act!O42*100)</f>
        <v>53.297204428086417</v>
      </c>
      <c r="P72" s="20">
        <f>IF(P36=0,"",P36/TrRoad_act!P42*100)</f>
        <v>53.155866444854404</v>
      </c>
      <c r="Q72" s="20">
        <f>IF(Q36=0,"",Q36/TrRoad_act!Q42*100)</f>
        <v>53.097396287247847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>
        <f>IF(N39=0,"",N39/TrRoad_act!N44*100)</f>
        <v>53.467151424648463</v>
      </c>
      <c r="O74" s="20">
        <f>IF(O39=0,"",O39/TrRoad_act!O44*100)</f>
        <v>54.207123845238456</v>
      </c>
      <c r="P74" s="20">
        <f>IF(P39=0,"",P39/TrRoad_act!P44*100)</f>
        <v>52.176443704765205</v>
      </c>
      <c r="Q74" s="20">
        <f>IF(Q39=0,"",Q39/TrRoad_act!Q44*100)</f>
        <v>54.304901946199301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 t="str">
        <f>IF(O41=0,"",O41/TrRoad_act!O45*100)</f>
        <v/>
      </c>
      <c r="P75" s="20">
        <f>IF(P41=0,"",P41/TrRoad_act!P45*100)</f>
        <v>34.319946941070171</v>
      </c>
      <c r="Q75" s="20">
        <f>IF(Q41=0,"",Q41/TrRoad_act!Q45*100)</f>
        <v>34.40574680842284</v>
      </c>
    </row>
    <row r="76" spans="1:17" ht="11.45" customHeight="1" x14ac:dyDescent="0.25">
      <c r="A76" s="25" t="s">
        <v>18</v>
      </c>
      <c r="B76" s="24">
        <f>IF(B42=0,"",B42/TrRoad_act!B46*100)</f>
        <v>19.885355199345689</v>
      </c>
      <c r="C76" s="24">
        <f>IF(C42=0,"",C42/TrRoad_act!C46*100)</f>
        <v>24.87620226617981</v>
      </c>
      <c r="D76" s="24">
        <f>IF(D42=0,"",D42/TrRoad_act!D46*100)</f>
        <v>24.640837878898385</v>
      </c>
      <c r="E76" s="24">
        <f>IF(E42=0,"",E42/TrRoad_act!E46*100)</f>
        <v>26.616003021128641</v>
      </c>
      <c r="F76" s="24">
        <f>IF(F42=0,"",F42/TrRoad_act!F46*100)</f>
        <v>28.926673526785169</v>
      </c>
      <c r="G76" s="24">
        <f>IF(G42=0,"",G42/TrRoad_act!G46*100)</f>
        <v>31.219609189320106</v>
      </c>
      <c r="H76" s="24">
        <f>IF(H42=0,"",H42/TrRoad_act!H46*100)</f>
        <v>32.603812258228743</v>
      </c>
      <c r="I76" s="24">
        <f>IF(I42=0,"",I42/TrRoad_act!I46*100)</f>
        <v>39.751862945326685</v>
      </c>
      <c r="J76" s="24">
        <f>IF(J42=0,"",J42/TrRoad_act!J46*100)</f>
        <v>52.432545246999432</v>
      </c>
      <c r="K76" s="24">
        <f>IF(K42=0,"",K42/TrRoad_act!K46*100)</f>
        <v>36.406634566140504</v>
      </c>
      <c r="L76" s="24">
        <f>IF(L42=0,"",L42/TrRoad_act!L46*100)</f>
        <v>39.863087786686549</v>
      </c>
      <c r="M76" s="24">
        <f>IF(M42=0,"",M42/TrRoad_act!M46*100)</f>
        <v>44.57701920275025</v>
      </c>
      <c r="N76" s="24">
        <f>IF(N42=0,"",N42/TrRoad_act!N46*100)</f>
        <v>47.112676699152509</v>
      </c>
      <c r="O76" s="24">
        <f>IF(O42=0,"",O42/TrRoad_act!O46*100)</f>
        <v>41.074863742323863</v>
      </c>
      <c r="P76" s="24">
        <f>IF(P42=0,"",P42/TrRoad_act!P46*100)</f>
        <v>36.129666673829796</v>
      </c>
      <c r="Q76" s="24">
        <f>IF(Q42=0,"",Q42/TrRoad_act!Q46*100)</f>
        <v>31.882639835892434</v>
      </c>
    </row>
    <row r="77" spans="1:17" ht="11.45" customHeight="1" x14ac:dyDescent="0.25">
      <c r="A77" s="23" t="s">
        <v>27</v>
      </c>
      <c r="B77" s="22">
        <f>IF(B43=0,"",B43/TrRoad_act!B47*100)</f>
        <v>9.4197381007611902</v>
      </c>
      <c r="C77" s="22">
        <f>IF(C43=0,"",C43/TrRoad_act!C47*100)</f>
        <v>9.2609781439713359</v>
      </c>
      <c r="D77" s="22">
        <f>IF(D43=0,"",D43/TrRoad_act!D47*100)</f>
        <v>9.1811887749708667</v>
      </c>
      <c r="E77" s="22">
        <f>IF(E43=0,"",E43/TrRoad_act!E47*100)</f>
        <v>9.1062512816008283</v>
      </c>
      <c r="F77" s="22">
        <f>IF(F43=0,"",F43/TrRoad_act!F47*100)</f>
        <v>9.0387423931522477</v>
      </c>
      <c r="G77" s="22">
        <f>IF(G43=0,"",G43/TrRoad_act!G47*100)</f>
        <v>8.9885558293519559</v>
      </c>
      <c r="H77" s="22">
        <f>IF(H43=0,"",H43/TrRoad_act!H47*100)</f>
        <v>8.9378140987772845</v>
      </c>
      <c r="I77" s="22">
        <f>IF(I43=0,"",I43/TrRoad_act!I47*100)</f>
        <v>8.9040446794680879</v>
      </c>
      <c r="J77" s="22">
        <f>IF(J43=0,"",J43/TrRoad_act!J47*100)</f>
        <v>8.8331092624439531</v>
      </c>
      <c r="K77" s="22">
        <f>IF(K43=0,"",K43/TrRoad_act!K47*100)</f>
        <v>8.7586918600582937</v>
      </c>
      <c r="L77" s="22">
        <f>IF(L43=0,"",L43/TrRoad_act!L47*100)</f>
        <v>8.668125179263777</v>
      </c>
      <c r="M77" s="22">
        <f>IF(M43=0,"",M43/TrRoad_act!M47*100)</f>
        <v>8.5645675147331879</v>
      </c>
      <c r="N77" s="22">
        <f>IF(N43=0,"",N43/TrRoad_act!N47*100)</f>
        <v>8.4544856391298211</v>
      </c>
      <c r="O77" s="22">
        <f>IF(O43=0,"",O43/TrRoad_act!O47*100)</f>
        <v>8.357083123395503</v>
      </c>
      <c r="P77" s="22">
        <f>IF(P43=0,"",P43/TrRoad_act!P47*100)</f>
        <v>8.2948146550850801</v>
      </c>
      <c r="Q77" s="22">
        <f>IF(Q43=0,"",Q43/TrRoad_act!Q47*100)</f>
        <v>8.1796225933290092</v>
      </c>
    </row>
    <row r="78" spans="1:17" ht="11.45" customHeight="1" x14ac:dyDescent="0.25">
      <c r="A78" s="62" t="s">
        <v>59</v>
      </c>
      <c r="B78" s="70">
        <f>IF(B44=0,"",B44/TrRoad_act!B48*100)</f>
        <v>9.1417708572081846</v>
      </c>
      <c r="C78" s="70">
        <f>IF(C44=0,"",C44/TrRoad_act!C48*100)</f>
        <v>8.9713116066290421</v>
      </c>
      <c r="D78" s="70">
        <f>IF(D44=0,"",D44/TrRoad_act!D48*100)</f>
        <v>8.9020114218546098</v>
      </c>
      <c r="E78" s="70">
        <f>IF(E44=0,"",E44/TrRoad_act!E48*100)</f>
        <v>8.8360059861805915</v>
      </c>
      <c r="F78" s="70">
        <f>IF(F44=0,"",F44/TrRoad_act!F48*100)</f>
        <v>8.7866891407203731</v>
      </c>
      <c r="G78" s="70">
        <f>IF(G44=0,"",G44/TrRoad_act!G48*100)</f>
        <v>8.7430098561471254</v>
      </c>
      <c r="H78" s="70">
        <f>IF(H44=0,"",H44/TrRoad_act!H48*100)</f>
        <v>8.6451808939108243</v>
      </c>
      <c r="I78" s="70">
        <f>IF(I44=0,"",I44/TrRoad_act!I48*100)</f>
        <v>8.5756703207756058</v>
      </c>
      <c r="J78" s="70">
        <f>IF(J44=0,"",J44/TrRoad_act!J48*100)</f>
        <v>8.4265901510641239</v>
      </c>
      <c r="K78" s="70">
        <f>IF(K44=0,"",K44/TrRoad_act!K48*100)</f>
        <v>8.3305064973571756</v>
      </c>
      <c r="L78" s="70">
        <f>IF(L44=0,"",L44/TrRoad_act!L48*100)</f>
        <v>8.2119692699227986</v>
      </c>
      <c r="M78" s="70">
        <f>IF(M44=0,"",M44/TrRoad_act!M48*100)</f>
        <v>8.0774957169910202</v>
      </c>
      <c r="N78" s="70">
        <f>IF(N44=0,"",N44/TrRoad_act!N48*100)</f>
        <v>8.0164446675822791</v>
      </c>
      <c r="O78" s="70">
        <f>IF(O44=0,"",O44/TrRoad_act!O48*100)</f>
        <v>7.977426695523028</v>
      </c>
      <c r="P78" s="70">
        <f>IF(P44=0,"",P44/TrRoad_act!P48*100)</f>
        <v>7.9157202153534012</v>
      </c>
      <c r="Q78" s="70">
        <f>IF(Q44=0,"",Q44/TrRoad_act!Q48*100)</f>
        <v>7.8294759944289467</v>
      </c>
    </row>
    <row r="79" spans="1:17" ht="11.45" customHeight="1" x14ac:dyDescent="0.25">
      <c r="A79" s="62" t="s">
        <v>58</v>
      </c>
      <c r="B79" s="70">
        <f>IF(B46=0,"",B46/TrRoad_act!B49*100)</f>
        <v>9.5136187523319613</v>
      </c>
      <c r="C79" s="70">
        <f>IF(C46=0,"",C46/TrRoad_act!C49*100)</f>
        <v>9.3547367334800882</v>
      </c>
      <c r="D79" s="70">
        <f>IF(D46=0,"",D46/TrRoad_act!D49*100)</f>
        <v>9.2648837135462614</v>
      </c>
      <c r="E79" s="70">
        <f>IF(E46=0,"",E46/TrRoad_act!E49*100)</f>
        <v>9.1780288293385492</v>
      </c>
      <c r="F79" s="70">
        <f>IF(F46=0,"",F46/TrRoad_act!F49*100)</f>
        <v>9.0965203250216629</v>
      </c>
      <c r="G79" s="70">
        <f>IF(G46=0,"",G46/TrRoad_act!G49*100)</f>
        <v>9.0365114723739204</v>
      </c>
      <c r="H79" s="70">
        <f>IF(H46=0,"",H46/TrRoad_act!H49*100)</f>
        <v>8.9741166373478904</v>
      </c>
      <c r="I79" s="70">
        <f>IF(I46=0,"",I46/TrRoad_act!I49*100)</f>
        <v>8.9356216361362737</v>
      </c>
      <c r="J79" s="70">
        <f>IF(J46=0,"",J46/TrRoad_act!J49*100)</f>
        <v>8.8577215258354798</v>
      </c>
      <c r="K79" s="70">
        <f>IF(K46=0,"",K46/TrRoad_act!K49*100)</f>
        <v>8.7940690898333767</v>
      </c>
      <c r="L79" s="70">
        <f>IF(L46=0,"",L46/TrRoad_act!L49*100)</f>
        <v>8.7079267192659735</v>
      </c>
      <c r="M79" s="70">
        <f>IF(M46=0,"",M46/TrRoad_act!M49*100)</f>
        <v>8.6021324267028074</v>
      </c>
      <c r="N79" s="70">
        <f>IF(N46=0,"",N46/TrRoad_act!N49*100)</f>
        <v>8.4839762699312065</v>
      </c>
      <c r="O79" s="70">
        <f>IF(O46=0,"",O46/TrRoad_act!O49*100)</f>
        <v>8.3789725411938765</v>
      </c>
      <c r="P79" s="70">
        <f>IF(P46=0,"",P46/TrRoad_act!P49*100)</f>
        <v>8.2924654303236807</v>
      </c>
      <c r="Q79" s="70">
        <f>IF(Q46=0,"",Q46/TrRoad_act!Q49*100)</f>
        <v>8.1730839347502524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>
        <f>IF(H48=0,"",H48/TrRoad_act!H50*100)</f>
        <v>9.7817351849071699</v>
      </c>
      <c r="I80" s="70">
        <f>IF(I48=0,"",I48/TrRoad_act!I50*100)</f>
        <v>10.154250539364293</v>
      </c>
      <c r="J80" s="70">
        <f>IF(J48=0,"",J48/TrRoad_act!J50*100)</f>
        <v>11.137664182579755</v>
      </c>
      <c r="K80" s="70">
        <f>IF(K48=0,"",K48/TrRoad_act!K50*100)</f>
        <v>11.183472421390796</v>
      </c>
      <c r="L80" s="70">
        <f>IF(L48=0,"",L48/TrRoad_act!L50*100)</f>
        <v>12.212257454569357</v>
      </c>
      <c r="M80" s="70">
        <f>IF(M48=0,"",M48/TrRoad_act!M50*100)</f>
        <v>12.958787865835777</v>
      </c>
      <c r="N80" s="70">
        <f>IF(N48=0,"",N48/TrRoad_act!N50*100)</f>
        <v>13.302651679001167</v>
      </c>
      <c r="O80" s="70">
        <f>IF(O48=0,"",O48/TrRoad_act!O50*100)</f>
        <v>12.79756214412798</v>
      </c>
      <c r="P80" s="70">
        <f>IF(P48=0,"",P48/TrRoad_act!P50*100)</f>
        <v>12.205264824915437</v>
      </c>
      <c r="Q80" s="70">
        <f>IF(Q48=0,"",Q48/TrRoad_act!Q50*100)</f>
        <v>12.330872574091487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>
        <f>IF(P49=0,"",P49/TrRoad_act!P51*100)</f>
        <v>8.8575496960280127</v>
      </c>
      <c r="Q81" s="70">
        <f>IF(Q49=0,"",Q49/TrRoad_act!Q51*100)</f>
        <v>9.211859567507382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 t="str">
        <f>IF(O51=0,"",O51/TrRoad_act!O52*100)</f>
        <v/>
      </c>
      <c r="P82" s="70">
        <f>IF(P51=0,"",P51/TrRoad_act!P52*100)</f>
        <v>4.5259195988984198</v>
      </c>
      <c r="Q82" s="70">
        <f>IF(Q51=0,"",Q51/TrRoad_act!Q52*100)</f>
        <v>4.5516517397503815</v>
      </c>
    </row>
    <row r="83" spans="1:17" ht="11.45" customHeight="1" x14ac:dyDescent="0.25">
      <c r="A83" s="19" t="s">
        <v>24</v>
      </c>
      <c r="B83" s="21">
        <f>IF(B52=0,"",B52/TrRoad_act!B53*100)</f>
        <v>24.884370033311747</v>
      </c>
      <c r="C83" s="21">
        <f>IF(C52=0,"",C52/TrRoad_act!C53*100)</f>
        <v>33.221922703643543</v>
      </c>
      <c r="D83" s="21">
        <f>IF(D52=0,"",D52/TrRoad_act!D53*100)</f>
        <v>33.139276320023875</v>
      </c>
      <c r="E83" s="21">
        <f>IF(E52=0,"",E52/TrRoad_act!E53*100)</f>
        <v>37.056838679968777</v>
      </c>
      <c r="F83" s="21">
        <f>IF(F52=0,"",F52/TrRoad_act!F53*100)</f>
        <v>41.350658117191927</v>
      </c>
      <c r="G83" s="21">
        <f>IF(G52=0,"",G52/TrRoad_act!G53*100)</f>
        <v>46.515713023363922</v>
      </c>
      <c r="H83" s="21">
        <f>IF(H52=0,"",H52/TrRoad_act!H53*100)</f>
        <v>50.517146244881992</v>
      </c>
      <c r="I83" s="21">
        <f>IF(I52=0,"",I52/TrRoad_act!I53*100)</f>
        <v>66.043889992495394</v>
      </c>
      <c r="J83" s="21">
        <f>IF(J52=0,"",J52/TrRoad_act!J53*100)</f>
        <v>92.437725649774578</v>
      </c>
      <c r="K83" s="21">
        <f>IF(K52=0,"",K52/TrRoad_act!K53*100)</f>
        <v>66.855589264116418</v>
      </c>
      <c r="L83" s="21">
        <f>IF(L52=0,"",L52/TrRoad_act!L53*100)</f>
        <v>73.351065625597542</v>
      </c>
      <c r="M83" s="21">
        <f>IF(M52=0,"",M52/TrRoad_act!M53*100)</f>
        <v>87.843116554134568</v>
      </c>
      <c r="N83" s="21">
        <f>IF(N52=0,"",N52/TrRoad_act!N53*100)</f>
        <v>97.905821532858425</v>
      </c>
      <c r="O83" s="21">
        <f>IF(O52=0,"",O52/TrRoad_act!O53*100)</f>
        <v>90.846989003326073</v>
      </c>
      <c r="P83" s="21">
        <f>IF(P52=0,"",P52/TrRoad_act!P53*100)</f>
        <v>83.088917040226335</v>
      </c>
      <c r="Q83" s="21">
        <f>IF(Q52=0,"",Q52/TrRoad_act!Q53*100)</f>
        <v>74.719751508321437</v>
      </c>
    </row>
    <row r="84" spans="1:17" ht="11.45" customHeight="1" x14ac:dyDescent="0.25">
      <c r="A84" s="17" t="s">
        <v>23</v>
      </c>
      <c r="B84" s="20">
        <f>IF(B53=0,"",B53/TrRoad_act!B54*100)</f>
        <v>35.782498675940801</v>
      </c>
      <c r="C84" s="20">
        <f>IF(C53=0,"",C53/TrRoad_act!C54*100)</f>
        <v>36.782582253278328</v>
      </c>
      <c r="D84" s="20">
        <f>IF(D53=0,"",D53/TrRoad_act!D54*100)</f>
        <v>36.798705809573647</v>
      </c>
      <c r="E84" s="20">
        <f>IF(E53=0,"",E53/TrRoad_act!E54*100)</f>
        <v>37.335852923483969</v>
      </c>
      <c r="F84" s="20">
        <f>IF(F53=0,"",F53/TrRoad_act!F54*100)</f>
        <v>37.900091036000788</v>
      </c>
      <c r="G84" s="20">
        <f>IF(G53=0,"",G53/TrRoad_act!G54*100)</f>
        <v>38.509700587853601</v>
      </c>
      <c r="H84" s="20">
        <f>IF(H53=0,"",H53/TrRoad_act!H54*100)</f>
        <v>38.854641810833527</v>
      </c>
      <c r="I84" s="20">
        <f>IF(I53=0,"",I53/TrRoad_act!I54*100)</f>
        <v>40.943248676960252</v>
      </c>
      <c r="J84" s="20">
        <f>IF(J53=0,"",J53/TrRoad_act!J54*100)</f>
        <v>44.486006514566952</v>
      </c>
      <c r="K84" s="20">
        <f>IF(K53=0,"",K53/TrRoad_act!K54*100)</f>
        <v>40.779250088219754</v>
      </c>
      <c r="L84" s="20">
        <f>IF(L53=0,"",L53/TrRoad_act!L54*100)</f>
        <v>41.771541601994038</v>
      </c>
      <c r="M84" s="20">
        <f>IF(M53=0,"",M53/TrRoad_act!M54*100)</f>
        <v>43.81804403753609</v>
      </c>
      <c r="N84" s="20">
        <f>IF(N53=0,"",N53/TrRoad_act!N54*100)</f>
        <v>45.194552207291736</v>
      </c>
      <c r="O84" s="20">
        <f>IF(O53=0,"",O53/TrRoad_act!O54*100)</f>
        <v>44.221739220678302</v>
      </c>
      <c r="P84" s="20">
        <f>IF(P53=0,"",P53/TrRoad_act!P54*100)</f>
        <v>43.255762680398099</v>
      </c>
      <c r="Q84" s="20">
        <f>IF(Q53=0,"",Q53/TrRoad_act!Q54*100)</f>
        <v>42.068692881157084</v>
      </c>
    </row>
    <row r="85" spans="1:17" ht="11.45" customHeight="1" x14ac:dyDescent="0.25">
      <c r="A85" s="15" t="s">
        <v>22</v>
      </c>
      <c r="B85" s="69">
        <f>IF(B55=0,"",B55/TrRoad_act!B55*100)</f>
        <v>14.788845119314539</v>
      </c>
      <c r="C85" s="69">
        <f>IF(C55=0,"",C55/TrRoad_act!C55*100)</f>
        <v>30.076321066422661</v>
      </c>
      <c r="D85" s="69">
        <f>IF(D55=0,"",D55/TrRoad_act!D55*100)</f>
        <v>29.515907425660775</v>
      </c>
      <c r="E85" s="69">
        <f>IF(E55=0,"",E55/TrRoad_act!E55*100)</f>
        <v>36.765192520428684</v>
      </c>
      <c r="F85" s="69">
        <f>IF(F55=0,"",F55/TrRoad_act!F55*100)</f>
        <v>45.410214229285316</v>
      </c>
      <c r="G85" s="69">
        <f>IF(G55=0,"",G55/TrRoad_act!G55*100)</f>
        <v>55.980124713331577</v>
      </c>
      <c r="H85" s="69">
        <f>IF(H55=0,"",H55/TrRoad_act!H55*100)</f>
        <v>61.629771030242473</v>
      </c>
      <c r="I85" s="69">
        <f>IF(I55=0,"",I55/TrRoad_act!I55*100)</f>
        <v>91.300474477646077</v>
      </c>
      <c r="J85" s="69">
        <f>IF(J55=0,"",J55/TrRoad_act!J55*100)</f>
        <v>140.88661327563176</v>
      </c>
      <c r="K85" s="69">
        <f>IF(K55=0,"",K55/TrRoad_act!K55*100)</f>
        <v>92.945251978391966</v>
      </c>
      <c r="L85" s="69">
        <f>IF(L55=0,"",L55/TrRoad_act!L55*100)</f>
        <v>106.61293714028372</v>
      </c>
      <c r="M85" s="69">
        <f>IF(M55=0,"",M55/TrRoad_act!M55*100)</f>
        <v>130.1775743229762</v>
      </c>
      <c r="N85" s="69">
        <f>IF(N55=0,"",N55/TrRoad_act!N55*100)</f>
        <v>142.02116403597068</v>
      </c>
      <c r="O85" s="69">
        <f>IF(O55=0,"",O55/TrRoad_act!O55*100)</f>
        <v>127.83434154474239</v>
      </c>
      <c r="P85" s="69">
        <f>IF(P55=0,"",P55/TrRoad_act!P55*100)</f>
        <v>117.40067272303152</v>
      </c>
      <c r="Q85" s="69">
        <f>IF(Q55=0,"",Q55/TrRoad_act!Q55*100)</f>
        <v>99.723473211712601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43.944978621568509</v>
      </c>
      <c r="C88" s="79">
        <f>IF(TrRoad_act!C4=0,"",C18/TrRoad_act!C4*1000)</f>
        <v>43.239160440470279</v>
      </c>
      <c r="D88" s="79">
        <f>IF(TrRoad_act!D4=0,"",D18/TrRoad_act!D4*1000)</f>
        <v>42.955165096892486</v>
      </c>
      <c r="E88" s="79">
        <f>IF(TrRoad_act!E4=0,"",E18/TrRoad_act!E4*1000)</f>
        <v>41.855095384423286</v>
      </c>
      <c r="F88" s="79">
        <f>IF(TrRoad_act!F4=0,"",F18/TrRoad_act!F4*1000)</f>
        <v>39.354653393406046</v>
      </c>
      <c r="G88" s="79">
        <f>IF(TrRoad_act!G4=0,"",G18/TrRoad_act!G4*1000)</f>
        <v>40.018406723774568</v>
      </c>
      <c r="H88" s="79">
        <f>IF(TrRoad_act!H4=0,"",H18/TrRoad_act!H4*1000)</f>
        <v>39.424536539557749</v>
      </c>
      <c r="I88" s="79">
        <f>IF(TrRoad_act!I4=0,"",I18/TrRoad_act!I4*1000)</f>
        <v>38.854901499895867</v>
      </c>
      <c r="J88" s="79">
        <f>IF(TrRoad_act!J4=0,"",J18/TrRoad_act!J4*1000)</f>
        <v>41.028508155480466</v>
      </c>
      <c r="K88" s="79">
        <f>IF(TrRoad_act!K4=0,"",K18/TrRoad_act!K4*1000)</f>
        <v>38.746239816496001</v>
      </c>
      <c r="L88" s="79">
        <f>IF(TrRoad_act!L4=0,"",L18/TrRoad_act!L4*1000)</f>
        <v>39.421116434321732</v>
      </c>
      <c r="M88" s="79">
        <f>IF(TrRoad_act!M4=0,"",M18/TrRoad_act!M4*1000)</f>
        <v>39.768972811853772</v>
      </c>
      <c r="N88" s="79">
        <f>IF(TrRoad_act!N4=0,"",N18/TrRoad_act!N4*1000)</f>
        <v>38.934305842226152</v>
      </c>
      <c r="O88" s="79">
        <f>IF(TrRoad_act!O4=0,"",O18/TrRoad_act!O4*1000)</f>
        <v>37.991678387094403</v>
      </c>
      <c r="P88" s="79">
        <f>IF(TrRoad_act!P4=0,"",P18/TrRoad_act!P4*1000)</f>
        <v>37.213290918059499</v>
      </c>
      <c r="Q88" s="79">
        <f>IF(TrRoad_act!Q4=0,"",Q18/TrRoad_act!Q4*1000)</f>
        <v>36.884855798316508</v>
      </c>
    </row>
    <row r="89" spans="1:17" ht="11.45" customHeight="1" x14ac:dyDescent="0.25">
      <c r="A89" s="23" t="s">
        <v>30</v>
      </c>
      <c r="B89" s="78">
        <f>IF(TrRoad_act!B5=0,"",B19/TrRoad_act!B5*1000)</f>
        <v>38.905778913818651</v>
      </c>
      <c r="C89" s="78">
        <f>IF(TrRoad_act!C5=0,"",C19/TrRoad_act!C5*1000)</f>
        <v>38.809256980845525</v>
      </c>
      <c r="D89" s="78">
        <f>IF(TrRoad_act!D5=0,"",D19/TrRoad_act!D5*1000)</f>
        <v>40.677373867831832</v>
      </c>
      <c r="E89" s="78">
        <f>IF(TrRoad_act!E5=0,"",E19/TrRoad_act!E5*1000)</f>
        <v>38.506346359963935</v>
      </c>
      <c r="F89" s="78">
        <f>IF(TrRoad_act!F5=0,"",F19/TrRoad_act!F5*1000)</f>
        <v>38.278533308890566</v>
      </c>
      <c r="G89" s="78">
        <f>IF(TrRoad_act!G5=0,"",G19/TrRoad_act!G5*1000)</f>
        <v>38.041790226190905</v>
      </c>
      <c r="H89" s="78">
        <f>IF(TrRoad_act!H5=0,"",H19/TrRoad_act!H5*1000)</f>
        <v>37.518627596440517</v>
      </c>
      <c r="I89" s="78">
        <f>IF(TrRoad_act!I5=0,"",I19/TrRoad_act!I5*1000)</f>
        <v>36.006713230090661</v>
      </c>
      <c r="J89" s="78">
        <f>IF(TrRoad_act!J5=0,"",J19/TrRoad_act!J5*1000)</f>
        <v>35.189534959789015</v>
      </c>
      <c r="K89" s="78">
        <f>IF(TrRoad_act!K5=0,"",K19/TrRoad_act!K5*1000)</f>
        <v>34.587785180246073</v>
      </c>
      <c r="L89" s="78">
        <f>IF(TrRoad_act!L5=0,"",L19/TrRoad_act!L5*1000)</f>
        <v>34.339070611776748</v>
      </c>
      <c r="M89" s="78">
        <f>IF(TrRoad_act!M5=0,"",M19/TrRoad_act!M5*1000)</f>
        <v>34.159542626857501</v>
      </c>
      <c r="N89" s="78">
        <f>IF(TrRoad_act!N5=0,"",N19/TrRoad_act!N5*1000)</f>
        <v>34.01291549831803</v>
      </c>
      <c r="O89" s="78">
        <f>IF(TrRoad_act!O5=0,"",O19/TrRoad_act!O5*1000)</f>
        <v>33.71274702954635</v>
      </c>
      <c r="P89" s="78">
        <f>IF(TrRoad_act!P5=0,"",P19/TrRoad_act!P5*1000)</f>
        <v>33.253515269462589</v>
      </c>
      <c r="Q89" s="78">
        <f>IF(TrRoad_act!Q5=0,"",Q19/TrRoad_act!Q5*1000)</f>
        <v>32.664377043680894</v>
      </c>
    </row>
    <row r="90" spans="1:17" ht="11.45" customHeight="1" x14ac:dyDescent="0.25">
      <c r="A90" s="19" t="s">
        <v>29</v>
      </c>
      <c r="B90" s="76">
        <f>IF(TrRoad_act!B6=0,"",B21/TrRoad_act!B6*1000)</f>
        <v>48.210396533333288</v>
      </c>
      <c r="C90" s="76">
        <f>IF(TrRoad_act!C6=0,"",C21/TrRoad_act!C6*1000)</f>
        <v>47.301642141782999</v>
      </c>
      <c r="D90" s="76">
        <f>IF(TrRoad_act!D6=0,"",D21/TrRoad_act!D6*1000)</f>
        <v>46.858423820368785</v>
      </c>
      <c r="E90" s="76">
        <f>IF(TrRoad_act!E6=0,"",E21/TrRoad_act!E6*1000)</f>
        <v>45.877013825289673</v>
      </c>
      <c r="F90" s="76">
        <f>IF(TrRoad_act!F6=0,"",F21/TrRoad_act!F6*1000)</f>
        <v>42.380815861684461</v>
      </c>
      <c r="G90" s="76">
        <f>IF(TrRoad_act!G6=0,"",G21/TrRoad_act!G6*1000)</f>
        <v>42.896846560967312</v>
      </c>
      <c r="H90" s="76">
        <f>IF(TrRoad_act!H6=0,"",H21/TrRoad_act!H6*1000)</f>
        <v>42.245250565005847</v>
      </c>
      <c r="I90" s="76">
        <f>IF(TrRoad_act!I6=0,"",I21/TrRoad_act!I6*1000)</f>
        <v>41.606779485440427</v>
      </c>
      <c r="J90" s="76">
        <f>IF(TrRoad_act!J6=0,"",J21/TrRoad_act!J6*1000)</f>
        <v>43.888159181564724</v>
      </c>
      <c r="K90" s="76">
        <f>IF(TrRoad_act!K6=0,"",K21/TrRoad_act!K6*1000)</f>
        <v>41.26270231279679</v>
      </c>
      <c r="L90" s="76">
        <f>IF(TrRoad_act!L6=0,"",L21/TrRoad_act!L6*1000)</f>
        <v>42.050960572751329</v>
      </c>
      <c r="M90" s="76">
        <f>IF(TrRoad_act!M6=0,"",M21/TrRoad_act!M6*1000)</f>
        <v>42.512005003592108</v>
      </c>
      <c r="N90" s="76">
        <f>IF(TrRoad_act!N6=0,"",N21/TrRoad_act!N6*1000)</f>
        <v>41.577365847217408</v>
      </c>
      <c r="O90" s="76">
        <f>IF(TrRoad_act!O6=0,"",O21/TrRoad_act!O6*1000)</f>
        <v>40.589736502472469</v>
      </c>
      <c r="P90" s="76">
        <f>IF(TrRoad_act!P6=0,"",P21/TrRoad_act!P6*1000)</f>
        <v>39.750427017170686</v>
      </c>
      <c r="Q90" s="76">
        <f>IF(TrRoad_act!Q6=0,"",Q21/TrRoad_act!Q6*1000)</f>
        <v>39.438029957712089</v>
      </c>
    </row>
    <row r="91" spans="1:17" ht="11.45" customHeight="1" x14ac:dyDescent="0.25">
      <c r="A91" s="62" t="s">
        <v>59</v>
      </c>
      <c r="B91" s="77">
        <f>IF(TrRoad_act!B7=0,"",B22/TrRoad_act!B7*1000)</f>
        <v>52.224364494141895</v>
      </c>
      <c r="C91" s="77">
        <f>IF(TrRoad_act!C7=0,"",C22/TrRoad_act!C7*1000)</f>
        <v>51.364311672747554</v>
      </c>
      <c r="D91" s="77">
        <f>IF(TrRoad_act!D7=0,"",D22/TrRoad_act!D7*1000)</f>
        <v>52.368232476275168</v>
      </c>
      <c r="E91" s="77">
        <f>IF(TrRoad_act!E7=0,"",E22/TrRoad_act!E7*1000)</f>
        <v>51.029177678620655</v>
      </c>
      <c r="F91" s="77">
        <f>IF(TrRoad_act!F7=0,"",F22/TrRoad_act!F7*1000)</f>
        <v>46.625652851388629</v>
      </c>
      <c r="G91" s="77">
        <f>IF(TrRoad_act!G7=0,"",G22/TrRoad_act!G7*1000)</f>
        <v>47.659144959190719</v>
      </c>
      <c r="H91" s="77">
        <f>IF(TrRoad_act!H7=0,"",H22/TrRoad_act!H7*1000)</f>
        <v>47.11116711475313</v>
      </c>
      <c r="I91" s="77">
        <f>IF(TrRoad_act!I7=0,"",I22/TrRoad_act!I7*1000)</f>
        <v>46.158040747647604</v>
      </c>
      <c r="J91" s="77">
        <f>IF(TrRoad_act!J7=0,"",J22/TrRoad_act!J7*1000)</f>
        <v>50.169391684665214</v>
      </c>
      <c r="K91" s="77">
        <f>IF(TrRoad_act!K7=0,"",K22/TrRoad_act!K7*1000)</f>
        <v>46.925822758659827</v>
      </c>
      <c r="L91" s="77">
        <f>IF(TrRoad_act!L7=0,"",L22/TrRoad_act!L7*1000)</f>
        <v>48.500307320007344</v>
      </c>
      <c r="M91" s="77">
        <f>IF(TrRoad_act!M7=0,"",M22/TrRoad_act!M7*1000)</f>
        <v>49.251268143119006</v>
      </c>
      <c r="N91" s="77">
        <f>IF(TrRoad_act!N7=0,"",N22/TrRoad_act!N7*1000)</f>
        <v>47.040142226995322</v>
      </c>
      <c r="O91" s="77">
        <f>IF(TrRoad_act!O7=0,"",O22/TrRoad_act!O7*1000)</f>
        <v>45.249618582896737</v>
      </c>
      <c r="P91" s="77">
        <f>IF(TrRoad_act!P7=0,"",P22/TrRoad_act!P7*1000)</f>
        <v>43.590221821145676</v>
      </c>
      <c r="Q91" s="77">
        <f>IF(TrRoad_act!Q7=0,"",Q22/TrRoad_act!Q7*1000)</f>
        <v>43.373141784059065</v>
      </c>
    </row>
    <row r="92" spans="1:17" ht="11.45" customHeight="1" x14ac:dyDescent="0.25">
      <c r="A92" s="62" t="s">
        <v>58</v>
      </c>
      <c r="B92" s="77">
        <f>IF(TrRoad_act!B8=0,"",B24/TrRoad_act!B8*1000)</f>
        <v>32.015447106545935</v>
      </c>
      <c r="C92" s="77">
        <f>IF(TrRoad_act!C8=0,"",C24/TrRoad_act!C8*1000)</f>
        <v>32.136221369764442</v>
      </c>
      <c r="D92" s="77">
        <f>IF(TrRoad_act!D8=0,"",D24/TrRoad_act!D8*1000)</f>
        <v>32.426824118464516</v>
      </c>
      <c r="E92" s="77">
        <f>IF(TrRoad_act!E8=0,"",E24/TrRoad_act!E8*1000)</f>
        <v>32.437948194192266</v>
      </c>
      <c r="F92" s="77">
        <f>IF(TrRoad_act!F8=0,"",F24/TrRoad_act!F8*1000)</f>
        <v>33.413702388883699</v>
      </c>
      <c r="G92" s="77">
        <f>IF(TrRoad_act!G8=0,"",G24/TrRoad_act!G8*1000)</f>
        <v>34.472370563267319</v>
      </c>
      <c r="H92" s="77">
        <f>IF(TrRoad_act!H8=0,"",H24/TrRoad_act!H8*1000)</f>
        <v>34.90381078478449</v>
      </c>
      <c r="I92" s="77">
        <f>IF(TrRoad_act!I8=0,"",I24/TrRoad_act!I8*1000)</f>
        <v>35.77786747818994</v>
      </c>
      <c r="J92" s="77">
        <f>IF(TrRoad_act!J8=0,"",J24/TrRoad_act!J8*1000)</f>
        <v>36.775049313365443</v>
      </c>
      <c r="K92" s="77">
        <f>IF(TrRoad_act!K8=0,"",K24/TrRoad_act!K8*1000)</f>
        <v>35.566592928869575</v>
      </c>
      <c r="L92" s="77">
        <f>IF(TrRoad_act!L8=0,"",L24/TrRoad_act!L8*1000)</f>
        <v>36.141615270346136</v>
      </c>
      <c r="M92" s="77">
        <f>IF(TrRoad_act!M8=0,"",M24/TrRoad_act!M8*1000)</f>
        <v>36.755215380745213</v>
      </c>
      <c r="N92" s="77">
        <f>IF(TrRoad_act!N8=0,"",N24/TrRoad_act!N8*1000)</f>
        <v>37.206856624484956</v>
      </c>
      <c r="O92" s="77">
        <f>IF(TrRoad_act!O8=0,"",O24/TrRoad_act!O8*1000)</f>
        <v>37.060550228173483</v>
      </c>
      <c r="P92" s="77">
        <f>IF(TrRoad_act!P8=0,"",P24/TrRoad_act!P8*1000)</f>
        <v>37.031766339183392</v>
      </c>
      <c r="Q92" s="77">
        <f>IF(TrRoad_act!Q8=0,"",Q24/TrRoad_act!Q8*1000)</f>
        <v>36.780512601089399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 t="str">
        <f>IF(TrRoad_act!G9=0,"",G26/TrRoad_act!G9*1000)</f>
        <v/>
      </c>
      <c r="H93" s="77">
        <f>IF(TrRoad_act!H9=0,"",H26/TrRoad_act!H9*1000)</f>
        <v>28.622032290122092</v>
      </c>
      <c r="I93" s="77">
        <f>IF(TrRoad_act!I9=0,"",I26/TrRoad_act!I9*1000)</f>
        <v>37.467114122667844</v>
      </c>
      <c r="J93" s="77">
        <f>IF(TrRoad_act!J9=0,"",J26/TrRoad_act!J9*1000)</f>
        <v>41.544278848650102</v>
      </c>
      <c r="K93" s="77">
        <f>IF(TrRoad_act!K9=0,"",K26/TrRoad_act!K9*1000)</f>
        <v>42.236182340160823</v>
      </c>
      <c r="L93" s="77">
        <f>IF(TrRoad_act!L9=0,"",L26/TrRoad_act!L9*1000)</f>
        <v>46.569057610452326</v>
      </c>
      <c r="M93" s="77">
        <f>IF(TrRoad_act!M9=0,"",M26/TrRoad_act!M9*1000)</f>
        <v>50.064669933803614</v>
      </c>
      <c r="N93" s="77">
        <f>IF(TrRoad_act!N9=0,"",N26/TrRoad_act!N9*1000)</f>
        <v>52.31340767483897</v>
      </c>
      <c r="O93" s="77">
        <f>IF(TrRoad_act!O9=0,"",O26/TrRoad_act!O9*1000)</f>
        <v>51.239629092426924</v>
      </c>
      <c r="P93" s="77">
        <f>IF(TrRoad_act!P9=0,"",P26/TrRoad_act!P9*1000)</f>
        <v>50.654162554021838</v>
      </c>
      <c r="Q93" s="77">
        <f>IF(TrRoad_act!Q9=0,"",Q26/TrRoad_act!Q9*1000)</f>
        <v>51.632031918907785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>
        <f>IF(TrRoad_act!N10=0,"",N27/TrRoad_act!N10*1000)</f>
        <v>39.393960979383976</v>
      </c>
      <c r="O94" s="77">
        <f>IF(TrRoad_act!O10=0,"",O27/TrRoad_act!O10*1000)</f>
        <v>40.045009697591667</v>
      </c>
      <c r="P94" s="77">
        <f>IF(TrRoad_act!P10=0,"",P27/TrRoad_act!P10*1000)</f>
        <v>38.451498362110719</v>
      </c>
      <c r="Q94" s="77">
        <f>IF(TrRoad_act!Q10=0,"",Q27/TrRoad_act!Q10*1000)</f>
        <v>37.57993100616828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21.665105369102282</v>
      </c>
      <c r="P95" s="77">
        <f>IF(TrRoad_act!P11=0,"",P29/TrRoad_act!P11*1000)</f>
        <v>22.082574361808749</v>
      </c>
      <c r="Q95" s="77">
        <f>IF(TrRoad_act!Q11=0,"",Q29/TrRoad_act!Q11*1000)</f>
        <v>21.285128550465043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>
        <f>IF(TrRoad_act!M12=0,"",M32/TrRoad_act!M12*1000)</f>
        <v>22.308112668124462</v>
      </c>
      <c r="N96" s="77">
        <f>IF(TrRoad_act!N12=0,"",N32/TrRoad_act!N12*1000)</f>
        <v>22.667607140666053</v>
      </c>
      <c r="O96" s="77">
        <f>IF(TrRoad_act!O12=0,"",O32/TrRoad_act!O12*1000)</f>
        <v>22.998912832168816</v>
      </c>
      <c r="P96" s="77">
        <f>IF(TrRoad_act!P12=0,"",P32/TrRoad_act!P12*1000)</f>
        <v>23.492667906014212</v>
      </c>
      <c r="Q96" s="77">
        <f>IF(TrRoad_act!Q12=0,"",Q32/TrRoad_act!Q12*1000)</f>
        <v>23.786602340959828</v>
      </c>
    </row>
    <row r="97" spans="1:17" ht="11.45" customHeight="1" x14ac:dyDescent="0.25">
      <c r="A97" s="19" t="s">
        <v>28</v>
      </c>
      <c r="B97" s="76">
        <f>IF(TrRoad_act!B13=0,"",B33/TrRoad_act!B13*1000)</f>
        <v>19.318862607452697</v>
      </c>
      <c r="C97" s="76">
        <f>IF(TrRoad_act!C13=0,"",C33/TrRoad_act!C13*1000)</f>
        <v>18.443935337352361</v>
      </c>
      <c r="D97" s="76">
        <f>IF(TrRoad_act!D13=0,"",D33/TrRoad_act!D13*1000)</f>
        <v>18.128371955203423</v>
      </c>
      <c r="E97" s="76">
        <f>IF(TrRoad_act!E13=0,"",E33/TrRoad_act!E13*1000)</f>
        <v>17.057906264143057</v>
      </c>
      <c r="F97" s="76">
        <f>IF(TrRoad_act!F13=0,"",F33/TrRoad_act!F13*1000)</f>
        <v>18.66529911247277</v>
      </c>
      <c r="G97" s="76">
        <f>IF(TrRoad_act!G13=0,"",G33/TrRoad_act!G13*1000)</f>
        <v>18.942228345168346</v>
      </c>
      <c r="H97" s="76">
        <f>IF(TrRoad_act!H13=0,"",H33/TrRoad_act!H13*1000)</f>
        <v>18.800896007394957</v>
      </c>
      <c r="I97" s="76">
        <f>IF(TrRoad_act!I13=0,"",I33/TrRoad_act!I13*1000)</f>
        <v>18.285789459809731</v>
      </c>
      <c r="J97" s="76">
        <f>IF(TrRoad_act!J13=0,"",J33/TrRoad_act!J13*1000)</f>
        <v>18.757898555701011</v>
      </c>
      <c r="K97" s="76">
        <f>IF(TrRoad_act!K13=0,"",K33/TrRoad_act!K13*1000)</f>
        <v>18.700088307127043</v>
      </c>
      <c r="L97" s="76">
        <f>IF(TrRoad_act!L13=0,"",L33/TrRoad_act!L13*1000)</f>
        <v>18.636039272547588</v>
      </c>
      <c r="M97" s="76">
        <f>IF(TrRoad_act!M13=0,"",M33/TrRoad_act!M13*1000)</f>
        <v>18.722355099686975</v>
      </c>
      <c r="N97" s="76">
        <f>IF(TrRoad_act!N13=0,"",N33/TrRoad_act!N13*1000)</f>
        <v>18.678973473376157</v>
      </c>
      <c r="O97" s="76">
        <f>IF(TrRoad_act!O13=0,"",O33/TrRoad_act!O13*1000)</f>
        <v>18.616288381029293</v>
      </c>
      <c r="P97" s="76">
        <f>IF(TrRoad_act!P13=0,"",P33/TrRoad_act!P13*1000)</f>
        <v>18.632701116096797</v>
      </c>
      <c r="Q97" s="76">
        <f>IF(TrRoad_act!Q13=0,"",Q33/TrRoad_act!Q13*1000)</f>
        <v>18.634595350864267</v>
      </c>
    </row>
    <row r="98" spans="1:17" ht="11.45" customHeight="1" x14ac:dyDescent="0.25">
      <c r="A98" s="62" t="s">
        <v>59</v>
      </c>
      <c r="B98" s="75">
        <f>IF(TrRoad_act!B14=0,"",B34/TrRoad_act!B14*1000)</f>
        <v>16.577231645123316</v>
      </c>
      <c r="C98" s="75">
        <f>IF(TrRoad_act!C14=0,"",C34/TrRoad_act!C14*1000)</f>
        <v>16.353388659778513</v>
      </c>
      <c r="D98" s="75">
        <f>IF(TrRoad_act!D14=0,"",D34/TrRoad_act!D14*1000)</f>
        <v>16.16811134465998</v>
      </c>
      <c r="E98" s="75">
        <f>IF(TrRoad_act!E14=0,"",E34/TrRoad_act!E14*1000)</f>
        <v>15.336282316836087</v>
      </c>
      <c r="F98" s="75">
        <f>IF(TrRoad_act!F14=0,"",F34/TrRoad_act!F14*1000)</f>
        <v>16.878429451794165</v>
      </c>
      <c r="G98" s="75">
        <f>IF(TrRoad_act!G14=0,"",G34/TrRoad_act!G14*1000)</f>
        <v>17.288965124998835</v>
      </c>
      <c r="H98" s="75">
        <f>IF(TrRoad_act!H14=0,"",H34/TrRoad_act!H14*1000)</f>
        <v>17.307974616435377</v>
      </c>
      <c r="I98" s="75">
        <f>IF(TrRoad_act!I14=0,"",I34/TrRoad_act!I14*1000)</f>
        <v>16.949194906289545</v>
      </c>
      <c r="J98" s="75">
        <f>IF(TrRoad_act!J14=0,"",J34/TrRoad_act!J14*1000)</f>
        <v>17.548434365641473</v>
      </c>
      <c r="K98" s="75">
        <f>IF(TrRoad_act!K14=0,"",K34/TrRoad_act!K14*1000)</f>
        <v>17.611280991169011</v>
      </c>
      <c r="L98" s="75">
        <f>IF(TrRoad_act!L14=0,"",L34/TrRoad_act!L14*1000)</f>
        <v>17.690090126741342</v>
      </c>
      <c r="M98" s="75">
        <f>IF(TrRoad_act!M14=0,"",M34/TrRoad_act!M14*1000)</f>
        <v>17.748411926341028</v>
      </c>
      <c r="N98" s="75">
        <f>IF(TrRoad_act!N14=0,"",N34/TrRoad_act!N14*1000)</f>
        <v>17.82323304147091</v>
      </c>
      <c r="O98" s="75">
        <f>IF(TrRoad_act!O14=0,"",O34/TrRoad_act!O14*1000)</f>
        <v>16.823604821630507</v>
      </c>
      <c r="P98" s="75">
        <f>IF(TrRoad_act!P14=0,"",P34/TrRoad_act!P14*1000)</f>
        <v>16.643196239548555</v>
      </c>
      <c r="Q98" s="75">
        <f>IF(TrRoad_act!Q14=0,"",Q34/TrRoad_act!Q14*1000)</f>
        <v>16.248303594159434</v>
      </c>
    </row>
    <row r="99" spans="1:17" ht="11.45" customHeight="1" x14ac:dyDescent="0.25">
      <c r="A99" s="62" t="s">
        <v>58</v>
      </c>
      <c r="B99" s="75">
        <f>IF(TrRoad_act!B15=0,"",B36/TrRoad_act!B15*1000)</f>
        <v>19.337594202028505</v>
      </c>
      <c r="C99" s="75">
        <f>IF(TrRoad_act!C15=0,"",C36/TrRoad_act!C15*1000)</f>
        <v>18.457400054709822</v>
      </c>
      <c r="D99" s="75">
        <f>IF(TrRoad_act!D15=0,"",D36/TrRoad_act!D15*1000)</f>
        <v>18.140068563733994</v>
      </c>
      <c r="E99" s="75">
        <f>IF(TrRoad_act!E15=0,"",E36/TrRoad_act!E15*1000)</f>
        <v>17.066985385057162</v>
      </c>
      <c r="F99" s="75">
        <f>IF(TrRoad_act!F15=0,"",F36/TrRoad_act!F15*1000)</f>
        <v>18.67315087271373</v>
      </c>
      <c r="G99" s="75">
        <f>IF(TrRoad_act!G15=0,"",G36/TrRoad_act!G15*1000)</f>
        <v>18.948796835136221</v>
      </c>
      <c r="H99" s="75">
        <f>IF(TrRoad_act!H15=0,"",H36/TrRoad_act!H15*1000)</f>
        <v>18.806062141166979</v>
      </c>
      <c r="I99" s="75">
        <f>IF(TrRoad_act!I15=0,"",I36/TrRoad_act!I15*1000)</f>
        <v>18.289729804548678</v>
      </c>
      <c r="J99" s="75">
        <f>IF(TrRoad_act!J15=0,"",J36/TrRoad_act!J15*1000)</f>
        <v>18.7607032363623</v>
      </c>
      <c r="K99" s="75">
        <f>IF(TrRoad_act!K15=0,"",K36/TrRoad_act!K15*1000)</f>
        <v>18.702184511644706</v>
      </c>
      <c r="L99" s="75">
        <f>IF(TrRoad_act!L15=0,"",L36/TrRoad_act!L15*1000)</f>
        <v>18.637543545617437</v>
      </c>
      <c r="M99" s="75">
        <f>IF(TrRoad_act!M15=0,"",M36/TrRoad_act!M15*1000)</f>
        <v>18.723561358005146</v>
      </c>
      <c r="N99" s="75">
        <f>IF(TrRoad_act!N15=0,"",N36/TrRoad_act!N15*1000)</f>
        <v>18.680891194065275</v>
      </c>
      <c r="O99" s="75">
        <f>IF(TrRoad_act!O15=0,"",O36/TrRoad_act!O15*1000)</f>
        <v>18.614001904970401</v>
      </c>
      <c r="P99" s="75">
        <f>IF(TrRoad_act!P15=0,"",P36/TrRoad_act!P15*1000)</f>
        <v>18.644937768412447</v>
      </c>
      <c r="Q99" s="75">
        <f>IF(TrRoad_act!Q15=0,"",Q36/TrRoad_act!Q15*1000)</f>
        <v>18.629353491687212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>
        <f>IF(TrRoad_act!N17=0,"",N39/TrRoad_act!N17*1000)</f>
        <v>18.59307761912897</v>
      </c>
      <c r="O101" s="75">
        <f>IF(TrRoad_act!O17=0,"",O39/TrRoad_act!O17*1000)</f>
        <v>18.931790463413289</v>
      </c>
      <c r="P101" s="75">
        <f>IF(TrRoad_act!P17=0,"",P39/TrRoad_act!P17*1000)</f>
        <v>18.301395705056642</v>
      </c>
      <c r="Q101" s="75">
        <f>IF(TrRoad_act!Q17=0,"",Q39/TrRoad_act!Q17*1000)</f>
        <v>19.05300985408444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 t="str">
        <f>IF(TrRoad_act!O18=0,"",O41/TrRoad_act!O18*1000)</f>
        <v/>
      </c>
      <c r="P102" s="75">
        <f>IF(TrRoad_act!P18=0,"",P41/TrRoad_act!P18*1000)</f>
        <v>12.038055584990161</v>
      </c>
      <c r="Q102" s="75">
        <f>IF(TrRoad_act!Q18=0,"",Q41/TrRoad_act!Q18*1000)</f>
        <v>12.071341803129696</v>
      </c>
    </row>
    <row r="103" spans="1:17" ht="11.45" customHeight="1" x14ac:dyDescent="0.25">
      <c r="A103" s="25" t="s">
        <v>36</v>
      </c>
      <c r="B103" s="79">
        <f>IF(TrRoad_act!B19=0,"",B42/TrRoad_act!B19*1000)</f>
        <v>26.511621211754786</v>
      </c>
      <c r="C103" s="79">
        <f>IF(TrRoad_act!C19=0,"",C42/TrRoad_act!C19*1000)</f>
        <v>34.181747093410273</v>
      </c>
      <c r="D103" s="79">
        <f>IF(TrRoad_act!D19=0,"",D42/TrRoad_act!D19*1000)</f>
        <v>36.367876475395072</v>
      </c>
      <c r="E103" s="79">
        <f>IF(TrRoad_act!E19=0,"",E42/TrRoad_act!E19*1000)</f>
        <v>41.562678372900514</v>
      </c>
      <c r="F103" s="79">
        <f>IF(TrRoad_act!F19=0,"",F42/TrRoad_act!F19*1000)</f>
        <v>49.651323287757315</v>
      </c>
      <c r="G103" s="79">
        <f>IF(TrRoad_act!G19=0,"",G42/TrRoad_act!G19*1000)</f>
        <v>55.566009232890302</v>
      </c>
      <c r="H103" s="79">
        <f>IF(TrRoad_act!H19=0,"",H42/TrRoad_act!H19*1000)</f>
        <v>56.727893496024087</v>
      </c>
      <c r="I103" s="79">
        <f>IF(TrRoad_act!I19=0,"",I42/TrRoad_act!I19*1000)</f>
        <v>72.488184730508408</v>
      </c>
      <c r="J103" s="79">
        <f>IF(TrRoad_act!J19=0,"",J42/TrRoad_act!J19*1000)</f>
        <v>99.12289759373688</v>
      </c>
      <c r="K103" s="79">
        <f>IF(TrRoad_act!K19=0,"",K42/TrRoad_act!K19*1000)</f>
        <v>75.84431644458769</v>
      </c>
      <c r="L103" s="79">
        <f>IF(TrRoad_act!L19=0,"",L42/TrRoad_act!L19*1000)</f>
        <v>81.33826749408766</v>
      </c>
      <c r="M103" s="79">
        <f>IF(TrRoad_act!M19=0,"",M42/TrRoad_act!M19*1000)</f>
        <v>94.301678395584588</v>
      </c>
      <c r="N103" s="79">
        <f>IF(TrRoad_act!N19=0,"",N42/TrRoad_act!N19*1000)</f>
        <v>103.63124821118504</v>
      </c>
      <c r="O103" s="79">
        <f>IF(TrRoad_act!O19=0,"",O42/TrRoad_act!O19*1000)</f>
        <v>95.192660649645035</v>
      </c>
      <c r="P103" s="79">
        <f>IF(TrRoad_act!P19=0,"",P42/TrRoad_act!P19*1000)</f>
        <v>90.035960029371111</v>
      </c>
      <c r="Q103" s="79">
        <f>IF(TrRoad_act!Q19=0,"",Q42/TrRoad_act!Q19*1000)</f>
        <v>80.926903965409579</v>
      </c>
    </row>
    <row r="104" spans="1:17" ht="11.45" customHeight="1" x14ac:dyDescent="0.25">
      <c r="A104" s="23" t="s">
        <v>27</v>
      </c>
      <c r="B104" s="78">
        <f>IF(TrRoad_act!B20=0,"",B43/TrRoad_act!B20*1000)</f>
        <v>480.56528990268816</v>
      </c>
      <c r="C104" s="78">
        <f>IF(TrRoad_act!C20=0,"",C43/TrRoad_act!C20*1000)</f>
        <v>481.94329623086935</v>
      </c>
      <c r="D104" s="78">
        <f>IF(TrRoad_act!D20=0,"",D43/TrRoad_act!D20*1000)</f>
        <v>482.1944758048478</v>
      </c>
      <c r="E104" s="78">
        <f>IF(TrRoad_act!E20=0,"",E43/TrRoad_act!E20*1000)</f>
        <v>481.50506137073762</v>
      </c>
      <c r="F104" s="78">
        <f>IF(TrRoad_act!F20=0,"",F43/TrRoad_act!F20*1000)</f>
        <v>492.7379920580567</v>
      </c>
      <c r="G104" s="78">
        <f>IF(TrRoad_act!G20=0,"",G43/TrRoad_act!G20*1000)</f>
        <v>491.84378170066458</v>
      </c>
      <c r="H104" s="78">
        <f>IF(TrRoad_act!H20=0,"",H43/TrRoad_act!H20*1000)</f>
        <v>492.17424137762964</v>
      </c>
      <c r="I104" s="78">
        <f>IF(TrRoad_act!I20=0,"",I43/TrRoad_act!I20*1000)</f>
        <v>491.8571829344844</v>
      </c>
      <c r="J104" s="78">
        <f>IF(TrRoad_act!J20=0,"",J43/TrRoad_act!J20*1000)</f>
        <v>482.35921693470408</v>
      </c>
      <c r="K104" s="78">
        <f>IF(TrRoad_act!K20=0,"",K43/TrRoad_act!K20*1000)</f>
        <v>477.32528260321942</v>
      </c>
      <c r="L104" s="78">
        <f>IF(TrRoad_act!L20=0,"",L43/TrRoad_act!L20*1000)</f>
        <v>465.53827930000466</v>
      </c>
      <c r="M104" s="78">
        <f>IF(TrRoad_act!M20=0,"",M43/TrRoad_act!M20*1000)</f>
        <v>463.95615287385607</v>
      </c>
      <c r="N104" s="78">
        <f>IF(TrRoad_act!N20=0,"",N43/TrRoad_act!N20*1000)</f>
        <v>460.88122287704914</v>
      </c>
      <c r="O104" s="78">
        <f>IF(TrRoad_act!O20=0,"",O43/TrRoad_act!O20*1000)</f>
        <v>464.38189694671621</v>
      </c>
      <c r="P104" s="78">
        <f>IF(TrRoad_act!P20=0,"",P43/TrRoad_act!P20*1000)</f>
        <v>469.78939735193359</v>
      </c>
      <c r="Q104" s="78">
        <f>IF(TrRoad_act!Q20=0,"",Q43/TrRoad_act!Q20*1000)</f>
        <v>467.12500716362473</v>
      </c>
    </row>
    <row r="105" spans="1:17" ht="11.45" customHeight="1" x14ac:dyDescent="0.25">
      <c r="A105" s="62" t="s">
        <v>59</v>
      </c>
      <c r="B105" s="77">
        <f>IF(TrRoad_act!B21=0,"",B44/TrRoad_act!B21*1000)</f>
        <v>570.53461184641435</v>
      </c>
      <c r="C105" s="77">
        <f>IF(TrRoad_act!C21=0,"",C44/TrRoad_act!C21*1000)</f>
        <v>570.76135116024261</v>
      </c>
      <c r="D105" s="77">
        <f>IF(TrRoad_act!D21=0,"",D44/TrRoad_act!D21*1000)</f>
        <v>571.98581209370923</v>
      </c>
      <c r="E105" s="77">
        <f>IF(TrRoad_act!E21=0,"",E44/TrRoad_act!E21*1000)</f>
        <v>572.88561232525535</v>
      </c>
      <c r="F105" s="77">
        <f>IF(TrRoad_act!F21=0,"",F44/TrRoad_act!F21*1000)</f>
        <v>588.925402885415</v>
      </c>
      <c r="G105" s="77">
        <f>IF(TrRoad_act!G21=0,"",G44/TrRoad_act!G21*1000)</f>
        <v>589.66554784867026</v>
      </c>
      <c r="H105" s="77">
        <f>IF(TrRoad_act!H21=0,"",H44/TrRoad_act!H21*1000)</f>
        <v>586.98153875529795</v>
      </c>
      <c r="I105" s="77">
        <f>IF(TrRoad_act!I21=0,"",I44/TrRoad_act!I21*1000)</f>
        <v>584.93489962351418</v>
      </c>
      <c r="J105" s="77">
        <f>IF(TrRoad_act!J21=0,"",J44/TrRoad_act!J21*1000)</f>
        <v>571.19320413576656</v>
      </c>
      <c r="K105" s="77">
        <f>IF(TrRoad_act!K21=0,"",K44/TrRoad_act!K21*1000)</f>
        <v>566.96253774358138</v>
      </c>
      <c r="L105" s="77">
        <f>IF(TrRoad_act!L21=0,"",L44/TrRoad_act!L21*1000)</f>
        <v>553.38547126763115</v>
      </c>
      <c r="M105" s="77">
        <f>IF(TrRoad_act!M21=0,"",M44/TrRoad_act!M21*1000)</f>
        <v>548.56947124410783</v>
      </c>
      <c r="N105" s="77">
        <f>IF(TrRoad_act!N21=0,"",N44/TrRoad_act!N21*1000)</f>
        <v>547.10571379604062</v>
      </c>
      <c r="O105" s="77">
        <f>IF(TrRoad_act!O21=0,"",O44/TrRoad_act!O21*1000)</f>
        <v>554.24595743987811</v>
      </c>
      <c r="P105" s="77">
        <f>IF(TrRoad_act!P21=0,"",P44/TrRoad_act!P21*1000)</f>
        <v>560.04005892175701</v>
      </c>
      <c r="Q105" s="77">
        <f>IF(TrRoad_act!Q21=0,"",Q44/TrRoad_act!Q21*1000)</f>
        <v>557.65041707427577</v>
      </c>
    </row>
    <row r="106" spans="1:17" ht="11.45" customHeight="1" x14ac:dyDescent="0.25">
      <c r="A106" s="62" t="s">
        <v>58</v>
      </c>
      <c r="B106" s="77">
        <f>IF(TrRoad_act!B22=0,"",B46/TrRoad_act!B22*1000)</f>
        <v>457.16852372230778</v>
      </c>
      <c r="C106" s="77">
        <f>IF(TrRoad_act!C22=0,"",C46/TrRoad_act!C22*1000)</f>
        <v>459.7361640426397</v>
      </c>
      <c r="D106" s="77">
        <f>IF(TrRoad_act!D22=0,"",D46/TrRoad_act!D22*1000)</f>
        <v>461.33365002754914</v>
      </c>
      <c r="E106" s="77">
        <f>IF(TrRoad_act!E22=0,"",E46/TrRoad_act!E22*1000)</f>
        <v>462.63549727844725</v>
      </c>
      <c r="F106" s="77">
        <f>IF(TrRoad_act!F22=0,"",F46/TrRoad_act!F22*1000)</f>
        <v>475.54050023867984</v>
      </c>
      <c r="G106" s="77">
        <f>IF(TrRoad_act!G22=0,"",G46/TrRoad_act!G22*1000)</f>
        <v>476.89454006705859</v>
      </c>
      <c r="H106" s="77">
        <f>IF(TrRoad_act!H22=0,"",H46/TrRoad_act!H22*1000)</f>
        <v>478.31984135783813</v>
      </c>
      <c r="I106" s="77">
        <f>IF(TrRoad_act!I22=0,"",I46/TrRoad_act!I22*1000)</f>
        <v>479.53766338766144</v>
      </c>
      <c r="J106" s="77">
        <f>IF(TrRoad_act!J22=0,"",J46/TrRoad_act!J22*1000)</f>
        <v>471.09151772905977</v>
      </c>
      <c r="K106" s="77">
        <f>IF(TrRoad_act!K22=0,"",K46/TrRoad_act!K22*1000)</f>
        <v>468.34551299103106</v>
      </c>
      <c r="L106" s="77">
        <f>IF(TrRoad_act!L22=0,"",L46/TrRoad_act!L22*1000)</f>
        <v>457.91233691373731</v>
      </c>
      <c r="M106" s="77">
        <f>IF(TrRoad_act!M22=0,"",M46/TrRoad_act!M22*1000)</f>
        <v>457.3489992938234</v>
      </c>
      <c r="N106" s="77">
        <f>IF(TrRoad_act!N22=0,"",N46/TrRoad_act!N22*1000)</f>
        <v>454.75258495113678</v>
      </c>
      <c r="O106" s="77">
        <f>IF(TrRoad_act!O22=0,"",O46/TrRoad_act!O22*1000)</f>
        <v>458.68689127973107</v>
      </c>
      <c r="P106" s="77">
        <f>IF(TrRoad_act!P22=0,"",P46/TrRoad_act!P22*1000)</f>
        <v>463.2336237750182</v>
      </c>
      <c r="Q106" s="77">
        <f>IF(TrRoad_act!Q22=0,"",Q46/TrRoad_act!Q22*1000)</f>
        <v>461.10795117811517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>
        <f>IF(TrRoad_act!H23=0,"",H48/TrRoad_act!H23*1000)</f>
        <v>710.11217625956499</v>
      </c>
      <c r="I107" s="77">
        <f>IF(TrRoad_act!I23=0,"",I48/TrRoad_act!I23*1000)</f>
        <v>740.32160739957726</v>
      </c>
      <c r="J107" s="77">
        <f>IF(TrRoad_act!J23=0,"",J48/TrRoad_act!J23*1000)</f>
        <v>811.31836388441275</v>
      </c>
      <c r="K107" s="77">
        <f>IF(TrRoad_act!K23=0,"",K48/TrRoad_act!K23*1000)</f>
        <v>817.94169756067333</v>
      </c>
      <c r="L107" s="77">
        <f>IF(TrRoad_act!L23=0,"",L48/TrRoad_act!L23*1000)</f>
        <v>890.85518498912211</v>
      </c>
      <c r="M107" s="77">
        <f>IF(TrRoad_act!M23=0,"",M48/TrRoad_act!M23*1000)</f>
        <v>950.81654284032629</v>
      </c>
      <c r="N107" s="77">
        <f>IF(TrRoad_act!N23=0,"",N48/TrRoad_act!N23*1000)</f>
        <v>980.39553276846277</v>
      </c>
      <c r="O107" s="77">
        <f>IF(TrRoad_act!O23=0,"",O48/TrRoad_act!O23*1000)</f>
        <v>953.22462582719902</v>
      </c>
      <c r="P107" s="77">
        <f>IF(TrRoad_act!P23=0,"",P48/TrRoad_act!P23*1000)</f>
        <v>918.93788324934565</v>
      </c>
      <c r="Q107" s="77">
        <f>IF(TrRoad_act!Q23=0,"",Q48/TrRoad_act!Q23*1000)</f>
        <v>933.31519228945194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>
        <f>IF(TrRoad_act!P24=0,"",P49/TrRoad_act!P24*1000)</f>
        <v>658.49444121420208</v>
      </c>
      <c r="Q108" s="77">
        <f>IF(TrRoad_act!Q24=0,"",Q49/TrRoad_act!Q24*1000)</f>
        <v>704.24669096741331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 t="str">
        <f>IF(TrRoad_act!O25=0,"",O51/TrRoad_act!O25*1000)</f>
        <v/>
      </c>
      <c r="P109" s="77">
        <f>IF(TrRoad_act!P25=0,"",P51/TrRoad_act!P25*1000)</f>
        <v>253.99540797840854</v>
      </c>
      <c r="Q109" s="77">
        <f>IF(TrRoad_act!Q25=0,"",Q51/TrRoad_act!Q25*1000)</f>
        <v>255.52318812994622</v>
      </c>
    </row>
    <row r="110" spans="1:17" ht="11.45" customHeight="1" x14ac:dyDescent="0.25">
      <c r="A110" s="19" t="s">
        <v>24</v>
      </c>
      <c r="B110" s="76">
        <f>IF(TrRoad_act!B26=0,"",B52/TrRoad_act!B26*1000)</f>
        <v>22.64327152914111</v>
      </c>
      <c r="C110" s="76">
        <f>IF(TrRoad_act!C26=0,"",C52/TrRoad_act!C26*1000)</f>
        <v>30.025605510874666</v>
      </c>
      <c r="D110" s="76">
        <f>IF(TrRoad_act!D26=0,"",D52/TrRoad_act!D26*1000)</f>
        <v>31.87894402516639</v>
      </c>
      <c r="E110" s="76">
        <f>IF(TrRoad_act!E26=0,"",E52/TrRoad_act!E26*1000)</f>
        <v>36.655213153174245</v>
      </c>
      <c r="F110" s="76">
        <f>IF(TrRoad_act!F26=0,"",F52/TrRoad_act!F26*1000)</f>
        <v>44.221307490889203</v>
      </c>
      <c r="G110" s="76">
        <f>IF(TrRoad_act!G26=0,"",G52/TrRoad_act!G26*1000)</f>
        <v>49.704099436803787</v>
      </c>
      <c r="H110" s="76">
        <f>IF(TrRoad_act!H26=0,"",H52/TrRoad_act!H26*1000)</f>
        <v>50.718553996709247</v>
      </c>
      <c r="I110" s="76">
        <f>IF(TrRoad_act!I26=0,"",I52/TrRoad_act!I26*1000)</f>
        <v>66.019936094091179</v>
      </c>
      <c r="J110" s="76">
        <f>IF(TrRoad_act!J26=0,"",J52/TrRoad_act!J26*1000)</f>
        <v>92.667496625742118</v>
      </c>
      <c r="K110" s="76">
        <f>IF(TrRoad_act!K26=0,"",K52/TrRoad_act!K26*1000)</f>
        <v>67.636245391406248</v>
      </c>
      <c r="L110" s="76">
        <f>IF(TrRoad_act!L26=0,"",L52/TrRoad_act!L26*1000)</f>
        <v>73.629627219987654</v>
      </c>
      <c r="M110" s="76">
        <f>IF(TrRoad_act!M26=0,"",M52/TrRoad_act!M26*1000)</f>
        <v>86.251959148548806</v>
      </c>
      <c r="N110" s="76">
        <f>IF(TrRoad_act!N26=0,"",N52/TrRoad_act!N26*1000)</f>
        <v>95.253870920721099</v>
      </c>
      <c r="O110" s="76">
        <f>IF(TrRoad_act!O26=0,"",O52/TrRoad_act!O26*1000)</f>
        <v>85.662286607193451</v>
      </c>
      <c r="P110" s="76">
        <f>IF(TrRoad_act!P26=0,"",P52/TrRoad_act!P26*1000)</f>
        <v>79.247053017778072</v>
      </c>
      <c r="Q110" s="76">
        <f>IF(TrRoad_act!Q26=0,"",Q52/TrRoad_act!Q26*1000)</f>
        <v>69.550800196563813</v>
      </c>
    </row>
    <row r="111" spans="1:17" ht="11.45" customHeight="1" x14ac:dyDescent="0.25">
      <c r="A111" s="17" t="s">
        <v>23</v>
      </c>
      <c r="B111" s="75">
        <f>IF(TrRoad_act!B27=0,"",B53/TrRoad_act!B27*1000)</f>
        <v>45.679785543754214</v>
      </c>
      <c r="C111" s="75">
        <f>IF(TrRoad_act!C27=0,"",C53/TrRoad_act!C27*1000)</f>
        <v>46.956487982908506</v>
      </c>
      <c r="D111" s="75">
        <f>IF(TrRoad_act!D27=0,"",D53/TrRoad_act!D27*1000)</f>
        <v>54.677768529392203</v>
      </c>
      <c r="E111" s="75">
        <f>IF(TrRoad_act!E27=0,"",E53/TrRoad_act!E27*1000)</f>
        <v>58.202758191496322</v>
      </c>
      <c r="F111" s="75">
        <f>IF(TrRoad_act!F27=0,"",F53/TrRoad_act!F27*1000)</f>
        <v>68.210132962895116</v>
      </c>
      <c r="G111" s="75">
        <f>IF(TrRoad_act!G27=0,"",G53/TrRoad_act!G27*1000)</f>
        <v>68.994508041770729</v>
      </c>
      <c r="H111" s="75">
        <f>IF(TrRoad_act!H27=0,"",H53/TrRoad_act!H27*1000)</f>
        <v>67.173009536939048</v>
      </c>
      <c r="I111" s="75">
        <f>IF(TrRoad_act!I27=0,"",I53/TrRoad_act!I27*1000)</f>
        <v>67.469636374003684</v>
      </c>
      <c r="J111" s="75">
        <f>IF(TrRoad_act!J27=0,"",J53/TrRoad_act!J27*1000)</f>
        <v>71.724403523106815</v>
      </c>
      <c r="K111" s="75">
        <f>IF(TrRoad_act!K27=0,"",K53/TrRoad_act!K27*1000)</f>
        <v>66.293156997545282</v>
      </c>
      <c r="L111" s="75">
        <f>IF(TrRoad_act!L27=0,"",L53/TrRoad_act!L27*1000)</f>
        <v>68.828108321467454</v>
      </c>
      <c r="M111" s="75">
        <f>IF(TrRoad_act!M27=0,"",M53/TrRoad_act!M27*1000)</f>
        <v>70.648293326482175</v>
      </c>
      <c r="N111" s="75">
        <f>IF(TrRoad_act!N27=0,"",N53/TrRoad_act!N27*1000)</f>
        <v>76.994504842060024</v>
      </c>
      <c r="O111" s="75">
        <f>IF(TrRoad_act!O27=0,"",O53/TrRoad_act!O27*1000)</f>
        <v>69.762193159143109</v>
      </c>
      <c r="P111" s="75">
        <f>IF(TrRoad_act!P27=0,"",P53/TrRoad_act!P27*1000)</f>
        <v>67.757571996937855</v>
      </c>
      <c r="Q111" s="75">
        <f>IF(TrRoad_act!Q27=0,"",Q53/TrRoad_act!Q27*1000)</f>
        <v>63.641860182707426</v>
      </c>
    </row>
    <row r="112" spans="1:17" ht="11.45" customHeight="1" x14ac:dyDescent="0.25">
      <c r="A112" s="15" t="s">
        <v>22</v>
      </c>
      <c r="B112" s="74">
        <f>IF(TrRoad_act!B28=0,"",B55/TrRoad_act!B28*1000)</f>
        <v>10.628986415219893</v>
      </c>
      <c r="C112" s="74">
        <f>IF(TrRoad_act!C28=0,"",C55/TrRoad_act!C28*1000)</f>
        <v>21.607989343186663</v>
      </c>
      <c r="D112" s="74">
        <f>IF(TrRoad_act!D28=0,"",D55/TrRoad_act!D28*1000)</f>
        <v>21.045994828007579</v>
      </c>
      <c r="E112" s="74">
        <f>IF(TrRoad_act!E28=0,"",E55/TrRoad_act!E28*1000)</f>
        <v>26.314192616893944</v>
      </c>
      <c r="F112" s="74">
        <f>IF(TrRoad_act!F28=0,"",F55/TrRoad_act!F28*1000)</f>
        <v>32.870219908467931</v>
      </c>
      <c r="G112" s="74">
        <f>IF(TrRoad_act!G28=0,"",G55/TrRoad_act!G28*1000)</f>
        <v>40.496299274494085</v>
      </c>
      <c r="H112" s="74">
        <f>IF(TrRoad_act!H28=0,"",H55/TrRoad_act!H28*1000)</f>
        <v>44.212587442608204</v>
      </c>
      <c r="I112" s="74">
        <f>IF(TrRoad_act!I28=0,"",I55/TrRoad_act!I28*1000)</f>
        <v>65.385988130932873</v>
      </c>
      <c r="J112" s="74">
        <f>IF(TrRoad_act!J28=0,"",J55/TrRoad_act!J28*1000)</f>
        <v>102.18672337557157</v>
      </c>
      <c r="K112" s="74">
        <f>IF(TrRoad_act!K28=0,"",K55/TrRoad_act!K28*1000)</f>
        <v>68.243161835096629</v>
      </c>
      <c r="L112" s="74">
        <f>IF(TrRoad_act!L28=0,"",L55/TrRoad_act!L28*1000)</f>
        <v>75.812173460554916</v>
      </c>
      <c r="M112" s="74">
        <f>IF(TrRoad_act!M28=0,"",M55/TrRoad_act!M28*1000)</f>
        <v>92.892712408749716</v>
      </c>
      <c r="N112" s="74">
        <f>IF(TrRoad_act!N28=0,"",N55/TrRoad_act!N28*1000)</f>
        <v>101.67575673985421</v>
      </c>
      <c r="O112" s="74">
        <f>IF(TrRoad_act!O28=0,"",O55/TrRoad_act!O28*1000)</f>
        <v>91.37759445457479</v>
      </c>
      <c r="P112" s="74">
        <f>IF(TrRoad_act!P28=0,"",P55/TrRoad_act!P28*1000)</f>
        <v>83.754409286064615</v>
      </c>
      <c r="Q112" s="74">
        <f>IF(TrRoad_act!Q28=0,"",Q55/TrRoad_act!Q28*1000)</f>
        <v>71.701419204711215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84.334599025309487</v>
      </c>
      <c r="C116" s="78">
        <f>IF(C19=0,"",1000000*C19/TrRoad_act!C86)</f>
        <v>77.320943155207232</v>
      </c>
      <c r="D116" s="78">
        <f>IF(D19=0,"",1000000*D19/TrRoad_act!D86)</f>
        <v>79.25331089161449</v>
      </c>
      <c r="E116" s="78">
        <f>IF(E19=0,"",1000000*E19/TrRoad_act!E86)</f>
        <v>87.934552688293067</v>
      </c>
      <c r="F116" s="78">
        <f>IF(F19=0,"",1000000*F19/TrRoad_act!F86)</f>
        <v>95.381721130312101</v>
      </c>
      <c r="G116" s="78">
        <f>IF(G19=0,"",1000000*G19/TrRoad_act!G86)</f>
        <v>101.04948855225967</v>
      </c>
      <c r="H116" s="78">
        <f>IF(H19=0,"",1000000*H19/TrRoad_act!H86)</f>
        <v>103.42909571317266</v>
      </c>
      <c r="I116" s="78">
        <f>IF(I19=0,"",1000000*I19/TrRoad_act!I86)</f>
        <v>85.038555603933887</v>
      </c>
      <c r="J116" s="78">
        <f>IF(J19=0,"",1000000*J19/TrRoad_act!J86)</f>
        <v>79.310400776234644</v>
      </c>
      <c r="K116" s="78">
        <f>IF(K19=0,"",1000000*K19/TrRoad_act!K86)</f>
        <v>74.713110550424787</v>
      </c>
      <c r="L116" s="78">
        <f>IF(L19=0,"",1000000*L19/TrRoad_act!L86)</f>
        <v>93.533327293221987</v>
      </c>
      <c r="M116" s="78">
        <f>IF(M19=0,"",1000000*M19/TrRoad_act!M86)</f>
        <v>107.98381196431863</v>
      </c>
      <c r="N116" s="78">
        <f>IF(N19=0,"",1000000*N19/TrRoad_act!N86)</f>
        <v>97.209778296372846</v>
      </c>
      <c r="O116" s="78">
        <f>IF(O19=0,"",1000000*O19/TrRoad_act!O86)</f>
        <v>86.254831265126668</v>
      </c>
      <c r="P116" s="78">
        <f>IF(P19=0,"",1000000*P19/TrRoad_act!P86)</f>
        <v>84.555211626287587</v>
      </c>
      <c r="Q116" s="78">
        <f>IF(Q19=0,"",1000000*Q19/TrRoad_act!Q86)</f>
        <v>85.664353624405123</v>
      </c>
    </row>
    <row r="117" spans="1:17" ht="11.45" customHeight="1" x14ac:dyDescent="0.25">
      <c r="A117" s="19" t="s">
        <v>29</v>
      </c>
      <c r="B117" s="76">
        <f>IF(B21=0,"",1000000*B21/TrRoad_act!B87)</f>
        <v>1066.2419037431982</v>
      </c>
      <c r="C117" s="76">
        <f>IF(C21=0,"",1000000*C21/TrRoad_act!C87)</f>
        <v>1051.1981390931924</v>
      </c>
      <c r="D117" s="76">
        <f>IF(D21=0,"",1000000*D21/TrRoad_act!D87)</f>
        <v>1033.0108407872726</v>
      </c>
      <c r="E117" s="76">
        <f>IF(E21=0,"",1000000*E21/TrRoad_act!E87)</f>
        <v>1020.4406484955723</v>
      </c>
      <c r="F117" s="76">
        <f>IF(F21=0,"",1000000*F21/TrRoad_act!F87)</f>
        <v>971.05815303872032</v>
      </c>
      <c r="G117" s="76">
        <f>IF(G21=0,"",1000000*G21/TrRoad_act!G87)</f>
        <v>955.05946512444427</v>
      </c>
      <c r="H117" s="76">
        <f>IF(H21=0,"",1000000*H21/TrRoad_act!H87)</f>
        <v>942.67142046413608</v>
      </c>
      <c r="I117" s="76">
        <f>IF(I21=0,"",1000000*I21/TrRoad_act!I87)</f>
        <v>951.48649236422682</v>
      </c>
      <c r="J117" s="76">
        <f>IF(J21=0,"",1000000*J21/TrRoad_act!J87)</f>
        <v>996.04957590812376</v>
      </c>
      <c r="K117" s="76">
        <f>IF(K21=0,"",1000000*K21/TrRoad_act!K87)</f>
        <v>958.27227637439853</v>
      </c>
      <c r="L117" s="76">
        <f>IF(L21=0,"",1000000*L21/TrRoad_act!L87)</f>
        <v>968.87469127133727</v>
      </c>
      <c r="M117" s="76">
        <f>IF(M21=0,"",1000000*M21/TrRoad_act!M87)</f>
        <v>969.59464527795933</v>
      </c>
      <c r="N117" s="76">
        <f>IF(N21=0,"",1000000*N21/TrRoad_act!N87)</f>
        <v>941.80350700236079</v>
      </c>
      <c r="O117" s="76">
        <f>IF(O21=0,"",1000000*O21/TrRoad_act!O87)</f>
        <v>916.37683047300925</v>
      </c>
      <c r="P117" s="76">
        <f>IF(P21=0,"",1000000*P21/TrRoad_act!P87)</f>
        <v>910.47472818197923</v>
      </c>
      <c r="Q117" s="76">
        <f>IF(Q21=0,"",1000000*Q21/TrRoad_act!Q87)</f>
        <v>907.14694858454607</v>
      </c>
    </row>
    <row r="118" spans="1:17" ht="11.45" customHeight="1" x14ac:dyDescent="0.25">
      <c r="A118" s="62" t="s">
        <v>59</v>
      </c>
      <c r="B118" s="77">
        <f>IF(B22=0,"",1000000*B22/TrRoad_act!B88)</f>
        <v>1056.6821845373499</v>
      </c>
      <c r="C118" s="77">
        <f>IF(C22=0,"",1000000*C22/TrRoad_act!C88)</f>
        <v>1035.3764570198721</v>
      </c>
      <c r="D118" s="77">
        <f>IF(D22=0,"",1000000*D22/TrRoad_act!D88)</f>
        <v>1010.6036865783991</v>
      </c>
      <c r="E118" s="77">
        <f>IF(E22=0,"",1000000*E22/TrRoad_act!E88)</f>
        <v>989.74569191771889</v>
      </c>
      <c r="F118" s="77">
        <f>IF(F22=0,"",1000000*F22/TrRoad_act!F88)</f>
        <v>906.11706614007619</v>
      </c>
      <c r="G118" s="77">
        <f>IF(G22=0,"",1000000*G22/TrRoad_act!G88)</f>
        <v>877.99855303412244</v>
      </c>
      <c r="H118" s="77">
        <f>IF(H22=0,"",1000000*H22/TrRoad_act!H88)</f>
        <v>849.08556563066475</v>
      </c>
      <c r="I118" s="77">
        <f>IF(I22=0,"",1000000*I22/TrRoad_act!I88)</f>
        <v>829.5820676319928</v>
      </c>
      <c r="J118" s="77">
        <f>IF(J22=0,"",1000000*J22/TrRoad_act!J88)</f>
        <v>875.07320623500914</v>
      </c>
      <c r="K118" s="77">
        <f>IF(K22=0,"",1000000*K22/TrRoad_act!K88)</f>
        <v>818.09711606052258</v>
      </c>
      <c r="L118" s="77">
        <f>IF(L22=0,"",1000000*L22/TrRoad_act!L88)</f>
        <v>822.14621674667683</v>
      </c>
      <c r="M118" s="77">
        <f>IF(M22=0,"",1000000*M22/TrRoad_act!M88)</f>
        <v>815.39938300764936</v>
      </c>
      <c r="N118" s="77">
        <f>IF(N22=0,"",1000000*N22/TrRoad_act!N88)</f>
        <v>762.34401709434735</v>
      </c>
      <c r="O118" s="77">
        <f>IF(O22=0,"",1000000*O22/TrRoad_act!O88)</f>
        <v>720.9702231006321</v>
      </c>
      <c r="P118" s="77">
        <f>IF(P22=0,"",1000000*P22/TrRoad_act!P88)</f>
        <v>694.61789939269863</v>
      </c>
      <c r="Q118" s="77">
        <f>IF(Q22=0,"",1000000*Q22/TrRoad_act!Q88)</f>
        <v>690.56725366066757</v>
      </c>
    </row>
    <row r="119" spans="1:17" ht="11.45" customHeight="1" x14ac:dyDescent="0.25">
      <c r="A119" s="62" t="s">
        <v>58</v>
      </c>
      <c r="B119" s="77">
        <f>IF(B24=0,"",1000000*B24/TrRoad_act!B89)</f>
        <v>1133.7469384862491</v>
      </c>
      <c r="C119" s="77">
        <f>IF(C24=0,"",1000000*C24/TrRoad_act!C89)</f>
        <v>1156.6531290420464</v>
      </c>
      <c r="D119" s="77">
        <f>IF(D24=0,"",1000000*D24/TrRoad_act!D89)</f>
        <v>1139.9218312556054</v>
      </c>
      <c r="E119" s="77">
        <f>IF(E24=0,"",1000000*E24/TrRoad_act!E89)</f>
        <v>1169.2363221504113</v>
      </c>
      <c r="F119" s="77">
        <f>IF(F24=0,"",1000000*F24/TrRoad_act!F89)</f>
        <v>1231.1586923360667</v>
      </c>
      <c r="G119" s="77">
        <f>IF(G24=0,"",1000000*G24/TrRoad_act!G89)</f>
        <v>1216.1023517188107</v>
      </c>
      <c r="H119" s="77">
        <f>IF(H24=0,"",1000000*H24/TrRoad_act!H89)</f>
        <v>1216.6712312015266</v>
      </c>
      <c r="I119" s="77">
        <f>IF(I24=0,"",1000000*I24/TrRoad_act!I89)</f>
        <v>1256.0895809665408</v>
      </c>
      <c r="J119" s="77">
        <f>IF(J24=0,"",1000000*J24/TrRoad_act!J89)</f>
        <v>1265.5355852565738</v>
      </c>
      <c r="K119" s="77">
        <f>IF(K24=0,"",1000000*K24/TrRoad_act!K89)</f>
        <v>1235.5836428108398</v>
      </c>
      <c r="L119" s="77">
        <f>IF(L24=0,"",1000000*L24/TrRoad_act!L89)</f>
        <v>1233.020861896495</v>
      </c>
      <c r="M119" s="77">
        <f>IF(M24=0,"",1000000*M24/TrRoad_act!M89)</f>
        <v>1225.8795406744212</v>
      </c>
      <c r="N119" s="77">
        <f>IF(N24=0,"",1000000*N24/TrRoad_act!N89)</f>
        <v>1214.7340762596059</v>
      </c>
      <c r="O119" s="77">
        <f>IF(O24=0,"",1000000*O24/TrRoad_act!O89)</f>
        <v>1189.5703534401623</v>
      </c>
      <c r="P119" s="77">
        <f>IF(P24=0,"",1000000*P24/TrRoad_act!P89)</f>
        <v>1188.7955824592705</v>
      </c>
      <c r="Q119" s="77">
        <f>IF(Q24=0,"",1000000*Q24/TrRoad_act!Q89)</f>
        <v>1166.7410902331419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 t="str">
        <f>IF(G26=0,"",1000000*G26/TrRoad_act!G90)</f>
        <v/>
      </c>
      <c r="H120" s="77">
        <f>IF(H26=0,"",1000000*H26/TrRoad_act!H90)</f>
        <v>941.36227991229032</v>
      </c>
      <c r="I120" s="77">
        <f>IF(I26=0,"",1000000*I26/TrRoad_act!I90)</f>
        <v>1255.1515684276681</v>
      </c>
      <c r="J120" s="77">
        <f>IF(J26=0,"",1000000*J26/TrRoad_act!J90)</f>
        <v>1351.9654196693614</v>
      </c>
      <c r="K120" s="77">
        <f>IF(K26=0,"",1000000*K26/TrRoad_act!K90)</f>
        <v>1374.977604184636</v>
      </c>
      <c r="L120" s="77">
        <f>IF(L26=0,"",1000000*L26/TrRoad_act!L90)</f>
        <v>1475.153427577713</v>
      </c>
      <c r="M120" s="77">
        <f>IF(M26=0,"",1000000*M26/TrRoad_act!M90)</f>
        <v>1549.7537192619473</v>
      </c>
      <c r="N120" s="77">
        <f>IF(N26=0,"",1000000*N26/TrRoad_act!N90)</f>
        <v>1586.0749906027136</v>
      </c>
      <c r="O120" s="77">
        <f>IF(O26=0,"",1000000*O26/TrRoad_act!O90)</f>
        <v>1528.0760678294746</v>
      </c>
      <c r="P120" s="77">
        <f>IF(P26=0,"",1000000*P26/TrRoad_act!P90)</f>
        <v>1511.7097960454719</v>
      </c>
      <c r="Q120" s="77">
        <f>IF(Q26=0,"",1000000*Q26/TrRoad_act!Q90)</f>
        <v>1523.24232223685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>
        <f>IF(N27=0,"",1000000*N27/TrRoad_act!N91)</f>
        <v>1006.1629771470001</v>
      </c>
      <c r="O121" s="77">
        <f>IF(O27=0,"",1000000*O27/TrRoad_act!O91)</f>
        <v>1026.3643414243111</v>
      </c>
      <c r="P121" s="77">
        <f>IF(P27=0,"",1000000*P27/TrRoad_act!P91)</f>
        <v>1006.1596341110785</v>
      </c>
      <c r="Q121" s="77">
        <f>IF(Q27=0,"",1000000*Q27/TrRoad_act!Q91)</f>
        <v>991.72731093383095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337.10240556309338</v>
      </c>
      <c r="P122" s="77">
        <f>IF(P29=0,"",1000000*P29/TrRoad_act!P92)</f>
        <v>343.84684091872623</v>
      </c>
      <c r="Q122" s="77">
        <f>IF(Q29=0,"",1000000*Q29/TrRoad_act!Q92)</f>
        <v>327.63335425628486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>
        <f>IF(M32=0,"",1000000*M32/TrRoad_act!M93)</f>
        <v>210.00265696411009</v>
      </c>
      <c r="N123" s="77">
        <f>IF(N32=0,"",1000000*N32/TrRoad_act!N93)</f>
        <v>210.97884143290909</v>
      </c>
      <c r="O123" s="77">
        <f>IF(O32=0,"",1000000*O32/TrRoad_act!O93)</f>
        <v>211.71170160518415</v>
      </c>
      <c r="P123" s="77">
        <f>IF(P32=0,"",1000000*P32/TrRoad_act!P93)</f>
        <v>213.65480871742395</v>
      </c>
      <c r="Q123" s="77">
        <f>IF(Q32=0,"",1000000*Q32/TrRoad_act!Q93)</f>
        <v>215.09138312528032</v>
      </c>
    </row>
    <row r="124" spans="1:17" ht="11.45" customHeight="1" x14ac:dyDescent="0.25">
      <c r="A124" s="19" t="s">
        <v>28</v>
      </c>
      <c r="B124" s="76">
        <f>IF(B33=0,"",1000000*B33/TrRoad_act!B94)</f>
        <v>36393.037574663445</v>
      </c>
      <c r="C124" s="76">
        <f>IF(C33=0,"",1000000*C33/TrRoad_act!C94)</f>
        <v>34441.53692880382</v>
      </c>
      <c r="D124" s="76">
        <f>IF(D33=0,"",1000000*D33/TrRoad_act!D94)</f>
        <v>33628.129976902354</v>
      </c>
      <c r="E124" s="76">
        <f>IF(E33=0,"",1000000*E33/TrRoad_act!E94)</f>
        <v>32765.632656765316</v>
      </c>
      <c r="F124" s="76">
        <f>IF(F33=0,"",1000000*F33/TrRoad_act!F94)</f>
        <v>32068.837450046653</v>
      </c>
      <c r="G124" s="76">
        <f>IF(G33=0,"",1000000*G33/TrRoad_act!G94)</f>
        <v>31200.163094623716</v>
      </c>
      <c r="H124" s="76">
        <f>IF(H33=0,"",1000000*H33/TrRoad_act!H94)</f>
        <v>31314.836358941204</v>
      </c>
      <c r="I124" s="76">
        <f>IF(I33=0,"",1000000*I33/TrRoad_act!I94)</f>
        <v>30586.623010591768</v>
      </c>
      <c r="J124" s="76">
        <f>IF(J33=0,"",1000000*J33/TrRoad_act!J94)</f>
        <v>29774.141703448731</v>
      </c>
      <c r="K124" s="76">
        <f>IF(K33=0,"",1000000*K33/TrRoad_act!K94)</f>
        <v>29793.36103169393</v>
      </c>
      <c r="L124" s="76">
        <f>IF(L33=0,"",1000000*L33/TrRoad_act!L94)</f>
        <v>29497.022876439074</v>
      </c>
      <c r="M124" s="76">
        <f>IF(M33=0,"",1000000*M33/TrRoad_act!M94)</f>
        <v>29979.269376734366</v>
      </c>
      <c r="N124" s="76">
        <f>IF(N33=0,"",1000000*N33/TrRoad_act!N94)</f>
        <v>29977.455985055905</v>
      </c>
      <c r="O124" s="76">
        <f>IF(O33=0,"",1000000*O33/TrRoad_act!O94)</f>
        <v>29835.454983713833</v>
      </c>
      <c r="P124" s="76">
        <f>IF(P33=0,"",1000000*P33/TrRoad_act!P94)</f>
        <v>29710.607343541789</v>
      </c>
      <c r="Q124" s="76">
        <f>IF(Q33=0,"",1000000*Q33/TrRoad_act!Q94)</f>
        <v>29789.383799776377</v>
      </c>
    </row>
    <row r="125" spans="1:17" ht="11.45" customHeight="1" x14ac:dyDescent="0.25">
      <c r="A125" s="62" t="s">
        <v>59</v>
      </c>
      <c r="B125" s="75">
        <f>IF(B34=0,"",1000000*B34/TrRoad_act!B95)</f>
        <v>11586.649044942329</v>
      </c>
      <c r="C125" s="75">
        <f>IF(C34=0,"",1000000*C34/TrRoad_act!C95)</f>
        <v>11096.622034480815</v>
      </c>
      <c r="D125" s="75">
        <f>IF(D34=0,"",1000000*D34/TrRoad_act!D95)</f>
        <v>10673.747424484371</v>
      </c>
      <c r="E125" s="75">
        <f>IF(E34=0,"",1000000*E34/TrRoad_act!E95)</f>
        <v>10268.165028249934</v>
      </c>
      <c r="F125" s="75">
        <f>IF(F34=0,"",1000000*F34/TrRoad_act!F95)</f>
        <v>9900.9487872477057</v>
      </c>
      <c r="G125" s="75">
        <f>IF(G34=0,"",1000000*G34/TrRoad_act!G95)</f>
        <v>9522.5439871181225</v>
      </c>
      <c r="H125" s="75">
        <f>IF(H34=0,"",1000000*H34/TrRoad_act!H95)</f>
        <v>9841.9579163601011</v>
      </c>
      <c r="I125" s="75">
        <f>IF(I34=0,"",1000000*I34/TrRoad_act!I95)</f>
        <v>9480.4845042115412</v>
      </c>
      <c r="J125" s="75">
        <f>IF(J34=0,"",1000000*J34/TrRoad_act!J95)</f>
        <v>9123.3329621185985</v>
      </c>
      <c r="K125" s="75">
        <f>IF(K34=0,"",1000000*K34/TrRoad_act!K95)</f>
        <v>9012.8839749260314</v>
      </c>
      <c r="L125" s="75">
        <f>IF(L34=0,"",1000000*L34/TrRoad_act!L95)</f>
        <v>8939.9583922602487</v>
      </c>
      <c r="M125" s="75">
        <f>IF(M34=0,"",1000000*M34/TrRoad_act!M95)</f>
        <v>8903.0470687972647</v>
      </c>
      <c r="N125" s="75">
        <f>IF(N34=0,"",1000000*N34/TrRoad_act!N95)</f>
        <v>8787.8407789603716</v>
      </c>
      <c r="O125" s="75">
        <f>IF(O34=0,"",1000000*O34/TrRoad_act!O95)</f>
        <v>8122.1133934381542</v>
      </c>
      <c r="P125" s="75">
        <f>IF(P34=0,"",1000000*P34/TrRoad_act!P95)</f>
        <v>7837.1765757974399</v>
      </c>
      <c r="Q125" s="75">
        <f>IF(Q34=0,"",1000000*Q34/TrRoad_act!Q95)</f>
        <v>7521.2822099994301</v>
      </c>
    </row>
    <row r="126" spans="1:17" ht="11.45" customHeight="1" x14ac:dyDescent="0.25">
      <c r="A126" s="62" t="s">
        <v>58</v>
      </c>
      <c r="B126" s="75">
        <f>IF(B36=0,"",1000000*B36/TrRoad_act!B96)</f>
        <v>36855.183991107573</v>
      </c>
      <c r="C126" s="75">
        <f>IF(C36=0,"",1000000*C36/TrRoad_act!C96)</f>
        <v>34860.04520702138</v>
      </c>
      <c r="D126" s="75">
        <f>IF(D36=0,"",1000000*D36/TrRoad_act!D96)</f>
        <v>34017.187308299268</v>
      </c>
      <c r="E126" s="75">
        <f>IF(E36=0,"",1000000*E36/TrRoad_act!E96)</f>
        <v>33109.39701781224</v>
      </c>
      <c r="F126" s="75">
        <f>IF(F36=0,"",1000000*F36/TrRoad_act!F96)</f>
        <v>32356.576405107317</v>
      </c>
      <c r="G126" s="75">
        <f>IF(G36=0,"",1000000*G36/TrRoad_act!G96)</f>
        <v>31459.775299504017</v>
      </c>
      <c r="H126" s="75">
        <f>IF(H36=0,"",1000000*H36/TrRoad_act!H96)</f>
        <v>31533.947363457337</v>
      </c>
      <c r="I126" s="75">
        <f>IF(I36=0,"",1000000*I36/TrRoad_act!I96)</f>
        <v>30773.792731305624</v>
      </c>
      <c r="J126" s="75">
        <f>IF(J36=0,"",1000000*J36/TrRoad_act!J96)</f>
        <v>29921.047863193966</v>
      </c>
      <c r="K126" s="75">
        <f>IF(K36=0,"",1000000*K36/TrRoad_act!K96)</f>
        <v>29918.419068143889</v>
      </c>
      <c r="L126" s="75">
        <f>IF(L36=0,"",1000000*L36/TrRoad_act!L96)</f>
        <v>29599.756831882249</v>
      </c>
      <c r="M126" s="75">
        <f>IF(M36=0,"",1000000*M36/TrRoad_act!M96)</f>
        <v>30062.822289748983</v>
      </c>
      <c r="N126" s="75">
        <f>IF(N36=0,"",1000000*N36/TrRoad_act!N96)</f>
        <v>29977.602084880938</v>
      </c>
      <c r="O126" s="75">
        <f>IF(O36=0,"",1000000*O36/TrRoad_act!O96)</f>
        <v>29818.594120873273</v>
      </c>
      <c r="P126" s="75">
        <f>IF(P36=0,"",1000000*P36/TrRoad_act!P96)</f>
        <v>29692.666141456892</v>
      </c>
      <c r="Q126" s="75">
        <f>IF(Q36=0,"",1000000*Q36/TrRoad_act!Q96)</f>
        <v>29679.828020514051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>
        <f>IF(N39=0,"",1000000*N39/TrRoad_act!N98)</f>
        <v>38201.693517900618</v>
      </c>
      <c r="O128" s="75">
        <f>IF(O39=0,"",1000000*O39/TrRoad_act!O98)</f>
        <v>38075.166772528086</v>
      </c>
      <c r="P128" s="75">
        <f>IF(P39=0,"",1000000*P39/TrRoad_act!P98)</f>
        <v>35890.15880158935</v>
      </c>
      <c r="Q128" s="75">
        <f>IF(Q39=0,"",1000000*Q39/TrRoad_act!Q98)</f>
        <v>36719.850179885783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 t="str">
        <f>IF(O41=0,"",1000000*O41/TrRoad_act!O99)</f>
        <v/>
      </c>
      <c r="P129" s="75">
        <f>IF(P41=0,"",1000000*P41/TrRoad_act!P99)</f>
        <v>16969.902868565568</v>
      </c>
      <c r="Q129" s="75">
        <f>IF(Q41=0,"",1000000*Q41/TrRoad_act!Q99)</f>
        <v>17014.493682473734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901.51363376851873</v>
      </c>
      <c r="C131" s="78">
        <f>IF(C43=0,"",1000000*C43/TrRoad_act!C101)</f>
        <v>988.30360335609805</v>
      </c>
      <c r="D131" s="78">
        <f>IF(D43=0,"",1000000*D43/TrRoad_act!D101)</f>
        <v>1044.0586418232604</v>
      </c>
      <c r="E131" s="78">
        <f>IF(E43=0,"",1000000*E43/TrRoad_act!E101)</f>
        <v>1100.5093874206855</v>
      </c>
      <c r="F131" s="78">
        <f>IF(F43=0,"",1000000*F43/TrRoad_act!F101)</f>
        <v>1311.8121136665661</v>
      </c>
      <c r="G131" s="78">
        <f>IF(G43=0,"",1000000*G43/TrRoad_act!G101)</f>
        <v>1370.0184469328608</v>
      </c>
      <c r="H131" s="78">
        <f>IF(H43=0,"",1000000*H43/TrRoad_act!H101)</f>
        <v>1438.3625749376477</v>
      </c>
      <c r="I131" s="78">
        <f>IF(I43=0,"",1000000*I43/TrRoad_act!I101)</f>
        <v>1485.4800808757093</v>
      </c>
      <c r="J131" s="78">
        <f>IF(J43=0,"",1000000*J43/TrRoad_act!J101)</f>
        <v>1416.4041962423305</v>
      </c>
      <c r="K131" s="78">
        <f>IF(K43=0,"",1000000*K43/TrRoad_act!K101)</f>
        <v>1418.7079685833028</v>
      </c>
      <c r="L131" s="78">
        <f>IF(L43=0,"",1000000*L43/TrRoad_act!L101)</f>
        <v>1321.2675639828417</v>
      </c>
      <c r="M131" s="78">
        <f>IF(M43=0,"",1000000*M43/TrRoad_act!M101)</f>
        <v>1379.590105450786</v>
      </c>
      <c r="N131" s="78">
        <f>IF(N43=0,"",1000000*N43/TrRoad_act!N101)</f>
        <v>1418.6138361615822</v>
      </c>
      <c r="O131" s="78">
        <f>IF(O43=0,"",1000000*O43/TrRoad_act!O101)</f>
        <v>1558.9309857105445</v>
      </c>
      <c r="P131" s="78">
        <f>IF(P43=0,"",1000000*P43/TrRoad_act!P101)</f>
        <v>1716.4431404134587</v>
      </c>
      <c r="Q131" s="78">
        <f>IF(Q43=0,"",1000000*Q43/TrRoad_act!Q101)</f>
        <v>1779.6839084312451</v>
      </c>
    </row>
    <row r="132" spans="1:17" ht="11.45" customHeight="1" x14ac:dyDescent="0.25">
      <c r="A132" s="62" t="s">
        <v>59</v>
      </c>
      <c r="B132" s="77">
        <f>IF(B44=0,"",1000000*B44/TrRoad_act!B102)</f>
        <v>795.06231644081163</v>
      </c>
      <c r="C132" s="77">
        <f>IF(C44=0,"",1000000*C44/TrRoad_act!C102)</f>
        <v>858.93744091269446</v>
      </c>
      <c r="D132" s="77">
        <f>IF(D44=0,"",1000000*D44/TrRoad_act!D102)</f>
        <v>895.54251148150217</v>
      </c>
      <c r="E132" s="77">
        <f>IF(E44=0,"",1000000*E44/TrRoad_act!E102)</f>
        <v>929.88252103078787</v>
      </c>
      <c r="F132" s="77">
        <f>IF(F44=0,"",1000000*F44/TrRoad_act!F102)</f>
        <v>1091.7241158530803</v>
      </c>
      <c r="G132" s="77">
        <f>IF(G44=0,"",1000000*G44/TrRoad_act!G102)</f>
        <v>1120.7207483902998</v>
      </c>
      <c r="H132" s="77">
        <f>IF(H44=0,"",1000000*H44/TrRoad_act!H102)</f>
        <v>1145.878010583742</v>
      </c>
      <c r="I132" s="77">
        <f>IF(I44=0,"",1000000*I44/TrRoad_act!I102)</f>
        <v>1162.9950750442474</v>
      </c>
      <c r="J132" s="77">
        <f>IF(J44=0,"",1000000*J44/TrRoad_act!J102)</f>
        <v>1107.6949768279949</v>
      </c>
      <c r="K132" s="77">
        <f>IF(K44=0,"",1000000*K44/TrRoad_act!K102)</f>
        <v>1117.3743610103513</v>
      </c>
      <c r="L132" s="77">
        <f>IF(L44=0,"",1000000*L44/TrRoad_act!L102)</f>
        <v>1048.2431077864251</v>
      </c>
      <c r="M132" s="77">
        <f>IF(M44=0,"",1000000*M44/TrRoad_act!M102)</f>
        <v>1071.9233750948126</v>
      </c>
      <c r="N132" s="77">
        <f>IF(N44=0,"",1000000*N44/TrRoad_act!N102)</f>
        <v>1090.2888443511424</v>
      </c>
      <c r="O132" s="77">
        <f>IF(O44=0,"",1000000*O44/TrRoad_act!O102)</f>
        <v>1186.2436357073054</v>
      </c>
      <c r="P132" s="77">
        <f>IF(P44=0,"",1000000*P44/TrRoad_act!P102)</f>
        <v>1288.9801654403634</v>
      </c>
      <c r="Q132" s="77">
        <f>IF(Q44=0,"",1000000*Q44/TrRoad_act!Q102)</f>
        <v>1318.232099185554</v>
      </c>
    </row>
    <row r="133" spans="1:17" ht="11.45" customHeight="1" x14ac:dyDescent="0.25">
      <c r="A133" s="62" t="s">
        <v>58</v>
      </c>
      <c r="B133" s="77">
        <f>IF(B46=0,"",1000000*B46/TrRoad_act!B103)</f>
        <v>942.46635727731859</v>
      </c>
      <c r="C133" s="77">
        <f>IF(C46=0,"",1000000*C46/TrRoad_act!C103)</f>
        <v>1036.774444248563</v>
      </c>
      <c r="D133" s="77">
        <f>IF(D46=0,"",1000000*D46/TrRoad_act!D103)</f>
        <v>1096.4352779922478</v>
      </c>
      <c r="E133" s="77">
        <f>IF(E46=0,"",1000000*E46/TrRoad_act!E103)</f>
        <v>1154.6871049685064</v>
      </c>
      <c r="F133" s="77">
        <f>IF(F46=0,"",1000000*F46/TrRoad_act!F103)</f>
        <v>1373.1045251464197</v>
      </c>
      <c r="G133" s="77">
        <f>IF(G46=0,"",1000000*G46/TrRoad_act!G103)</f>
        <v>1430.1307933983346</v>
      </c>
      <c r="H133" s="77">
        <f>IF(H46=0,"",1000000*H46/TrRoad_act!H103)</f>
        <v>1492.4244882529185</v>
      </c>
      <c r="I133" s="77">
        <f>IF(I46=0,"",1000000*I46/TrRoad_act!I103)</f>
        <v>1537.7359004059285</v>
      </c>
      <c r="J133" s="77">
        <f>IF(J46=0,"",1000000*J46/TrRoad_act!J103)</f>
        <v>1457.1543479407671</v>
      </c>
      <c r="K133" s="77">
        <f>IF(K46=0,"",1000000*K46/TrRoad_act!K103)</f>
        <v>1456.5974645765048</v>
      </c>
      <c r="L133" s="77">
        <f>IF(L46=0,"",1000000*L46/TrRoad_act!L103)</f>
        <v>1353.6920637965343</v>
      </c>
      <c r="M133" s="77">
        <f>IF(M46=0,"",1000000*M46/TrRoad_act!M103)</f>
        <v>1412.8023002116158</v>
      </c>
      <c r="N133" s="77">
        <f>IF(N46=0,"",1000000*N46/TrRoad_act!N103)</f>
        <v>1451.2603345801635</v>
      </c>
      <c r="O133" s="77">
        <f>IF(O46=0,"",1000000*O46/TrRoad_act!O103)</f>
        <v>1592.5233123200676</v>
      </c>
      <c r="P133" s="77">
        <f>IF(P46=0,"",1000000*P46/TrRoad_act!P103)</f>
        <v>1743.9455472878981</v>
      </c>
      <c r="Q133" s="77">
        <f>IF(Q46=0,"",1000000*Q46/TrRoad_act!Q103)</f>
        <v>1806.0777540424556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>
        <f>IF(H48=0,"",1000000*H48/TrRoad_act!H104)</f>
        <v>1856.39781723851</v>
      </c>
      <c r="I134" s="77">
        <f>IF(I48=0,"",1000000*I48/TrRoad_act!I104)</f>
        <v>1968.8402673873115</v>
      </c>
      <c r="J134" s="77">
        <f>IF(J48=0,"",1000000*J48/TrRoad_act!J104)</f>
        <v>2150.2052149905849</v>
      </c>
      <c r="K134" s="77">
        <f>IF(K48=0,"",1000000*K48/TrRoad_act!K104)</f>
        <v>2202.9513914495224</v>
      </c>
      <c r="L134" s="77">
        <f>IF(L48=0,"",1000000*L48/TrRoad_act!L104)</f>
        <v>2374.3875757556675</v>
      </c>
      <c r="M134" s="77">
        <f>IF(M48=0,"",1000000*M48/TrRoad_act!M104)</f>
        <v>2593.7372562677715</v>
      </c>
      <c r="N134" s="77">
        <f>IF(N48=0,"",1000000*N48/TrRoad_act!N104)</f>
        <v>2722.4104102323513</v>
      </c>
      <c r="O134" s="77">
        <f>IF(O48=0,"",1000000*O48/TrRoad_act!O104)</f>
        <v>2761.6404503501908</v>
      </c>
      <c r="P134" s="77">
        <f>IF(P48=0,"",1000000*P48/TrRoad_act!P104)</f>
        <v>2779.340826246214</v>
      </c>
      <c r="Q134" s="77">
        <f>IF(Q48=0,"",1000000*Q48/TrRoad_act!Q104)</f>
        <v>2883.1437297057068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>
        <f>IF(P49=0,"",1000000*P49/TrRoad_act!P105)</f>
        <v>1395.6206900389743</v>
      </c>
      <c r="Q135" s="77">
        <f>IF(Q49=0,"",1000000*Q49/TrRoad_act!Q105)</f>
        <v>1669.1526829032794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 t="str">
        <f>IF(O51=0,"",1000000*O51/TrRoad_act!O106)</f>
        <v/>
      </c>
      <c r="P136" s="77">
        <f>IF(P51=0,"",1000000*P51/TrRoad_act!P106)</f>
        <v>715.79207085061682</v>
      </c>
      <c r="Q136" s="77">
        <f>IF(Q51=0,"",1000000*Q51/TrRoad_act!Q106)</f>
        <v>721.0416998519396</v>
      </c>
    </row>
    <row r="137" spans="1:17" ht="11.45" customHeight="1" x14ac:dyDescent="0.25">
      <c r="A137" s="19" t="s">
        <v>24</v>
      </c>
      <c r="B137" s="76">
        <f>IF(B52=0,"",1000000*B52/TrRoad_act!B107)</f>
        <v>4275.9629653401025</v>
      </c>
      <c r="C137" s="76">
        <f>IF(C52=0,"",1000000*C52/TrRoad_act!C107)</f>
        <v>6114.6001668309427</v>
      </c>
      <c r="D137" s="76">
        <f>IF(D52=0,"",1000000*D52/TrRoad_act!D107)</f>
        <v>6719.4658760009925</v>
      </c>
      <c r="E137" s="76">
        <f>IF(E52=0,"",1000000*E52/TrRoad_act!E107)</f>
        <v>8026.5928013301354</v>
      </c>
      <c r="F137" s="76">
        <f>IF(F52=0,"",1000000*F52/TrRoad_act!F107)</f>
        <v>11017.444339424106</v>
      </c>
      <c r="G137" s="76">
        <f>IF(G52=0,"",1000000*G52/TrRoad_act!G107)</f>
        <v>13260.131472377714</v>
      </c>
      <c r="H137" s="76">
        <f>IF(H52=0,"",1000000*H52/TrRoad_act!H107)</f>
        <v>14346.012148998094</v>
      </c>
      <c r="I137" s="76">
        <f>IF(I52=0,"",1000000*I52/TrRoad_act!I107)</f>
        <v>18914.389747867666</v>
      </c>
      <c r="J137" s="76">
        <f>IF(J52=0,"",1000000*J52/TrRoad_act!J107)</f>
        <v>27214.094339816707</v>
      </c>
      <c r="K137" s="76">
        <f>IF(K52=0,"",1000000*K52/TrRoad_act!K107)</f>
        <v>18463.873309686409</v>
      </c>
      <c r="L137" s="76">
        <f>IF(L52=0,"",1000000*L52/TrRoad_act!L107)</f>
        <v>22162.519621126663</v>
      </c>
      <c r="M137" s="76">
        <f>IF(M52=0,"",1000000*M52/TrRoad_act!M107)</f>
        <v>26975.601644125607</v>
      </c>
      <c r="N137" s="76">
        <f>IF(N52=0,"",1000000*N52/TrRoad_act!N107)</f>
        <v>29459.898255039647</v>
      </c>
      <c r="O137" s="76">
        <f>IF(O52=0,"",1000000*O52/TrRoad_act!O107)</f>
        <v>27032.113470938646</v>
      </c>
      <c r="P137" s="76">
        <f>IF(P52=0,"",1000000*P52/TrRoad_act!P107)</f>
        <v>25504.827510917679</v>
      </c>
      <c r="Q137" s="76">
        <f>IF(Q52=0,"",1000000*Q52/TrRoad_act!Q107)</f>
        <v>23354.756032377289</v>
      </c>
    </row>
    <row r="138" spans="1:17" ht="11.45" customHeight="1" x14ac:dyDescent="0.25">
      <c r="A138" s="17" t="s">
        <v>23</v>
      </c>
      <c r="B138" s="75">
        <f>IF(B53=0,"",1000000*B53/TrRoad_act!B108)</f>
        <v>3303.4519290957642</v>
      </c>
      <c r="C138" s="75">
        <f>IF(C53=0,"",1000000*C53/TrRoad_act!C108)</f>
        <v>3587.9754289648549</v>
      </c>
      <c r="D138" s="75">
        <f>IF(D53=0,"",1000000*D53/TrRoad_act!D108)</f>
        <v>4217.8258027154689</v>
      </c>
      <c r="E138" s="75">
        <f>IF(E53=0,"",1000000*E53/TrRoad_act!E108)</f>
        <v>4721.2532565680713</v>
      </c>
      <c r="F138" s="75">
        <f>IF(F53=0,"",1000000*F53/TrRoad_act!F108)</f>
        <v>6376.8555992776292</v>
      </c>
      <c r="G138" s="75">
        <f>IF(G53=0,"",1000000*G53/TrRoad_act!G108)</f>
        <v>7027.1357355860719</v>
      </c>
      <c r="H138" s="75">
        <f>IF(H53=0,"",1000000*H53/TrRoad_act!H108)</f>
        <v>6495.0058860706031</v>
      </c>
      <c r="I138" s="75">
        <f>IF(I53=0,"",1000000*I53/TrRoad_act!I108)</f>
        <v>7068.0906473804598</v>
      </c>
      <c r="J138" s="75">
        <f>IF(J53=0,"",1000000*J53/TrRoad_act!J108)</f>
        <v>7952.2829731612856</v>
      </c>
      <c r="K138" s="75">
        <f>IF(K53=0,"",1000000*K53/TrRoad_act!K108)</f>
        <v>6724.7504268134371</v>
      </c>
      <c r="L138" s="75">
        <f>IF(L53=0,"",1000000*L53/TrRoad_act!L108)</f>
        <v>7829.6977994092149</v>
      </c>
      <c r="M138" s="75">
        <f>IF(M53=0,"",1000000*M53/TrRoad_act!M108)</f>
        <v>8085.4449885265312</v>
      </c>
      <c r="N138" s="75">
        <f>IF(N53=0,"",1000000*N53/TrRoad_act!N108)</f>
        <v>7674.9603457312514</v>
      </c>
      <c r="O138" s="75">
        <f>IF(O53=0,"",1000000*O53/TrRoad_act!O108)</f>
        <v>7232.7542742931582</v>
      </c>
      <c r="P138" s="75">
        <f>IF(P53=0,"",1000000*P53/TrRoad_act!P108)</f>
        <v>7623.5124929167814</v>
      </c>
      <c r="Q138" s="75">
        <f>IF(Q53=0,"",1000000*Q53/TrRoad_act!Q108)</f>
        <v>7202.4400348988993</v>
      </c>
    </row>
    <row r="139" spans="1:17" ht="11.45" customHeight="1" x14ac:dyDescent="0.25">
      <c r="A139" s="15" t="s">
        <v>22</v>
      </c>
      <c r="B139" s="74">
        <f>IF(B55=0,"",1000000*B55/TrRoad_act!B109)</f>
        <v>12570.51835141736</v>
      </c>
      <c r="C139" s="74">
        <f>IF(C55=0,"",1000000*C55/TrRoad_act!C109)</f>
        <v>25564.872906459263</v>
      </c>
      <c r="D139" s="74">
        <f>IF(D55=0,"",1000000*D55/TrRoad_act!D109)</f>
        <v>25088.521311811659</v>
      </c>
      <c r="E139" s="74">
        <f>IF(E55=0,"",1000000*E55/TrRoad_act!E109)</f>
        <v>31250.413642364383</v>
      </c>
      <c r="F139" s="74">
        <f>IF(F55=0,"",1000000*F55/TrRoad_act!F109)</f>
        <v>38598.682094892523</v>
      </c>
      <c r="G139" s="74">
        <f>IF(G55=0,"",1000000*G55/TrRoad_act!G109)</f>
        <v>47583.106006331844</v>
      </c>
      <c r="H139" s="74">
        <f>IF(H55=0,"",1000000*H55/TrRoad_act!H109)</f>
        <v>52385.305375706099</v>
      </c>
      <c r="I139" s="74">
        <f>IF(I55=0,"",1000000*I55/TrRoad_act!I109)</f>
        <v>77605.403305999163</v>
      </c>
      <c r="J139" s="74">
        <f>IF(J55=0,"",1000000*J55/TrRoad_act!J109)</f>
        <v>119753.62128428699</v>
      </c>
      <c r="K139" s="74">
        <f>IF(K55=0,"",1000000*K55/TrRoad_act!K109)</f>
        <v>79003.464181633171</v>
      </c>
      <c r="L139" s="74">
        <f>IF(L55=0,"",1000000*L55/TrRoad_act!L109)</f>
        <v>90620.996569241179</v>
      </c>
      <c r="M139" s="74">
        <f>IF(M55=0,"",1000000*M55/TrRoad_act!M109)</f>
        <v>110650.93817452973</v>
      </c>
      <c r="N139" s="74">
        <f>IF(N55=0,"",1000000*N55/TrRoad_act!N109)</f>
        <v>120717.98943057505</v>
      </c>
      <c r="O139" s="74">
        <f>IF(O55=0,"",1000000*O55/TrRoad_act!O109)</f>
        <v>108659.19031303102</v>
      </c>
      <c r="P139" s="74">
        <f>IF(P55=0,"",1000000*P55/TrRoad_act!P109)</f>
        <v>99790.57181457679</v>
      </c>
      <c r="Q139" s="74">
        <f>IF(Q55=0,"",1000000*Q55/TrRoad_act!Q109)</f>
        <v>84764.952229955728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0.87641481704177726</v>
      </c>
      <c r="C142" s="56">
        <f t="shared" si="12"/>
        <v>0.83984048354899354</v>
      </c>
      <c r="D142" s="56">
        <f t="shared" si="12"/>
        <v>0.82714567604862843</v>
      </c>
      <c r="E142" s="56">
        <f t="shared" si="12"/>
        <v>0.80109548390032737</v>
      </c>
      <c r="F142" s="56">
        <f t="shared" si="12"/>
        <v>0.7378913446807146</v>
      </c>
      <c r="G142" s="56">
        <f t="shared" si="12"/>
        <v>0.71423609847868841</v>
      </c>
      <c r="H142" s="56">
        <f t="shared" si="12"/>
        <v>0.69139518491257934</v>
      </c>
      <c r="I142" s="56">
        <f t="shared" si="12"/>
        <v>0.6340608823810614</v>
      </c>
      <c r="J142" s="56">
        <f t="shared" si="12"/>
        <v>0.57649396988616863</v>
      </c>
      <c r="K142" s="56">
        <f t="shared" si="12"/>
        <v>0.66627030268993281</v>
      </c>
      <c r="L142" s="56">
        <f t="shared" si="12"/>
        <v>0.65353226160087607</v>
      </c>
      <c r="M142" s="56">
        <f t="shared" si="12"/>
        <v>0.62159412504690326</v>
      </c>
      <c r="N142" s="56">
        <f t="shared" si="12"/>
        <v>0.59807747246471465</v>
      </c>
      <c r="O142" s="56">
        <f t="shared" si="12"/>
        <v>0.61005985808189434</v>
      </c>
      <c r="P142" s="56">
        <f t="shared" si="12"/>
        <v>0.61697782128115952</v>
      </c>
      <c r="Q142" s="56">
        <f t="shared" si="12"/>
        <v>0.63012472857683899</v>
      </c>
    </row>
    <row r="143" spans="1:17" ht="11.45" customHeight="1" x14ac:dyDescent="0.25">
      <c r="A143" s="55" t="s">
        <v>30</v>
      </c>
      <c r="B143" s="54">
        <f t="shared" ref="B143:Q143" si="13">IF(B19=0,0,B19/B$17)</f>
        <v>2.9225574969895959E-3</v>
      </c>
      <c r="C143" s="54">
        <f t="shared" si="13"/>
        <v>2.6176593142188424E-3</v>
      </c>
      <c r="D143" s="54">
        <f t="shared" si="13"/>
        <v>2.6720390791822486E-3</v>
      </c>
      <c r="E143" s="54">
        <f t="shared" si="13"/>
        <v>3.0115125854990954E-3</v>
      </c>
      <c r="F143" s="54">
        <f t="shared" si="13"/>
        <v>3.267798320232859E-3</v>
      </c>
      <c r="G143" s="54">
        <f t="shared" si="13"/>
        <v>3.4154542771136246E-3</v>
      </c>
      <c r="H143" s="54">
        <f t="shared" si="13"/>
        <v>3.670611515407323E-3</v>
      </c>
      <c r="I143" s="54">
        <f t="shared" si="13"/>
        <v>3.5740704268949555E-3</v>
      </c>
      <c r="J143" s="54">
        <f t="shared" si="13"/>
        <v>3.2392703422747665E-3</v>
      </c>
      <c r="K143" s="54">
        <f t="shared" si="13"/>
        <v>3.8957403988409771E-3</v>
      </c>
      <c r="L143" s="54">
        <f t="shared" si="13"/>
        <v>4.8549583946085363E-3</v>
      </c>
      <c r="M143" s="54">
        <f t="shared" si="13"/>
        <v>5.3608042268751318E-3</v>
      </c>
      <c r="N143" s="54">
        <f t="shared" si="13"/>
        <v>4.8261772355639417E-3</v>
      </c>
      <c r="O143" s="54">
        <f t="shared" si="13"/>
        <v>4.4830241670488083E-3</v>
      </c>
      <c r="P143" s="54">
        <f t="shared" si="13"/>
        <v>4.5785542224295742E-3</v>
      </c>
      <c r="Q143" s="54">
        <f t="shared" si="13"/>
        <v>4.9156756823358662E-3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0.81707787087487427</v>
      </c>
      <c r="C144" s="50">
        <f t="shared" si="14"/>
        <v>0.78715732407773753</v>
      </c>
      <c r="D144" s="50">
        <f t="shared" si="14"/>
        <v>0.77730385101475918</v>
      </c>
      <c r="E144" s="50">
        <f t="shared" si="14"/>
        <v>0.75286194829899522</v>
      </c>
      <c r="F144" s="50">
        <f t="shared" si="14"/>
        <v>0.69024203509895343</v>
      </c>
      <c r="G144" s="50">
        <f t="shared" si="14"/>
        <v>0.67054149016896614</v>
      </c>
      <c r="H144" s="50">
        <f t="shared" si="14"/>
        <v>0.64842569526756733</v>
      </c>
      <c r="I144" s="50">
        <f t="shared" si="14"/>
        <v>0.59571144594001912</v>
      </c>
      <c r="J144" s="50">
        <f t="shared" si="14"/>
        <v>0.54386011782398014</v>
      </c>
      <c r="K144" s="50">
        <f t="shared" si="14"/>
        <v>0.62713310843120673</v>
      </c>
      <c r="L144" s="50">
        <f t="shared" si="14"/>
        <v>0.61484513636812221</v>
      </c>
      <c r="M144" s="50">
        <f t="shared" si="14"/>
        <v>0.58352329095640043</v>
      </c>
      <c r="N144" s="50">
        <f t="shared" si="14"/>
        <v>0.561007637279197</v>
      </c>
      <c r="O144" s="50">
        <f t="shared" si="14"/>
        <v>0.57100662123469692</v>
      </c>
      <c r="P144" s="50">
        <f t="shared" si="14"/>
        <v>0.57607401347246756</v>
      </c>
      <c r="Q144" s="50">
        <f t="shared" si="14"/>
        <v>0.58705211463937845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0.70930407747126534</v>
      </c>
      <c r="C145" s="52">
        <f t="shared" si="15"/>
        <v>0.67416329965690069</v>
      </c>
      <c r="D145" s="52">
        <f t="shared" si="15"/>
        <v>0.62868008932520725</v>
      </c>
      <c r="E145" s="52">
        <f t="shared" si="15"/>
        <v>0.6053405105941394</v>
      </c>
      <c r="F145" s="52">
        <f t="shared" si="15"/>
        <v>0.51539801980843292</v>
      </c>
      <c r="G145" s="52">
        <f t="shared" si="15"/>
        <v>0.4759385196134393</v>
      </c>
      <c r="H145" s="52">
        <f t="shared" si="15"/>
        <v>0.435142350651256</v>
      </c>
      <c r="I145" s="52">
        <f t="shared" si="15"/>
        <v>0.37093585564834664</v>
      </c>
      <c r="J145" s="52">
        <f t="shared" si="15"/>
        <v>0.32986403934459979</v>
      </c>
      <c r="K145" s="52">
        <f t="shared" si="15"/>
        <v>0.35610025907516696</v>
      </c>
      <c r="L145" s="52">
        <f t="shared" si="15"/>
        <v>0.33641176900319225</v>
      </c>
      <c r="M145" s="52">
        <f t="shared" si="15"/>
        <v>0.30781139210003672</v>
      </c>
      <c r="N145" s="52">
        <f t="shared" si="15"/>
        <v>0.27575587249939931</v>
      </c>
      <c r="O145" s="52">
        <f t="shared" si="15"/>
        <v>0.26414368470468119</v>
      </c>
      <c r="P145" s="52">
        <f t="shared" si="15"/>
        <v>0.24948359202141079</v>
      </c>
      <c r="Q145" s="52">
        <f t="shared" si="15"/>
        <v>0.24594392321559838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0.10777379340360899</v>
      </c>
      <c r="C146" s="52">
        <f t="shared" si="16"/>
        <v>0.11299402442083682</v>
      </c>
      <c r="D146" s="52">
        <f t="shared" si="16"/>
        <v>0.14862376168955199</v>
      </c>
      <c r="E146" s="52">
        <f t="shared" si="16"/>
        <v>0.1475214377048559</v>
      </c>
      <c r="F146" s="52">
        <f t="shared" si="16"/>
        <v>0.17484401529052057</v>
      </c>
      <c r="G146" s="52">
        <f t="shared" si="16"/>
        <v>0.19460297055552683</v>
      </c>
      <c r="H146" s="52">
        <f t="shared" si="16"/>
        <v>0.21296931688099621</v>
      </c>
      <c r="I146" s="52">
        <f t="shared" si="16"/>
        <v>0.22390933085304582</v>
      </c>
      <c r="J146" s="52">
        <f t="shared" si="16"/>
        <v>0.21332130549205197</v>
      </c>
      <c r="K146" s="52">
        <f t="shared" si="16"/>
        <v>0.26867593368125947</v>
      </c>
      <c r="L146" s="52">
        <f t="shared" si="16"/>
        <v>0.27539777620258077</v>
      </c>
      <c r="M146" s="52">
        <f t="shared" si="16"/>
        <v>0.27224607912293602</v>
      </c>
      <c r="N146" s="52">
        <f t="shared" si="16"/>
        <v>0.28064117508920938</v>
      </c>
      <c r="O146" s="52">
        <f t="shared" si="16"/>
        <v>0.3001658048920739</v>
      </c>
      <c r="P146" s="52">
        <f t="shared" si="16"/>
        <v>0.31954102369330639</v>
      </c>
      <c r="Q146" s="52">
        <f t="shared" si="16"/>
        <v>0.33332906438780663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0</v>
      </c>
      <c r="H147" s="52">
        <f t="shared" si="17"/>
        <v>3.1402773531512089E-4</v>
      </c>
      <c r="I147" s="52">
        <f t="shared" si="17"/>
        <v>8.6625943862658208E-4</v>
      </c>
      <c r="J147" s="52">
        <f t="shared" si="17"/>
        <v>6.7477298732844602E-4</v>
      </c>
      <c r="K147" s="52">
        <f t="shared" si="17"/>
        <v>2.3569156747802627E-3</v>
      </c>
      <c r="L147" s="52">
        <f t="shared" si="17"/>
        <v>3.0355911623490585E-3</v>
      </c>
      <c r="M147" s="52">
        <f t="shared" si="17"/>
        <v>3.4644625876789422E-3</v>
      </c>
      <c r="N147" s="52">
        <f t="shared" si="17"/>
        <v>4.6045316964210678E-3</v>
      </c>
      <c r="O147" s="52">
        <f t="shared" si="17"/>
        <v>6.6757429977785006E-3</v>
      </c>
      <c r="P147" s="52">
        <f t="shared" si="17"/>
        <v>6.9615628647530818E-3</v>
      </c>
      <c r="Q147" s="52">
        <f t="shared" si="17"/>
        <v>7.6456863767775558E-3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2.6827609147730864E-6</v>
      </c>
      <c r="O148" s="52">
        <f t="shared" si="18"/>
        <v>1.4915746277743306E-5</v>
      </c>
      <c r="P148" s="52">
        <f t="shared" si="18"/>
        <v>6.8247813418687006E-5</v>
      </c>
      <c r="Q148" s="52">
        <f t="shared" si="18"/>
        <v>8.9153406318983645E-5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2.4494878417240995E-6</v>
      </c>
      <c r="P149" s="52">
        <f t="shared" si="19"/>
        <v>3.8871888462574195E-6</v>
      </c>
      <c r="Q149" s="52">
        <f t="shared" si="19"/>
        <v>8.8172261777032538E-6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1.3571457489261245E-6</v>
      </c>
      <c r="N150" s="52">
        <f t="shared" si="20"/>
        <v>3.375233252441312E-6</v>
      </c>
      <c r="O150" s="52">
        <f t="shared" si="20"/>
        <v>4.0234060438278742E-6</v>
      </c>
      <c r="P150" s="52">
        <f t="shared" si="20"/>
        <v>1.5699890732303112E-5</v>
      </c>
      <c r="Q150" s="52">
        <f t="shared" si="20"/>
        <v>3.5470026699109846E-5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5.6414388669913419E-2</v>
      </c>
      <c r="C151" s="50">
        <f t="shared" si="21"/>
        <v>5.0065500157037264E-2</v>
      </c>
      <c r="D151" s="50">
        <f t="shared" si="21"/>
        <v>4.7169785954686974E-2</v>
      </c>
      <c r="E151" s="50">
        <f t="shared" si="21"/>
        <v>4.5222023015832967E-2</v>
      </c>
      <c r="F151" s="50">
        <f t="shared" si="21"/>
        <v>4.4381511261528256E-2</v>
      </c>
      <c r="G151" s="50">
        <f t="shared" si="21"/>
        <v>4.0279154032608622E-2</v>
      </c>
      <c r="H151" s="50">
        <f t="shared" si="21"/>
        <v>3.929887812960469E-2</v>
      </c>
      <c r="I151" s="50">
        <f t="shared" si="21"/>
        <v>3.4775366014147414E-2</v>
      </c>
      <c r="J151" s="50">
        <f t="shared" si="21"/>
        <v>2.9394581719913666E-2</v>
      </c>
      <c r="K151" s="50">
        <f t="shared" si="21"/>
        <v>3.5241453859885141E-2</v>
      </c>
      <c r="L151" s="50">
        <f t="shared" si="21"/>
        <v>3.3832166838145349E-2</v>
      </c>
      <c r="M151" s="50">
        <f t="shared" si="21"/>
        <v>3.2710029863627747E-2</v>
      </c>
      <c r="N151" s="50">
        <f t="shared" si="21"/>
        <v>3.224365794995368E-2</v>
      </c>
      <c r="O151" s="50">
        <f t="shared" si="21"/>
        <v>3.4570212680148628E-2</v>
      </c>
      <c r="P151" s="50">
        <f t="shared" si="21"/>
        <v>3.6325253586262346E-2</v>
      </c>
      <c r="Q151" s="50">
        <f t="shared" si="21"/>
        <v>3.8156938255124652E-2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3.2849514878714416E-4</v>
      </c>
      <c r="C152" s="52">
        <f t="shared" si="22"/>
        <v>2.8408079882380515E-4</v>
      </c>
      <c r="D152" s="52">
        <f t="shared" si="22"/>
        <v>2.4953235168153156E-4</v>
      </c>
      <c r="E152" s="52">
        <f t="shared" si="22"/>
        <v>2.132875934846303E-4</v>
      </c>
      <c r="F152" s="52">
        <f t="shared" si="22"/>
        <v>1.7557761635228253E-4</v>
      </c>
      <c r="G152" s="52">
        <f t="shared" si="22"/>
        <v>1.4548551472895832E-4</v>
      </c>
      <c r="H152" s="52">
        <f t="shared" si="22"/>
        <v>1.2476027265667755E-4</v>
      </c>
      <c r="I152" s="52">
        <f t="shared" si="22"/>
        <v>9.4746497362377971E-5</v>
      </c>
      <c r="J152" s="52">
        <f t="shared" si="22"/>
        <v>6.3621798846343899E-5</v>
      </c>
      <c r="K152" s="52">
        <f t="shared" si="22"/>
        <v>6.3774698618191973E-5</v>
      </c>
      <c r="L152" s="52">
        <f t="shared" si="22"/>
        <v>5.0988831063581221E-5</v>
      </c>
      <c r="M152" s="52">
        <f t="shared" si="22"/>
        <v>3.8357395589118245E-5</v>
      </c>
      <c r="N152" s="52">
        <f t="shared" si="22"/>
        <v>3.2803777144981733E-5</v>
      </c>
      <c r="O152" s="52">
        <f t="shared" si="22"/>
        <v>2.7238951284207035E-5</v>
      </c>
      <c r="P152" s="52">
        <f t="shared" si="22"/>
        <v>2.2149822061903515E-5</v>
      </c>
      <c r="Q152" s="52">
        <f t="shared" si="22"/>
        <v>1.7226533421122249E-5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5.6085893521126279E-2</v>
      </c>
      <c r="C153" s="52">
        <f t="shared" si="23"/>
        <v>4.9781419358213459E-2</v>
      </c>
      <c r="D153" s="52">
        <f t="shared" si="23"/>
        <v>4.6920253603005446E-2</v>
      </c>
      <c r="E153" s="52">
        <f t="shared" si="23"/>
        <v>4.5008735422348331E-2</v>
      </c>
      <c r="F153" s="52">
        <f t="shared" si="23"/>
        <v>4.4205933645175971E-2</v>
      </c>
      <c r="G153" s="52">
        <f t="shared" si="23"/>
        <v>4.0133668517879667E-2</v>
      </c>
      <c r="H153" s="52">
        <f t="shared" si="23"/>
        <v>3.9174117856948014E-2</v>
      </c>
      <c r="I153" s="52">
        <f t="shared" si="23"/>
        <v>3.4680619516785034E-2</v>
      </c>
      <c r="J153" s="52">
        <f t="shared" si="23"/>
        <v>2.9330959921067323E-2</v>
      </c>
      <c r="K153" s="52">
        <f t="shared" si="23"/>
        <v>3.5177679161266948E-2</v>
      </c>
      <c r="L153" s="52">
        <f t="shared" si="23"/>
        <v>3.3781178007081768E-2</v>
      </c>
      <c r="M153" s="52">
        <f t="shared" si="23"/>
        <v>3.2671672468038628E-2</v>
      </c>
      <c r="N153" s="52">
        <f t="shared" si="23"/>
        <v>3.1844164436381668E-2</v>
      </c>
      <c r="O153" s="52">
        <f t="shared" si="23"/>
        <v>3.4117334258521294E-2</v>
      </c>
      <c r="P153" s="52">
        <f t="shared" si="23"/>
        <v>3.5715885698874301E-2</v>
      </c>
      <c r="Q153" s="52">
        <f t="shared" si="23"/>
        <v>3.7047925021826647E-2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3.6668973642703162E-4</v>
      </c>
      <c r="O155" s="52">
        <f t="shared" si="25"/>
        <v>4.256394703431273E-4</v>
      </c>
      <c r="P155" s="52">
        <f t="shared" si="25"/>
        <v>5.6803358860490485E-4</v>
      </c>
      <c r="Q155" s="52">
        <f t="shared" si="25"/>
        <v>1.0723019407705837E-3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0</v>
      </c>
      <c r="P156" s="52">
        <f t="shared" si="26"/>
        <v>1.9184476721236422E-5</v>
      </c>
      <c r="Q156" s="52">
        <f t="shared" si="26"/>
        <v>1.9484759106295348E-5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0.1235851829582226</v>
      </c>
      <c r="C157" s="56">
        <f t="shared" si="27"/>
        <v>0.16015951645100648</v>
      </c>
      <c r="D157" s="56">
        <f t="shared" si="27"/>
        <v>0.17285432395137165</v>
      </c>
      <c r="E157" s="56">
        <f t="shared" si="27"/>
        <v>0.19890451609967263</v>
      </c>
      <c r="F157" s="56">
        <f t="shared" si="27"/>
        <v>0.2621086553192854</v>
      </c>
      <c r="G157" s="56">
        <f t="shared" si="27"/>
        <v>0.28576390152131154</v>
      </c>
      <c r="H157" s="56">
        <f t="shared" si="27"/>
        <v>0.30860481508742066</v>
      </c>
      <c r="I157" s="56">
        <f t="shared" si="27"/>
        <v>0.36593911761893866</v>
      </c>
      <c r="J157" s="56">
        <f t="shared" si="27"/>
        <v>0.42350603011383142</v>
      </c>
      <c r="K157" s="56">
        <f t="shared" si="27"/>
        <v>0.33372969731006719</v>
      </c>
      <c r="L157" s="56">
        <f t="shared" si="27"/>
        <v>0.34646773839912398</v>
      </c>
      <c r="M157" s="56">
        <f t="shared" si="27"/>
        <v>0.37840587495309663</v>
      </c>
      <c r="N157" s="56">
        <f t="shared" si="27"/>
        <v>0.40192252753528546</v>
      </c>
      <c r="O157" s="56">
        <f t="shared" si="27"/>
        <v>0.38994014191810566</v>
      </c>
      <c r="P157" s="56">
        <f t="shared" si="27"/>
        <v>0.38302217871884053</v>
      </c>
      <c r="Q157" s="56">
        <f t="shared" si="27"/>
        <v>0.36987527142316101</v>
      </c>
    </row>
    <row r="158" spans="1:17" ht="11.45" customHeight="1" x14ac:dyDescent="0.25">
      <c r="A158" s="55" t="s">
        <v>27</v>
      </c>
      <c r="B158" s="54">
        <f t="shared" ref="B158:Q158" si="28">IF(B43=0,0,B43/B$17)</f>
        <v>1.8924164632624644E-2</v>
      </c>
      <c r="C158" s="54">
        <f t="shared" si="28"/>
        <v>2.076755777222045E-2</v>
      </c>
      <c r="D158" s="54">
        <f t="shared" si="28"/>
        <v>2.2846026645169444E-2</v>
      </c>
      <c r="E158" s="54">
        <f t="shared" si="28"/>
        <v>2.5420597694112933E-2</v>
      </c>
      <c r="F158" s="54">
        <f t="shared" si="28"/>
        <v>3.1491190129642084E-2</v>
      </c>
      <c r="G158" s="54">
        <f t="shared" si="28"/>
        <v>3.3535515091479062E-2</v>
      </c>
      <c r="H158" s="54">
        <f t="shared" si="28"/>
        <v>3.6447231519851034E-2</v>
      </c>
      <c r="I158" s="54">
        <f t="shared" si="28"/>
        <v>3.7715831842016052E-2</v>
      </c>
      <c r="J158" s="54">
        <f t="shared" si="28"/>
        <v>3.4139584830322783E-2</v>
      </c>
      <c r="K158" s="54">
        <f t="shared" si="28"/>
        <v>4.2079736893437393E-2</v>
      </c>
      <c r="L158" s="54">
        <f t="shared" si="28"/>
        <v>3.9004634155443869E-2</v>
      </c>
      <c r="M158" s="54">
        <f t="shared" si="28"/>
        <v>3.9677501183353329E-2</v>
      </c>
      <c r="N158" s="54">
        <f t="shared" si="28"/>
        <v>4.0955292526840471E-2</v>
      </c>
      <c r="O158" s="54">
        <f t="shared" si="28"/>
        <v>4.7869833092029537E-2</v>
      </c>
      <c r="P158" s="54">
        <f t="shared" si="28"/>
        <v>5.5210344198988258E-2</v>
      </c>
      <c r="Q158" s="54">
        <f t="shared" si="28"/>
        <v>6.1090099445187854E-2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4.6368066682790617E-3</v>
      </c>
      <c r="C159" s="52">
        <f t="shared" si="29"/>
        <v>4.9194324884223482E-3</v>
      </c>
      <c r="D159" s="52">
        <f t="shared" si="29"/>
        <v>5.1091105103227832E-3</v>
      </c>
      <c r="E159" s="52">
        <f t="shared" si="29"/>
        <v>5.1764930179537712E-3</v>
      </c>
      <c r="F159" s="52">
        <f t="shared" si="29"/>
        <v>5.7087784946337865E-3</v>
      </c>
      <c r="G159" s="52">
        <f t="shared" si="29"/>
        <v>5.3297305159945314E-3</v>
      </c>
      <c r="H159" s="52">
        <f t="shared" si="29"/>
        <v>4.8018477876643397E-3</v>
      </c>
      <c r="I159" s="52">
        <f t="shared" si="29"/>
        <v>4.4077733569442019E-3</v>
      </c>
      <c r="J159" s="52">
        <f t="shared" si="29"/>
        <v>3.5433566776045347E-3</v>
      </c>
      <c r="K159" s="52">
        <f t="shared" si="29"/>
        <v>3.9670778000682541E-3</v>
      </c>
      <c r="L159" s="52">
        <f t="shared" si="29"/>
        <v>3.4287434898927494E-3</v>
      </c>
      <c r="M159" s="52">
        <f t="shared" si="29"/>
        <v>3.1276863689767022E-3</v>
      </c>
      <c r="N159" s="52">
        <f t="shared" si="29"/>
        <v>2.9634652243550365E-3</v>
      </c>
      <c r="O159" s="52">
        <f t="shared" si="29"/>
        <v>3.1262641948181851E-3</v>
      </c>
      <c r="P159" s="52">
        <f t="shared" si="29"/>
        <v>2.9959871490483811E-3</v>
      </c>
      <c r="Q159" s="52">
        <f t="shared" si="29"/>
        <v>2.9316837458926688E-3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1.4287357964345583E-2</v>
      </c>
      <c r="C160" s="52">
        <f t="shared" si="30"/>
        <v>1.5848125283798104E-2</v>
      </c>
      <c r="D160" s="52">
        <f t="shared" si="30"/>
        <v>1.773691613484666E-2</v>
      </c>
      <c r="E160" s="52">
        <f t="shared" si="30"/>
        <v>2.0244104676159159E-2</v>
      </c>
      <c r="F160" s="52">
        <f t="shared" si="30"/>
        <v>2.5782411635008301E-2</v>
      </c>
      <c r="G160" s="52">
        <f t="shared" si="30"/>
        <v>2.8205784575484526E-2</v>
      </c>
      <c r="H160" s="52">
        <f t="shared" si="30"/>
        <v>3.1225516523508908E-2</v>
      </c>
      <c r="I160" s="52">
        <f t="shared" si="30"/>
        <v>3.2880967348199015E-2</v>
      </c>
      <c r="J160" s="52">
        <f t="shared" si="30"/>
        <v>3.0175310786035945E-2</v>
      </c>
      <c r="K160" s="52">
        <f t="shared" si="30"/>
        <v>3.787494255756009E-2</v>
      </c>
      <c r="L160" s="52">
        <f t="shared" si="30"/>
        <v>3.5478386388684655E-2</v>
      </c>
      <c r="M160" s="52">
        <f t="shared" si="30"/>
        <v>3.6463210779770626E-2</v>
      </c>
      <c r="N160" s="52">
        <f t="shared" si="30"/>
        <v>3.7909076524474235E-2</v>
      </c>
      <c r="O160" s="52">
        <f t="shared" si="30"/>
        <v>4.4650952374826476E-2</v>
      </c>
      <c r="P160" s="52">
        <f t="shared" si="30"/>
        <v>5.1678745807155042E-2</v>
      </c>
      <c r="Q160" s="52">
        <f t="shared" si="30"/>
        <v>5.7555475438742273E-2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4.1986720867778662E-4</v>
      </c>
      <c r="I161" s="52">
        <f t="shared" si="31"/>
        <v>4.2709113687283202E-4</v>
      </c>
      <c r="J161" s="52">
        <f t="shared" si="31"/>
        <v>4.2091736668229833E-4</v>
      </c>
      <c r="K161" s="52">
        <f t="shared" si="31"/>
        <v>2.3771653580905415E-4</v>
      </c>
      <c r="L161" s="52">
        <f t="shared" si="31"/>
        <v>9.7504276866466907E-5</v>
      </c>
      <c r="M161" s="52">
        <f t="shared" si="31"/>
        <v>8.6604034605998541E-5</v>
      </c>
      <c r="N161" s="52">
        <f t="shared" si="31"/>
        <v>8.2750778011207412E-5</v>
      </c>
      <c r="O161" s="52">
        <f t="shared" si="31"/>
        <v>9.2616522384873323E-5</v>
      </c>
      <c r="P161" s="52">
        <f t="shared" si="31"/>
        <v>5.0429823122815146E-4</v>
      </c>
      <c r="Q161" s="52">
        <f t="shared" si="31"/>
        <v>5.4643725672844665E-4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2.5243989052476443E-5</v>
      </c>
      <c r="Q162" s="52">
        <f t="shared" si="32"/>
        <v>4.2052784407740662E-5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0</v>
      </c>
      <c r="P163" s="52">
        <f t="shared" si="33"/>
        <v>6.0690225042107208E-6</v>
      </c>
      <c r="Q163" s="52">
        <f t="shared" si="33"/>
        <v>1.4450219416720675E-5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0.10466101832559795</v>
      </c>
      <c r="C164" s="50">
        <f t="shared" si="34"/>
        <v>0.13939195867878604</v>
      </c>
      <c r="D164" s="50">
        <f t="shared" si="34"/>
        <v>0.15000829730620222</v>
      </c>
      <c r="E164" s="50">
        <f t="shared" si="34"/>
        <v>0.17348391840555971</v>
      </c>
      <c r="F164" s="50">
        <f t="shared" si="34"/>
        <v>0.23061746518964335</v>
      </c>
      <c r="G164" s="50">
        <f t="shared" si="34"/>
        <v>0.25222838642983247</v>
      </c>
      <c r="H164" s="50">
        <f t="shared" si="34"/>
        <v>0.27215758356756964</v>
      </c>
      <c r="I164" s="50">
        <f t="shared" si="34"/>
        <v>0.32822328577692261</v>
      </c>
      <c r="J164" s="50">
        <f t="shared" si="34"/>
        <v>0.38936644528350867</v>
      </c>
      <c r="K164" s="50">
        <f t="shared" si="34"/>
        <v>0.29164996041662977</v>
      </c>
      <c r="L164" s="50">
        <f t="shared" si="34"/>
        <v>0.30746310424368006</v>
      </c>
      <c r="M164" s="50">
        <f t="shared" si="34"/>
        <v>0.3387283737697433</v>
      </c>
      <c r="N164" s="50">
        <f t="shared" si="34"/>
        <v>0.36096723500844496</v>
      </c>
      <c r="O164" s="50">
        <f t="shared" si="34"/>
        <v>0.34207030882607614</v>
      </c>
      <c r="P164" s="50">
        <f t="shared" si="34"/>
        <v>0.3278118345198523</v>
      </c>
      <c r="Q164" s="50">
        <f t="shared" si="34"/>
        <v>0.30878517197797317</v>
      </c>
    </row>
    <row r="165" spans="1:17" ht="11.45" customHeight="1" x14ac:dyDescent="0.25">
      <c r="A165" s="49" t="s">
        <v>23</v>
      </c>
      <c r="B165" s="48">
        <f t="shared" ref="B165:Q165" si="35">IF(B53=0,0,B53/B$17)</f>
        <v>7.2371878926334163E-2</v>
      </c>
      <c r="C165" s="48">
        <f t="shared" si="35"/>
        <v>7.2389975636947865E-2</v>
      </c>
      <c r="D165" s="48">
        <f t="shared" si="35"/>
        <v>8.2874146905146107E-2</v>
      </c>
      <c r="E165" s="48">
        <f t="shared" si="35"/>
        <v>8.9329613740476821E-2</v>
      </c>
      <c r="F165" s="48">
        <f t="shared" si="35"/>
        <v>0.11425665597574591</v>
      </c>
      <c r="G165" s="48">
        <f t="shared" si="35"/>
        <v>0.1131239590786116</v>
      </c>
      <c r="H165" s="48">
        <f t="shared" si="35"/>
        <v>0.10213635199269731</v>
      </c>
      <c r="I165" s="48">
        <f t="shared" si="35"/>
        <v>0.10205443093295498</v>
      </c>
      <c r="J165" s="48">
        <f t="shared" si="35"/>
        <v>9.417523978837937E-2</v>
      </c>
      <c r="K165" s="48">
        <f t="shared" si="35"/>
        <v>8.8970155099658471E-2</v>
      </c>
      <c r="L165" s="48">
        <f t="shared" si="35"/>
        <v>8.9817592898946891E-2</v>
      </c>
      <c r="M165" s="48">
        <f t="shared" si="35"/>
        <v>8.2828645444586735E-2</v>
      </c>
      <c r="N165" s="48">
        <f t="shared" si="35"/>
        <v>7.5917216211532676E-2</v>
      </c>
      <c r="O165" s="48">
        <f t="shared" si="35"/>
        <v>7.3658380750552796E-2</v>
      </c>
      <c r="P165" s="48">
        <f t="shared" si="35"/>
        <v>7.8974539423429468E-2</v>
      </c>
      <c r="Q165" s="48">
        <f t="shared" si="35"/>
        <v>7.5396184954737114E-2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3.2289139399263783E-2</v>
      </c>
      <c r="C166" s="46">
        <f t="shared" si="36"/>
        <v>6.7001983041838187E-2</v>
      </c>
      <c r="D166" s="46">
        <f t="shared" si="36"/>
        <v>6.7134150401056109E-2</v>
      </c>
      <c r="E166" s="46">
        <f t="shared" si="36"/>
        <v>8.4154304665082905E-2</v>
      </c>
      <c r="F166" s="46">
        <f t="shared" si="36"/>
        <v>0.11636080921389742</v>
      </c>
      <c r="G166" s="46">
        <f t="shared" si="36"/>
        <v>0.13910442735122086</v>
      </c>
      <c r="H166" s="46">
        <f t="shared" si="36"/>
        <v>0.17002123157487231</v>
      </c>
      <c r="I166" s="46">
        <f t="shared" si="36"/>
        <v>0.22616885484396759</v>
      </c>
      <c r="J166" s="46">
        <f t="shared" si="36"/>
        <v>0.29519120549512928</v>
      </c>
      <c r="K166" s="46">
        <f t="shared" si="36"/>
        <v>0.20267980531697127</v>
      </c>
      <c r="L166" s="46">
        <f t="shared" si="36"/>
        <v>0.21764551134473317</v>
      </c>
      <c r="M166" s="46">
        <f t="shared" si="36"/>
        <v>0.25589972832515656</v>
      </c>
      <c r="N166" s="46">
        <f t="shared" si="36"/>
        <v>0.28505001879691233</v>
      </c>
      <c r="O166" s="46">
        <f t="shared" si="36"/>
        <v>0.26841192807552339</v>
      </c>
      <c r="P166" s="46">
        <f t="shared" si="36"/>
        <v>0.24883729509642283</v>
      </c>
      <c r="Q166" s="46">
        <f t="shared" si="36"/>
        <v>0.23338898702323604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3547.7103999464571</v>
      </c>
      <c r="C4" s="104">
        <f t="shared" ref="C4:Q4" si="0">C5+C9+C10+C15</f>
        <v>3706.6086234285481</v>
      </c>
      <c r="D4" s="104">
        <f t="shared" si="0"/>
        <v>3816.977886422892</v>
      </c>
      <c r="E4" s="104">
        <f t="shared" si="0"/>
        <v>3872.3337828677886</v>
      </c>
      <c r="F4" s="104">
        <f t="shared" si="0"/>
        <v>4056.074437949856</v>
      </c>
      <c r="G4" s="104">
        <f t="shared" si="0"/>
        <v>4327.1120211566149</v>
      </c>
      <c r="H4" s="104">
        <f t="shared" si="0"/>
        <v>4502.2490759684524</v>
      </c>
      <c r="I4" s="104">
        <f t="shared" si="0"/>
        <v>5104.083055365576</v>
      </c>
      <c r="J4" s="104">
        <f t="shared" si="0"/>
        <v>6015.7347117454801</v>
      </c>
      <c r="K4" s="104">
        <f t="shared" si="0"/>
        <v>5040.2083954889886</v>
      </c>
      <c r="L4" s="104">
        <f t="shared" si="0"/>
        <v>5174.4196917364361</v>
      </c>
      <c r="M4" s="104">
        <f t="shared" si="0"/>
        <v>5526.5707666518219</v>
      </c>
      <c r="N4" s="104">
        <f t="shared" si="0"/>
        <v>5546.7895646013303</v>
      </c>
      <c r="O4" s="104">
        <f t="shared" si="0"/>
        <v>5248.4636554338958</v>
      </c>
      <c r="P4" s="104">
        <f t="shared" si="0"/>
        <v>5255.828517136667</v>
      </c>
      <c r="Q4" s="104">
        <f t="shared" si="0"/>
        <v>5230.4953194961336</v>
      </c>
    </row>
    <row r="5" spans="1:17" ht="11.45" customHeight="1" x14ac:dyDescent="0.25">
      <c r="A5" s="95" t="s">
        <v>91</v>
      </c>
      <c r="B5" s="75">
        <f>SUM(B6:B8)</f>
        <v>3547.7103999464571</v>
      </c>
      <c r="C5" s="75">
        <f t="shared" ref="C5:Q5" si="1">SUM(C6:C8)</f>
        <v>3706.6086234285481</v>
      </c>
      <c r="D5" s="75">
        <f t="shared" si="1"/>
        <v>3816.977886422892</v>
      </c>
      <c r="E5" s="75">
        <f t="shared" si="1"/>
        <v>3872.3337828677886</v>
      </c>
      <c r="F5" s="75">
        <f t="shared" si="1"/>
        <v>4056.074437949856</v>
      </c>
      <c r="G5" s="75">
        <f t="shared" si="1"/>
        <v>4327.1120211566149</v>
      </c>
      <c r="H5" s="75">
        <f t="shared" si="1"/>
        <v>4502.2490759684524</v>
      </c>
      <c r="I5" s="75">
        <f t="shared" si="1"/>
        <v>5104.083055365576</v>
      </c>
      <c r="J5" s="75">
        <f t="shared" si="1"/>
        <v>6015.7347117454801</v>
      </c>
      <c r="K5" s="75">
        <f t="shared" si="1"/>
        <v>5040.2083954889886</v>
      </c>
      <c r="L5" s="75">
        <f t="shared" si="1"/>
        <v>5174.4196917364361</v>
      </c>
      <c r="M5" s="75">
        <f t="shared" si="1"/>
        <v>5526.5707666518219</v>
      </c>
      <c r="N5" s="75">
        <f t="shared" si="1"/>
        <v>5545.1626453459385</v>
      </c>
      <c r="O5" s="75">
        <f t="shared" si="1"/>
        <v>5246.6123616594778</v>
      </c>
      <c r="P5" s="75">
        <f t="shared" si="1"/>
        <v>5253.0796674686517</v>
      </c>
      <c r="Q5" s="75">
        <f t="shared" si="1"/>
        <v>5225.5584904304633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2.9060578800000005</v>
      </c>
      <c r="I6" s="75">
        <v>5.8122478535400006</v>
      </c>
      <c r="J6" s="75">
        <v>5.8113231987600011</v>
      </c>
      <c r="K6" s="75">
        <v>11.624759894160002</v>
      </c>
      <c r="L6" s="75">
        <v>14.512613889849172</v>
      </c>
      <c r="M6" s="75">
        <v>17.420071766905458</v>
      </c>
      <c r="N6" s="75">
        <v>23.221435756519135</v>
      </c>
      <c r="O6" s="75">
        <v>31.990785950117751</v>
      </c>
      <c r="P6" s="75">
        <v>34.894009473750728</v>
      </c>
      <c r="Q6" s="75">
        <v>37.79741136916104</v>
      </c>
    </row>
    <row r="7" spans="1:17" ht="11.45" customHeight="1" x14ac:dyDescent="0.25">
      <c r="A7" s="17" t="s">
        <v>89</v>
      </c>
      <c r="B7" s="75">
        <v>2495.5062257095137</v>
      </c>
      <c r="C7" s="75">
        <v>2473.368515103024</v>
      </c>
      <c r="D7" s="75">
        <v>2370.6583187530318</v>
      </c>
      <c r="E7" s="75">
        <v>2314.6864295191563</v>
      </c>
      <c r="F7" s="75">
        <v>2059.782636572892</v>
      </c>
      <c r="G7" s="75">
        <v>2025.6300113201974</v>
      </c>
      <c r="H7" s="75">
        <v>1929.7559912400002</v>
      </c>
      <c r="I7" s="75">
        <v>1868.8775138815322</v>
      </c>
      <c r="J7" s="75">
        <v>1953.771689943612</v>
      </c>
      <c r="K7" s="75">
        <v>1783.6608123706681</v>
      </c>
      <c r="L7" s="75">
        <v>1741.2395150978568</v>
      </c>
      <c r="M7" s="75">
        <v>1689.6104311026274</v>
      </c>
      <c r="N7" s="75">
        <v>1525.5300938529738</v>
      </c>
      <c r="O7" s="75">
        <v>1388.7637811148468</v>
      </c>
      <c r="P7" s="75">
        <v>1297.5796243890452</v>
      </c>
      <c r="Q7" s="75">
        <v>1267.212659350658</v>
      </c>
    </row>
    <row r="8" spans="1:17" ht="11.45" customHeight="1" x14ac:dyDescent="0.25">
      <c r="A8" s="17" t="s">
        <v>88</v>
      </c>
      <c r="B8" s="75">
        <v>1052.2041742369431</v>
      </c>
      <c r="C8" s="75">
        <v>1233.240108325524</v>
      </c>
      <c r="D8" s="75">
        <v>1446.3195676698601</v>
      </c>
      <c r="E8" s="75">
        <v>1557.6473533486321</v>
      </c>
      <c r="F8" s="75">
        <v>1996.291801376964</v>
      </c>
      <c r="G8" s="75">
        <v>2301.4820098364175</v>
      </c>
      <c r="H8" s="75">
        <v>2569.5870268484523</v>
      </c>
      <c r="I8" s="75">
        <v>3229.3932936305041</v>
      </c>
      <c r="J8" s="75">
        <v>4056.1516986031079</v>
      </c>
      <c r="K8" s="75">
        <v>3244.9228232241608</v>
      </c>
      <c r="L8" s="75">
        <v>3418.6675627487302</v>
      </c>
      <c r="M8" s="75">
        <v>3819.540263782289</v>
      </c>
      <c r="N8" s="75">
        <v>3996.4111157364455</v>
      </c>
      <c r="O8" s="75">
        <v>3825.8577945945131</v>
      </c>
      <c r="P8" s="75">
        <v>3920.6060336058554</v>
      </c>
      <c r="Q8" s="75">
        <v>3920.5484197106439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1.6269192553920733</v>
      </c>
      <c r="O9" s="75">
        <v>1.8512937744180491</v>
      </c>
      <c r="P9" s="75">
        <v>2.7488496680152759</v>
      </c>
      <c r="Q9" s="75">
        <v>4.9368290656699241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3547.7103999464566</v>
      </c>
      <c r="C17" s="71">
        <f t="shared" si="3"/>
        <v>3706.6086234285485</v>
      </c>
      <c r="D17" s="71">
        <f t="shared" si="3"/>
        <v>3816.9778864228924</v>
      </c>
      <c r="E17" s="71">
        <f t="shared" si="3"/>
        <v>3872.3337828677886</v>
      </c>
      <c r="F17" s="71">
        <f t="shared" si="3"/>
        <v>4056.074437949856</v>
      </c>
      <c r="G17" s="71">
        <f t="shared" si="3"/>
        <v>4327.1120211566149</v>
      </c>
      <c r="H17" s="71">
        <f t="shared" si="3"/>
        <v>4502.2490759684524</v>
      </c>
      <c r="I17" s="71">
        <f t="shared" si="3"/>
        <v>5104.083055365576</v>
      </c>
      <c r="J17" s="71">
        <f t="shared" si="3"/>
        <v>6015.7347117454801</v>
      </c>
      <c r="K17" s="71">
        <f t="shared" si="3"/>
        <v>5040.2083954889886</v>
      </c>
      <c r="L17" s="71">
        <f t="shared" si="3"/>
        <v>5174.4196917364352</v>
      </c>
      <c r="M17" s="71">
        <f t="shared" si="3"/>
        <v>5526.5707666518219</v>
      </c>
      <c r="N17" s="71">
        <f t="shared" si="3"/>
        <v>5546.7895646013303</v>
      </c>
      <c r="O17" s="71">
        <f t="shared" si="3"/>
        <v>5248.4636554338958</v>
      </c>
      <c r="P17" s="71">
        <f t="shared" si="3"/>
        <v>5255.8285171366661</v>
      </c>
      <c r="Q17" s="71">
        <f t="shared" si="3"/>
        <v>5230.4953194961327</v>
      </c>
    </row>
    <row r="18" spans="1:17" ht="11.45" customHeight="1" x14ac:dyDescent="0.25">
      <c r="A18" s="25" t="s">
        <v>39</v>
      </c>
      <c r="B18" s="24">
        <f t="shared" ref="B18:Q18" si="4">SUM(B19,B20,B27)</f>
        <v>3089.0219031657871</v>
      </c>
      <c r="C18" s="24">
        <f t="shared" si="4"/>
        <v>3086.7579292225273</v>
      </c>
      <c r="D18" s="24">
        <f t="shared" si="4"/>
        <v>3130.1314144021135</v>
      </c>
      <c r="E18" s="24">
        <f t="shared" si="4"/>
        <v>3071.5720469261032</v>
      </c>
      <c r="F18" s="24">
        <f t="shared" si="4"/>
        <v>2957.1001533245503</v>
      </c>
      <c r="G18" s="24">
        <f t="shared" si="4"/>
        <v>3052.0283231094654</v>
      </c>
      <c r="H18" s="24">
        <f t="shared" si="4"/>
        <v>3076.4059849769642</v>
      </c>
      <c r="I18" s="24">
        <f t="shared" si="4"/>
        <v>3198.6178925659929</v>
      </c>
      <c r="J18" s="24">
        <f t="shared" si="4"/>
        <v>3423.1129010423047</v>
      </c>
      <c r="K18" s="24">
        <f t="shared" si="4"/>
        <v>3331.4838140710685</v>
      </c>
      <c r="L18" s="24">
        <f t="shared" si="4"/>
        <v>3358.8157951213198</v>
      </c>
      <c r="M18" s="24">
        <f t="shared" si="4"/>
        <v>3402.33572682663</v>
      </c>
      <c r="N18" s="24">
        <f t="shared" si="4"/>
        <v>3289.5560867261775</v>
      </c>
      <c r="O18" s="24">
        <f t="shared" si="4"/>
        <v>3179.9884523732189</v>
      </c>
      <c r="P18" s="24">
        <f t="shared" si="4"/>
        <v>3213.2771939441773</v>
      </c>
      <c r="Q18" s="24">
        <f t="shared" si="4"/>
        <v>3263.6237867108266</v>
      </c>
    </row>
    <row r="19" spans="1:17" ht="11.45" customHeight="1" x14ac:dyDescent="0.25">
      <c r="A19" s="23" t="s">
        <v>30</v>
      </c>
      <c r="B19" s="102">
        <v>10.169189103578363</v>
      </c>
      <c r="C19" s="102">
        <v>9.4935242581333394</v>
      </c>
      <c r="D19" s="102">
        <v>9.948774163970123</v>
      </c>
      <c r="E19" s="102">
        <v>11.357719599549707</v>
      </c>
      <c r="F19" s="102">
        <v>12.83185969691915</v>
      </c>
      <c r="G19" s="102">
        <v>14.269864170382691</v>
      </c>
      <c r="H19" s="102">
        <v>15.962931950712628</v>
      </c>
      <c r="I19" s="102">
        <v>17.623431435005049</v>
      </c>
      <c r="J19" s="102">
        <v>18.795964701086099</v>
      </c>
      <c r="K19" s="102">
        <v>19.088370670807407</v>
      </c>
      <c r="L19" s="102">
        <v>24.521340720206059</v>
      </c>
      <c r="M19" s="102">
        <v>28.632866953448335</v>
      </c>
      <c r="N19" s="102">
        <v>25.962769805272345</v>
      </c>
      <c r="O19" s="102">
        <v>22.907571436303016</v>
      </c>
      <c r="P19" s="102">
        <v>23.109436456111489</v>
      </c>
      <c r="Q19" s="102">
        <v>24.542387015104925</v>
      </c>
    </row>
    <row r="20" spans="1:17" ht="11.45" customHeight="1" x14ac:dyDescent="0.25">
      <c r="A20" s="19" t="s">
        <v>29</v>
      </c>
      <c r="B20" s="18">
        <f t="shared" ref="B20" si="5">SUM(B21:B26)</f>
        <v>2869.0388046621738</v>
      </c>
      <c r="C20" s="18">
        <f t="shared" ref="C20:Q20" si="6">SUM(C21:C26)</f>
        <v>2883.1855522839946</v>
      </c>
      <c r="D20" s="18">
        <f t="shared" si="6"/>
        <v>2932.4556154074417</v>
      </c>
      <c r="E20" s="18">
        <f t="shared" si="6"/>
        <v>2877.9050730845352</v>
      </c>
      <c r="F20" s="18">
        <f t="shared" si="6"/>
        <v>2757.9694718754126</v>
      </c>
      <c r="G20" s="18">
        <f t="shared" si="6"/>
        <v>2857.8568476231189</v>
      </c>
      <c r="H20" s="18">
        <f t="shared" si="6"/>
        <v>2878.7006750996502</v>
      </c>
      <c r="I20" s="18">
        <f t="shared" si="6"/>
        <v>2999.7972312310162</v>
      </c>
      <c r="J20" s="18">
        <f t="shared" si="6"/>
        <v>3224.2861898929527</v>
      </c>
      <c r="K20" s="18">
        <f t="shared" si="6"/>
        <v>3131.860783617547</v>
      </c>
      <c r="L20" s="18">
        <f t="shared" si="6"/>
        <v>3156.9429198118532</v>
      </c>
      <c r="M20" s="18">
        <f t="shared" si="6"/>
        <v>3190.0116508305928</v>
      </c>
      <c r="N20" s="18">
        <f t="shared" si="6"/>
        <v>3082.9020582937042</v>
      </c>
      <c r="O20" s="18">
        <f t="shared" si="6"/>
        <v>2974.1166335982607</v>
      </c>
      <c r="P20" s="18">
        <f t="shared" si="6"/>
        <v>2997.115946580122</v>
      </c>
      <c r="Q20" s="18">
        <f t="shared" si="6"/>
        <v>3037.4409340167281</v>
      </c>
    </row>
    <row r="21" spans="1:17" ht="11.45" customHeight="1" x14ac:dyDescent="0.25">
      <c r="A21" s="62" t="s">
        <v>59</v>
      </c>
      <c r="B21" s="101">
        <v>2468.060013592325</v>
      </c>
      <c r="C21" s="101">
        <v>2445.0032914791041</v>
      </c>
      <c r="D21" s="101">
        <v>2340.7577676578026</v>
      </c>
      <c r="E21" s="101">
        <v>2283.0015104974391</v>
      </c>
      <c r="F21" s="101">
        <v>2023.8443227366911</v>
      </c>
      <c r="G21" s="101">
        <v>1988.4845403570471</v>
      </c>
      <c r="H21" s="101">
        <v>1892.3679891382696</v>
      </c>
      <c r="I21" s="101">
        <v>1829.0525473732359</v>
      </c>
      <c r="J21" s="101">
        <v>1914.0461229070388</v>
      </c>
      <c r="K21" s="101">
        <v>1744.8220480039236</v>
      </c>
      <c r="L21" s="101">
        <v>1699.1428019600332</v>
      </c>
      <c r="M21" s="101">
        <v>1644.0672450919858</v>
      </c>
      <c r="N21" s="101">
        <v>1483.448678054476</v>
      </c>
      <c r="O21" s="101">
        <v>1349.7340414303653</v>
      </c>
      <c r="P21" s="101">
        <v>1259.2239682162938</v>
      </c>
      <c r="Q21" s="101">
        <v>1227.9188737492564</v>
      </c>
    </row>
    <row r="22" spans="1:17" ht="11.45" customHeight="1" x14ac:dyDescent="0.25">
      <c r="A22" s="62" t="s">
        <v>58</v>
      </c>
      <c r="B22" s="101">
        <v>400.97879106984885</v>
      </c>
      <c r="C22" s="101">
        <v>438.1822608048904</v>
      </c>
      <c r="D22" s="101">
        <v>591.69784774963898</v>
      </c>
      <c r="E22" s="101">
        <v>594.90356258709608</v>
      </c>
      <c r="F22" s="101">
        <v>734.12514913872144</v>
      </c>
      <c r="G22" s="101">
        <v>869.37230726607174</v>
      </c>
      <c r="H22" s="101">
        <v>985.08920720161962</v>
      </c>
      <c r="I22" s="101">
        <v>1166.8517605791696</v>
      </c>
      <c r="J22" s="101">
        <v>1306.6612055851504</v>
      </c>
      <c r="K22" s="101">
        <v>1376.4790197902087</v>
      </c>
      <c r="L22" s="101">
        <v>1443.7391473766788</v>
      </c>
      <c r="M22" s="101">
        <v>1528.9491777323544</v>
      </c>
      <c r="N22" s="101">
        <v>1576.6300867552654</v>
      </c>
      <c r="O22" s="101">
        <v>1592.7586344011891</v>
      </c>
      <c r="P22" s="101">
        <v>1705.0586598046966</v>
      </c>
      <c r="Q22" s="101">
        <v>1773.8516920152613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1.2434787597608532</v>
      </c>
      <c r="I23" s="101">
        <v>3.8929232786106254</v>
      </c>
      <c r="J23" s="101">
        <v>3.5788614007639006</v>
      </c>
      <c r="K23" s="101">
        <v>10.559715823415155</v>
      </c>
      <c r="L23" s="101">
        <v>14.060970475141611</v>
      </c>
      <c r="M23" s="101">
        <v>16.995228006252692</v>
      </c>
      <c r="N23" s="101">
        <v>22.811477132119826</v>
      </c>
      <c r="O23" s="101">
        <v>31.55303211416501</v>
      </c>
      <c r="P23" s="101">
        <v>32.537015815304144</v>
      </c>
      <c r="Q23" s="101">
        <v>35.276219709464165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1.1816351843376965E-2</v>
      </c>
      <c r="O24" s="101">
        <v>6.2678699929114012E-2</v>
      </c>
      <c r="P24" s="101">
        <v>0.2835915019884005</v>
      </c>
      <c r="Q24" s="101">
        <v>0.36571014029748039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8.2469526121621978E-3</v>
      </c>
      <c r="P25" s="101">
        <v>1.2711241839463844E-2</v>
      </c>
      <c r="Q25" s="101">
        <v>2.843840244887685E-2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209.81390940003465</v>
      </c>
      <c r="C27" s="18">
        <f t="shared" ref="C27:Q27" si="8">SUM(C28:C32)</f>
        <v>194.07885268039956</v>
      </c>
      <c r="D27" s="18">
        <f t="shared" si="8"/>
        <v>187.72702483070157</v>
      </c>
      <c r="E27" s="18">
        <f t="shared" si="8"/>
        <v>182.30925424201831</v>
      </c>
      <c r="F27" s="18">
        <f t="shared" si="8"/>
        <v>186.29882175221857</v>
      </c>
      <c r="G27" s="18">
        <f t="shared" si="8"/>
        <v>179.90161131596349</v>
      </c>
      <c r="H27" s="18">
        <f t="shared" si="8"/>
        <v>181.74237792660125</v>
      </c>
      <c r="I27" s="18">
        <f t="shared" si="8"/>
        <v>181.19722989997157</v>
      </c>
      <c r="J27" s="18">
        <f t="shared" si="8"/>
        <v>180.03074644826589</v>
      </c>
      <c r="K27" s="18">
        <f t="shared" si="8"/>
        <v>180.5346597827141</v>
      </c>
      <c r="L27" s="18">
        <f t="shared" si="8"/>
        <v>177.35153458926064</v>
      </c>
      <c r="M27" s="18">
        <f t="shared" si="8"/>
        <v>183.69120904258878</v>
      </c>
      <c r="N27" s="18">
        <f t="shared" si="8"/>
        <v>180.69125862720111</v>
      </c>
      <c r="O27" s="18">
        <f t="shared" si="8"/>
        <v>182.96424733865518</v>
      </c>
      <c r="P27" s="18">
        <f t="shared" si="8"/>
        <v>193.05181090794397</v>
      </c>
      <c r="Q27" s="18">
        <f t="shared" si="8"/>
        <v>201.64046567899348</v>
      </c>
    </row>
    <row r="28" spans="1:17" ht="11.45" customHeight="1" x14ac:dyDescent="0.25">
      <c r="A28" s="62" t="s">
        <v>59</v>
      </c>
      <c r="B28" s="16">
        <v>1.1430157630997915</v>
      </c>
      <c r="C28" s="16">
        <v>1.0302822602827917</v>
      </c>
      <c r="D28" s="16">
        <v>0.92908110245291975</v>
      </c>
      <c r="E28" s="16">
        <v>0.80439998574991967</v>
      </c>
      <c r="F28" s="16">
        <v>0.68945115890488673</v>
      </c>
      <c r="G28" s="16">
        <v>0.60784257832164779</v>
      </c>
      <c r="H28" s="16">
        <v>0.54256347592531828</v>
      </c>
      <c r="I28" s="16">
        <v>0.46718676481800353</v>
      </c>
      <c r="J28" s="16">
        <v>0.36916742320917573</v>
      </c>
      <c r="K28" s="16">
        <v>0.31248362622038495</v>
      </c>
      <c r="L28" s="16">
        <v>0.25753351477194625</v>
      </c>
      <c r="M28" s="16">
        <v>0.20487265680735536</v>
      </c>
      <c r="N28" s="16">
        <v>0.17647029381404306</v>
      </c>
      <c r="O28" s="16">
        <v>0.13918689686737012</v>
      </c>
      <c r="P28" s="16">
        <v>0.11179727935647682</v>
      </c>
      <c r="Q28" s="16">
        <v>8.6006538565807492E-2</v>
      </c>
    </row>
    <row r="29" spans="1:17" ht="11.45" customHeight="1" x14ac:dyDescent="0.25">
      <c r="A29" s="62" t="s">
        <v>58</v>
      </c>
      <c r="B29" s="16">
        <v>208.67089363693486</v>
      </c>
      <c r="C29" s="16">
        <v>193.04857042011676</v>
      </c>
      <c r="D29" s="16">
        <v>186.79794372824864</v>
      </c>
      <c r="E29" s="16">
        <v>181.5048542562684</v>
      </c>
      <c r="F29" s="16">
        <v>185.60937059331368</v>
      </c>
      <c r="G29" s="16">
        <v>179.29376873764184</v>
      </c>
      <c r="H29" s="16">
        <v>181.19981445067594</v>
      </c>
      <c r="I29" s="16">
        <v>180.73004313515358</v>
      </c>
      <c r="J29" s="16">
        <v>179.66157902505671</v>
      </c>
      <c r="K29" s="16">
        <v>180.2221761564937</v>
      </c>
      <c r="L29" s="16">
        <v>177.09400107448869</v>
      </c>
      <c r="M29" s="16">
        <v>183.48633638578141</v>
      </c>
      <c r="N29" s="16">
        <v>178.89968542983837</v>
      </c>
      <c r="O29" s="16">
        <v>181.03644536729888</v>
      </c>
      <c r="P29" s="16">
        <v>190.57965231438578</v>
      </c>
      <c r="Q29" s="16">
        <v>197.15584208930363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1.6151029035486963</v>
      </c>
      <c r="O31" s="16">
        <v>1.7886150744889353</v>
      </c>
      <c r="P31" s="16">
        <v>2.3603613142017243</v>
      </c>
      <c r="Q31" s="16">
        <v>4.3986170511240354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458.68849678066954</v>
      </c>
      <c r="C33" s="24">
        <f t="shared" ref="C33:Q33" si="10">C34+C40</f>
        <v>619.85069420602122</v>
      </c>
      <c r="D33" s="24">
        <f t="shared" si="10"/>
        <v>686.84647202077883</v>
      </c>
      <c r="E33" s="24">
        <f t="shared" si="10"/>
        <v>800.76173594168529</v>
      </c>
      <c r="F33" s="24">
        <f t="shared" si="10"/>
        <v>1098.9742846253057</v>
      </c>
      <c r="G33" s="24">
        <f t="shared" si="10"/>
        <v>1275.0836980471495</v>
      </c>
      <c r="H33" s="24">
        <f t="shared" si="10"/>
        <v>1425.8430909914885</v>
      </c>
      <c r="I33" s="24">
        <f t="shared" si="10"/>
        <v>1905.4651627995836</v>
      </c>
      <c r="J33" s="24">
        <f t="shared" si="10"/>
        <v>2592.6218107031755</v>
      </c>
      <c r="K33" s="24">
        <f t="shared" si="10"/>
        <v>1708.72458141792</v>
      </c>
      <c r="L33" s="24">
        <f t="shared" si="10"/>
        <v>1815.6038966151154</v>
      </c>
      <c r="M33" s="24">
        <f t="shared" si="10"/>
        <v>2124.235039825192</v>
      </c>
      <c r="N33" s="24">
        <f t="shared" si="10"/>
        <v>2257.2334778751529</v>
      </c>
      <c r="O33" s="24">
        <f t="shared" si="10"/>
        <v>2068.4752030606764</v>
      </c>
      <c r="P33" s="24">
        <f t="shared" si="10"/>
        <v>2042.5513231924886</v>
      </c>
      <c r="Q33" s="24">
        <f t="shared" si="10"/>
        <v>1966.8715327853065</v>
      </c>
    </row>
    <row r="34" spans="1:17" ht="11.45" customHeight="1" x14ac:dyDescent="0.25">
      <c r="A34" s="23" t="s">
        <v>27</v>
      </c>
      <c r="B34" s="102">
        <f t="shared" ref="B34" si="11">SUM(B35:B39)</f>
        <v>69.290970025967454</v>
      </c>
      <c r="C34" s="102">
        <f t="shared" ref="C34:Q34" si="12">SUM(C35:C39)</f>
        <v>79.29924553464393</v>
      </c>
      <c r="D34" s="102">
        <f t="shared" si="12"/>
        <v>89.636539694678433</v>
      </c>
      <c r="E34" s="102">
        <f t="shared" si="12"/>
        <v>101.16035788624774</v>
      </c>
      <c r="F34" s="102">
        <f t="shared" si="12"/>
        <v>130.67073277064975</v>
      </c>
      <c r="G34" s="102">
        <f t="shared" si="12"/>
        <v>148.27472055554614</v>
      </c>
      <c r="H34" s="102">
        <f t="shared" si="12"/>
        <v>166.97865851413161</v>
      </c>
      <c r="I34" s="102">
        <f t="shared" si="12"/>
        <v>195.00525914300212</v>
      </c>
      <c r="J34" s="102">
        <f t="shared" si="12"/>
        <v>207.62662730769893</v>
      </c>
      <c r="K34" s="102">
        <f t="shared" si="12"/>
        <v>214.54405419988603</v>
      </c>
      <c r="L34" s="102">
        <f t="shared" si="12"/>
        <v>203.76204728754874</v>
      </c>
      <c r="M34" s="102">
        <f t="shared" si="12"/>
        <v>221.911764537544</v>
      </c>
      <c r="N34" s="102">
        <f t="shared" si="12"/>
        <v>229.32666424362114</v>
      </c>
      <c r="O34" s="102">
        <f t="shared" si="12"/>
        <v>253.34777158088315</v>
      </c>
      <c r="P34" s="102">
        <f t="shared" si="12"/>
        <v>293.34664206874714</v>
      </c>
      <c r="Q34" s="102">
        <f t="shared" si="12"/>
        <v>323.62471118872355</v>
      </c>
    </row>
    <row r="35" spans="1:17" ht="11.45" customHeight="1" x14ac:dyDescent="0.25">
      <c r="A35" s="62" t="s">
        <v>59</v>
      </c>
      <c r="B35" s="101">
        <v>16.134007250510145</v>
      </c>
      <c r="C35" s="101">
        <v>17.841417105504345</v>
      </c>
      <c r="D35" s="101">
        <v>19.022695828806274</v>
      </c>
      <c r="E35" s="101">
        <v>19.522799436417436</v>
      </c>
      <c r="F35" s="101">
        <v>22.417002980376729</v>
      </c>
      <c r="G35" s="101">
        <v>22.267764214445503</v>
      </c>
      <c r="H35" s="101">
        <v>20.882506675092777</v>
      </c>
      <c r="I35" s="101">
        <v>21.734348308473123</v>
      </c>
      <c r="J35" s="101">
        <v>20.560434912277916</v>
      </c>
      <c r="K35" s="101">
        <v>19.437910069716917</v>
      </c>
      <c r="L35" s="101">
        <v>17.317838902845594</v>
      </c>
      <c r="M35" s="101">
        <v>16.705446400385743</v>
      </c>
      <c r="N35" s="101">
        <v>15.942175699411322</v>
      </c>
      <c r="O35" s="101">
        <v>15.974734398699082</v>
      </c>
      <c r="P35" s="101">
        <v>15.12171119544389</v>
      </c>
      <c r="Q35" s="101">
        <v>14.636953645282075</v>
      </c>
    </row>
    <row r="36" spans="1:17" ht="11.45" customHeight="1" x14ac:dyDescent="0.25">
      <c r="A36" s="62" t="s">
        <v>58</v>
      </c>
      <c r="B36" s="101">
        <v>53.156962775457309</v>
      </c>
      <c r="C36" s="101">
        <v>61.457828429139582</v>
      </c>
      <c r="D36" s="101">
        <v>70.613843865872155</v>
      </c>
      <c r="E36" s="101">
        <v>81.637558449830308</v>
      </c>
      <c r="F36" s="101">
        <v>108.25372979027301</v>
      </c>
      <c r="G36" s="101">
        <v>126.00695634110063</v>
      </c>
      <c r="H36" s="101">
        <v>144.4335727187997</v>
      </c>
      <c r="I36" s="101">
        <v>171.35158625959963</v>
      </c>
      <c r="J36" s="101">
        <v>184.8337305974249</v>
      </c>
      <c r="K36" s="101">
        <v>194.04110005942428</v>
      </c>
      <c r="L36" s="101">
        <v>185.99256496999558</v>
      </c>
      <c r="M36" s="101">
        <v>204.78147437650549</v>
      </c>
      <c r="N36" s="101">
        <v>212.97452991981052</v>
      </c>
      <c r="O36" s="101">
        <v>236.93528334623133</v>
      </c>
      <c r="P36" s="101">
        <v>275.76304036303151</v>
      </c>
      <c r="Q36" s="101">
        <v>306.29406400949625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1.6625791202391473</v>
      </c>
      <c r="I37" s="101">
        <v>1.9193245749293759</v>
      </c>
      <c r="J37" s="101">
        <v>2.2324617979961006</v>
      </c>
      <c r="K37" s="101">
        <v>1.0650440707448452</v>
      </c>
      <c r="L37" s="101">
        <v>0.45164341470756147</v>
      </c>
      <c r="M37" s="101">
        <v>0.42484376065276858</v>
      </c>
      <c r="N37" s="101">
        <v>0.40995862439930564</v>
      </c>
      <c r="O37" s="101">
        <v>0.4377538359527412</v>
      </c>
      <c r="P37" s="101">
        <v>2.3569936584465871</v>
      </c>
      <c r="Q37" s="101">
        <v>2.5211916596968704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0.10489685182515056</v>
      </c>
      <c r="Q38" s="101">
        <v>0.17250187424840796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389.39752675470208</v>
      </c>
      <c r="C40" s="18">
        <f t="shared" ref="C40:Q40" si="14">SUM(C41:C42)</f>
        <v>540.55144867137733</v>
      </c>
      <c r="D40" s="18">
        <f t="shared" si="14"/>
        <v>597.20993232610044</v>
      </c>
      <c r="E40" s="18">
        <f t="shared" si="14"/>
        <v>699.60137805543752</v>
      </c>
      <c r="F40" s="18">
        <f t="shared" si="14"/>
        <v>968.30355185465589</v>
      </c>
      <c r="G40" s="18">
        <f t="shared" si="14"/>
        <v>1126.8089774916034</v>
      </c>
      <c r="H40" s="18">
        <f t="shared" si="14"/>
        <v>1258.8644324773568</v>
      </c>
      <c r="I40" s="18">
        <f t="shared" si="14"/>
        <v>1710.4599036565814</v>
      </c>
      <c r="J40" s="18">
        <f t="shared" si="14"/>
        <v>2384.9951833954765</v>
      </c>
      <c r="K40" s="18">
        <f t="shared" si="14"/>
        <v>1494.1805272180341</v>
      </c>
      <c r="L40" s="18">
        <f t="shared" si="14"/>
        <v>1611.8418493275667</v>
      </c>
      <c r="M40" s="18">
        <f t="shared" si="14"/>
        <v>1902.3232752876479</v>
      </c>
      <c r="N40" s="18">
        <f t="shared" si="14"/>
        <v>2027.9068136315318</v>
      </c>
      <c r="O40" s="18">
        <f t="shared" si="14"/>
        <v>1815.1274314797934</v>
      </c>
      <c r="P40" s="18">
        <f t="shared" si="14"/>
        <v>1749.2046811237415</v>
      </c>
      <c r="Q40" s="18">
        <f t="shared" si="14"/>
        <v>1643.246821596583</v>
      </c>
    </row>
    <row r="41" spans="1:17" ht="11.45" customHeight="1" x14ac:dyDescent="0.25">
      <c r="A41" s="17" t="s">
        <v>23</v>
      </c>
      <c r="B41" s="16">
        <v>269.26386835673151</v>
      </c>
      <c r="C41" s="16">
        <v>280.72283774998795</v>
      </c>
      <c r="D41" s="16">
        <v>329.93684051874959</v>
      </c>
      <c r="E41" s="16">
        <v>360.23581579417862</v>
      </c>
      <c r="F41" s="16">
        <v>479.73437620334539</v>
      </c>
      <c r="G41" s="16">
        <v>505.37171673432169</v>
      </c>
      <c r="H41" s="16">
        <v>472.43151964079817</v>
      </c>
      <c r="I41" s="16">
        <v>531.8331138149332</v>
      </c>
      <c r="J41" s="16">
        <v>576.85374795677569</v>
      </c>
      <c r="K41" s="16">
        <v>455.81173082819288</v>
      </c>
      <c r="L41" s="16">
        <v>470.85895199200922</v>
      </c>
      <c r="M41" s="16">
        <v>465.17171955867639</v>
      </c>
      <c r="N41" s="16">
        <v>426.50142477253792</v>
      </c>
      <c r="O41" s="16">
        <v>390.85341232199795</v>
      </c>
      <c r="P41" s="16">
        <v>421.40831874295361</v>
      </c>
      <c r="Q41" s="16">
        <v>401.23215921850601</v>
      </c>
    </row>
    <row r="42" spans="1:17" ht="11.45" customHeight="1" x14ac:dyDescent="0.25">
      <c r="A42" s="15" t="s">
        <v>22</v>
      </c>
      <c r="B42" s="14">
        <v>120.13365839797059</v>
      </c>
      <c r="C42" s="14">
        <v>259.82861092138938</v>
      </c>
      <c r="D42" s="14">
        <v>267.27309180735091</v>
      </c>
      <c r="E42" s="14">
        <v>339.3655622612589</v>
      </c>
      <c r="F42" s="14">
        <v>488.5691756513105</v>
      </c>
      <c r="G42" s="14">
        <v>621.43726075728171</v>
      </c>
      <c r="H42" s="14">
        <v>786.43291283655856</v>
      </c>
      <c r="I42" s="14">
        <v>1178.6267898416484</v>
      </c>
      <c r="J42" s="14">
        <v>1808.1414354387007</v>
      </c>
      <c r="K42" s="14">
        <v>1038.3687963898412</v>
      </c>
      <c r="L42" s="14">
        <v>1140.9828973355575</v>
      </c>
      <c r="M42" s="14">
        <v>1437.1515557289715</v>
      </c>
      <c r="N42" s="14">
        <v>1601.4053888589938</v>
      </c>
      <c r="O42" s="14">
        <v>1424.2740191577955</v>
      </c>
      <c r="P42" s="14">
        <v>1327.7963623807877</v>
      </c>
      <c r="Q42" s="14">
        <v>1242.014662378077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2.9582873183552265</v>
      </c>
      <c r="C47" s="100">
        <f>IF(C4=0,0,C4/TrRoad_ene!C4)</f>
        <v>2.9653628357543362</v>
      </c>
      <c r="D47" s="100">
        <f>IF(D4=0,0,D4/TrRoad_ene!D4)</f>
        <v>2.9744613284573695</v>
      </c>
      <c r="E47" s="100">
        <f>IF(E4=0,0,E4/TrRoad_ene!E4)</f>
        <v>2.979077319162601</v>
      </c>
      <c r="F47" s="100">
        <f>IF(F4=0,0,F4/TrRoad_ene!F4)</f>
        <v>2.9970018398636844</v>
      </c>
      <c r="G47" s="100">
        <f>IF(G4=0,0,G4/TrRoad_ene!G4)</f>
        <v>3.0049844230866052</v>
      </c>
      <c r="H47" s="100">
        <f>IF(H4=0,0,H4/TrRoad_ene!H4)</f>
        <v>3.0037980304090786</v>
      </c>
      <c r="I47" s="100">
        <f>IF(I4=0,0,I4/TrRoad_ene!I4)</f>
        <v>3.0005539678888549</v>
      </c>
      <c r="J47" s="100">
        <f>IF(J4=0,0,J4/TrRoad_ene!J4)</f>
        <v>2.9964915651894022</v>
      </c>
      <c r="K47" s="100">
        <f>IF(K4=0,0,K4/TrRoad_ene!K4)</f>
        <v>2.9720210560925486</v>
      </c>
      <c r="L47" s="100">
        <f>IF(L4=0,0,L4/TrRoad_ene!L4)</f>
        <v>2.9512174434998948</v>
      </c>
      <c r="M47" s="100">
        <f>IF(M4=0,0,M4/TrRoad_ene!M4)</f>
        <v>2.9762964790261126</v>
      </c>
      <c r="N47" s="100">
        <f>IF(N4=0,0,N4/TrRoad_ene!N4)</f>
        <v>2.9579125021233232</v>
      </c>
      <c r="O47" s="100">
        <f>IF(O4=0,0,O4/TrRoad_ene!O4)</f>
        <v>2.9336093309325628</v>
      </c>
      <c r="P47" s="100">
        <f>IF(P4=0,0,P4/TrRoad_ene!P4)</f>
        <v>2.9708573059835639</v>
      </c>
      <c r="Q47" s="100">
        <f>IF(Q4=0,0,Q4/TrRoad_ene!Q4)</f>
        <v>2.9949448749088514</v>
      </c>
    </row>
    <row r="48" spans="1:17" ht="11.45" customHeight="1" x14ac:dyDescent="0.25">
      <c r="A48" s="95" t="s">
        <v>166</v>
      </c>
      <c r="B48" s="20">
        <f>IF(B7=0,0,(B7+B12)/(TrRoad_ene!B7+TrRoad_ene!B12))</f>
        <v>2.9014523999999997</v>
      </c>
      <c r="C48" s="20">
        <f>IF(C7=0,0,(C7+C12)/(TrRoad_ene!C7+TrRoad_ene!C12))</f>
        <v>2.9014524000000002</v>
      </c>
      <c r="D48" s="20">
        <f>IF(D7=0,0,(D7+D12)/(TrRoad_ene!D7+TrRoad_ene!D12))</f>
        <v>2.9014523999999997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2.8987521037401427</v>
      </c>
      <c r="J48" s="20">
        <f>IF(J7=0,0,(J7+J12)/(TrRoad_ene!J7+TrRoad_ene!J12))</f>
        <v>2.8902925901407523</v>
      </c>
      <c r="K48" s="20">
        <f>IF(K7=0,0,(K7+K12)/(TrRoad_ene!K7+TrRoad_ene!K12))</f>
        <v>2.8892308230613599</v>
      </c>
      <c r="L48" s="20">
        <f>IF(L7=0,0,(L7+L12)/(TrRoad_ene!L7+TrRoad_ene!L12))</f>
        <v>2.8807014917978297</v>
      </c>
      <c r="M48" s="20">
        <f>IF(M7=0,0,(M7+M12)/(TrRoad_ene!M7+TrRoad_ene!M12))</f>
        <v>2.8764401561654349</v>
      </c>
      <c r="N48" s="20">
        <f>IF(N7=0,0,(N7+N12)/(TrRoad_ene!N7+TrRoad_ene!N12))</f>
        <v>2.8687413219629527</v>
      </c>
      <c r="O48" s="20">
        <f>IF(O7=0,0,(O7+O12)/(TrRoad_ene!O7+TrRoad_ene!O12))</f>
        <v>2.8561305439669407</v>
      </c>
      <c r="P48" s="20">
        <f>IF(P7=0,0,(P7+P12)/(TrRoad_ene!P7+TrRoad_ene!P12))</f>
        <v>2.8529988644565241</v>
      </c>
      <c r="Q48" s="20">
        <f>IF(Q7=0,0,(Q7+Q12)/(TrRoad_ene!Q7+TrRoad_ene!Q12))</f>
        <v>2.8587724860085393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3.1024188000000006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3.0860270865438753</v>
      </c>
      <c r="I49" s="20">
        <f>IF(I8=0,0,(I8+I13+I14)/(TrRoad_ene!I8+TrRoad_ene!I13+TrRoad_ene!I14))</f>
        <v>3.0635658153332535</v>
      </c>
      <c r="J49" s="20">
        <f>IF(J8=0,0,(J8+J13+J14)/(TrRoad_ene!J8+TrRoad_ene!J13+TrRoad_ene!J14))</f>
        <v>3.0510780472027812</v>
      </c>
      <c r="K49" s="20">
        <f>IF(K8=0,0,(K8+K13+K14)/(TrRoad_ene!K8+TrRoad_ene!K13+TrRoad_ene!K14))</f>
        <v>3.020956227746193</v>
      </c>
      <c r="L49" s="20">
        <f>IF(L8=0,0,(L8+L13+L14)/(TrRoad_ene!L8+TrRoad_ene!L13+TrRoad_ene!L14))</f>
        <v>2.9899822720845828</v>
      </c>
      <c r="M49" s="20">
        <f>IF(M8=0,0,(M8+M13+M14)/(TrRoad_ene!M8+TrRoad_ene!M13+TrRoad_ene!M14))</f>
        <v>3.0244945831078955</v>
      </c>
      <c r="N49" s="20">
        <f>IF(N8=0,0,(N8+N13+N14)/(TrRoad_ene!N8+TrRoad_ene!N13+TrRoad_ene!N14))</f>
        <v>2.9958726100549762</v>
      </c>
      <c r="O49" s="20">
        <f>IF(O8=0,0,(O8+O13+O14)/(TrRoad_ene!O8+TrRoad_ene!O13+TrRoad_ene!O14))</f>
        <v>2.9659306521767896</v>
      </c>
      <c r="P49" s="20">
        <f>IF(P8=0,0,(P8+P13+P14)/(TrRoad_ene!P8+TrRoad_ene!P13+TrRoad_ene!P14))</f>
        <v>3.0161691847210612</v>
      </c>
      <c r="Q49" s="20">
        <f>IF(Q8=0,0,(Q8+Q13+Q14)/(TrRoad_ene!Q8+TrRoad_ene!Q13+TrRoad_ene!Q14))</f>
        <v>3.0471355244606442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0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2.6418708000000009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307.93354892901078</v>
      </c>
      <c r="C54" s="68">
        <f>IF(TrRoad_act!C30=0,"",C17/TrRoad_act!C30*1000
)</f>
        <v>313.58305282555796</v>
      </c>
      <c r="D54" s="68">
        <f>IF(TrRoad_act!D30=0,"",D17/TrRoad_act!D30*1000
)</f>
        <v>306.13349303654167</v>
      </c>
      <c r="E54" s="68">
        <f>IF(TrRoad_act!E30=0,"",E17/TrRoad_act!E30*1000
)</f>
        <v>303.8639164897458</v>
      </c>
      <c r="F54" s="68">
        <f>IF(TrRoad_act!F30=0,"",F17/TrRoad_act!F30*1000
)</f>
        <v>297.89872168875701</v>
      </c>
      <c r="G54" s="68">
        <f>IF(TrRoad_act!G30=0,"",G17/TrRoad_act!G30*1000
)</f>
        <v>306.33050307142389</v>
      </c>
      <c r="H54" s="68">
        <f>IF(TrRoad_act!H30=0,"",H17/TrRoad_act!H30*1000
)</f>
        <v>306.25683975650799</v>
      </c>
      <c r="I54" s="68">
        <f>IF(TrRoad_act!I30=0,"",I17/TrRoad_act!I30*1000
)</f>
        <v>321.65942181763347</v>
      </c>
      <c r="J54" s="68">
        <f>IF(TrRoad_act!J30=0,"",J17/TrRoad_act!J30*1000
)</f>
        <v>366.83021296495104</v>
      </c>
      <c r="K54" s="68">
        <f>IF(TrRoad_act!K30=0,"",K17/TrRoad_act!K30*1000
)</f>
        <v>295.22292725406948</v>
      </c>
      <c r="L54" s="68">
        <f>IF(TrRoad_act!L30=0,"",L17/TrRoad_act!L30*1000
)</f>
        <v>301.74979568417524</v>
      </c>
      <c r="M54" s="68">
        <f>IF(TrRoad_act!M30=0,"",M17/TrRoad_act!M30*1000
)</f>
        <v>319.21053102491567</v>
      </c>
      <c r="N54" s="68">
        <f>IF(TrRoad_act!N30=0,"",N17/TrRoad_act!N30*1000
)</f>
        <v>319.05236328532385</v>
      </c>
      <c r="O54" s="68">
        <f>IF(TrRoad_act!O30=0,"",O17/TrRoad_act!O30*1000
)</f>
        <v>298.96380402374018</v>
      </c>
      <c r="P54" s="68">
        <f>IF(TrRoad_act!P30=0,"",P17/TrRoad_act!P30*1000
)</f>
        <v>288.20866876788</v>
      </c>
      <c r="Q54" s="68">
        <f>IF(TrRoad_act!Q30=0,"",Q17/TrRoad_act!Q30*1000
)</f>
        <v>279.26378688671321</v>
      </c>
    </row>
    <row r="55" spans="1:17" ht="11.45" customHeight="1" x14ac:dyDescent="0.25">
      <c r="A55" s="25" t="s">
        <v>39</v>
      </c>
      <c r="B55" s="79">
        <f>IF(TrRoad_act!B31=0,"",B18/TrRoad_act!B31*1000
)</f>
        <v>286.665299093822</v>
      </c>
      <c r="C55" s="79">
        <f>IF(TrRoad_act!C31=0,"",C18/TrRoad_act!C31*1000
)</f>
        <v>280.22155305377885</v>
      </c>
      <c r="D55" s="79">
        <f>IF(TrRoad_act!D31=0,"",D18/TrRoad_act!D31*1000
)</f>
        <v>270.58183366593522</v>
      </c>
      <c r="E55" s="79">
        <f>IF(TrRoad_act!E31=0,"",E18/TrRoad_act!E31*1000
)</f>
        <v>260.91616743850597</v>
      </c>
      <c r="F55" s="79">
        <f>IF(TrRoad_act!F31=0,"",F18/TrRoad_act!F31*1000
)</f>
        <v>238.68175497998701</v>
      </c>
      <c r="G55" s="79">
        <f>IF(TrRoad_act!G31=0,"",G18/TrRoad_act!G31*1000
)</f>
        <v>238.29877622217745</v>
      </c>
      <c r="H55" s="79">
        <f>IF(TrRoad_act!H31=0,"",H18/TrRoad_act!H31*1000
)</f>
        <v>231.61897057121647</v>
      </c>
      <c r="I55" s="79">
        <f>IF(TrRoad_act!I31=0,"",I18/TrRoad_act!I31*1000
)</f>
        <v>223.64735410204841</v>
      </c>
      <c r="J55" s="79">
        <f>IF(TrRoad_act!J31=0,"",J18/TrRoad_act!J31*1000
)</f>
        <v>231.64090982462838</v>
      </c>
      <c r="K55" s="79">
        <f>IF(TrRoad_act!K31=0,"",K18/TrRoad_act!K31*1000
)</f>
        <v>214.68542690211467</v>
      </c>
      <c r="L55" s="79">
        <f>IF(TrRoad_act!L31=0,"",L18/TrRoad_act!L31*1000
)</f>
        <v>214.97574531269481</v>
      </c>
      <c r="M55" s="79">
        <f>IF(TrRoad_act!M31=0,"",M18/TrRoad_act!M31*1000
)</f>
        <v>216.19987227377169</v>
      </c>
      <c r="N55" s="79">
        <f>IF(TrRoad_act!N31=0,"",N18/TrRoad_act!N31*1000
)</f>
        <v>208.39206877488601</v>
      </c>
      <c r="O55" s="79">
        <f>IF(TrRoad_act!O31=0,"",O18/TrRoad_act!O31*1000
)</f>
        <v>200.54074105251016</v>
      </c>
      <c r="P55" s="79">
        <f>IF(TrRoad_act!P31=0,"",P18/TrRoad_act!P31*1000
)</f>
        <v>196.40240211053083</v>
      </c>
      <c r="Q55" s="79">
        <f>IF(TrRoad_act!Q31=0,"",Q18/TrRoad_act!Q31*1000
)</f>
        <v>195.38545986075994</v>
      </c>
    </row>
    <row r="56" spans="1:17" ht="11.45" customHeight="1" x14ac:dyDescent="0.25">
      <c r="A56" s="23" t="s">
        <v>30</v>
      </c>
      <c r="B56" s="78">
        <f>IF(TrRoad_act!B32=0,"",B19/TrRoad_act!B32*1000
)</f>
        <v>130.3742192766457</v>
      </c>
      <c r="C56" s="78">
        <f>IF(TrRoad_act!C32=0,"",C19/TrRoad_act!C32*1000
)</f>
        <v>130.04827750867588</v>
      </c>
      <c r="D56" s="78">
        <f>IF(TrRoad_act!D32=0,"",D19/TrRoad_act!D32*1000
)</f>
        <v>136.28457758863183</v>
      </c>
      <c r="E56" s="78">
        <f>IF(TrRoad_act!E32=0,"",E19/TrRoad_act!E32*1000
)</f>
        <v>129.06499544942849</v>
      </c>
      <c r="F56" s="78">
        <f>IF(TrRoad_act!F32=0,"",F19/TrRoad_act!F32*1000
)</f>
        <v>128.31859696919147</v>
      </c>
      <c r="G56" s="78">
        <f>IF(TrRoad_act!G32=0,"",G19/TrRoad_act!G32*1000
)</f>
        <v>127.40950152127404</v>
      </c>
      <c r="H56" s="78">
        <f>IF(TrRoad_act!H32=0,"",H19/TrRoad_act!H32*1000
)</f>
        <v>125.69237756466636</v>
      </c>
      <c r="I56" s="78">
        <f>IF(TrRoad_act!I32=0,"",I19/TrRoad_act!I32*1000
)</f>
        <v>120.70843448633595</v>
      </c>
      <c r="J56" s="78">
        <f>IF(TrRoad_act!J32=0,"",J19/TrRoad_act!J32*1000
)</f>
        <v>117.68656754581298</v>
      </c>
      <c r="K56" s="78">
        <f>IF(TrRoad_act!K32=0,"",K19/TrRoad_act!K32*1000
)</f>
        <v>115.68709497459034</v>
      </c>
      <c r="L56" s="78">
        <f>IF(TrRoad_act!L32=0,"",L19/TrRoad_act!L32*1000
)</f>
        <v>114.31940666293607</v>
      </c>
      <c r="M56" s="78">
        <f>IF(TrRoad_act!M32=0,"",M19/TrRoad_act!M32*1000
)</f>
        <v>113.45403545344949</v>
      </c>
      <c r="N56" s="78">
        <f>IF(TrRoad_act!N32=0,"",N19/TrRoad_act!N32*1000
)</f>
        <v>112.45713463710067</v>
      </c>
      <c r="O56" s="78">
        <f>IF(TrRoad_act!O32=0,"",O19/TrRoad_act!O32*1000
)</f>
        <v>110.91957316656905</v>
      </c>
      <c r="P56" s="78">
        <f>IF(TrRoad_act!P32=0,"",P19/TrRoad_act!P32*1000
)</f>
        <v>109.32845697269087</v>
      </c>
      <c r="Q56" s="78">
        <f>IF(TrRoad_act!Q32=0,"",Q19/TrRoad_act!Q32*1000
)</f>
        <v>107.61117399046347</v>
      </c>
    </row>
    <row r="57" spans="1:17" ht="11.45" customHeight="1" x14ac:dyDescent="0.25">
      <c r="A57" s="19" t="s">
        <v>29</v>
      </c>
      <c r="B57" s="76">
        <f>IF(TrRoad_act!B33=0,"",B20/TrRoad_act!B33*1000
)</f>
        <v>271.10177022341492</v>
      </c>
      <c r="C57" s="76">
        <f>IF(TrRoad_act!C33=0,"",C20/TrRoad_act!C33*1000
)</f>
        <v>266.16029958083249</v>
      </c>
      <c r="D57" s="76">
        <f>IF(TrRoad_act!D33=0,"",D20/TrRoad_act!D33*1000
)</f>
        <v>257.49360604670488</v>
      </c>
      <c r="E57" s="76">
        <f>IF(TrRoad_act!E33=0,"",E20/TrRoad_act!E33*1000
)</f>
        <v>248.52324293269558</v>
      </c>
      <c r="F57" s="76">
        <f>IF(TrRoad_act!F33=0,"",F20/TrRoad_act!F33*1000
)</f>
        <v>226.38999686193077</v>
      </c>
      <c r="G57" s="76">
        <f>IF(TrRoad_act!G33=0,"",G20/TrRoad_act!G33*1000
)</f>
        <v>226.9658815397494</v>
      </c>
      <c r="H57" s="76">
        <f>IF(TrRoad_act!H33=0,"",H20/TrRoad_act!H33*1000
)</f>
        <v>220.60993571940205</v>
      </c>
      <c r="I57" s="76">
        <f>IF(TrRoad_act!I33=0,"",I20/TrRoad_act!I33*1000
)</f>
        <v>213.52846285203714</v>
      </c>
      <c r="J57" s="76">
        <f>IF(TrRoad_act!J33=0,"",J20/TrRoad_act!J33*1000
)</f>
        <v>222.21196134451236</v>
      </c>
      <c r="K57" s="76">
        <f>IF(TrRoad_act!K33=0,"",K20/TrRoad_act!K33*1000
)</f>
        <v>205.46252213167256</v>
      </c>
      <c r="L57" s="76">
        <f>IF(TrRoad_act!L33=0,"",L20/TrRoad_act!L33*1000
)</f>
        <v>206.34068138355559</v>
      </c>
      <c r="M57" s="76">
        <f>IF(TrRoad_act!M33=0,"",M20/TrRoad_act!M33*1000
)</f>
        <v>207.52011776477039</v>
      </c>
      <c r="N57" s="76">
        <f>IF(TrRoad_act!N33=0,"",N20/TrRoad_act!N33*1000
)</f>
        <v>199.64666508627306</v>
      </c>
      <c r="O57" s="76">
        <f>IF(TrRoad_act!O33=0,"",O20/TrRoad_act!O33*1000
)</f>
        <v>191.45418079637193</v>
      </c>
      <c r="P57" s="76">
        <f>IF(TrRoad_act!P33=0,"",P20/TrRoad_act!P33*1000
)</f>
        <v>186.9902187180046</v>
      </c>
      <c r="Q57" s="76">
        <f>IF(TrRoad_act!Q33=0,"",Q20/TrRoad_act!Q33*1000
)</f>
        <v>185.77760294762751</v>
      </c>
    </row>
    <row r="58" spans="1:17" ht="11.45" customHeight="1" x14ac:dyDescent="0.25">
      <c r="A58" s="62" t="s">
        <v>59</v>
      </c>
      <c r="B58" s="77">
        <f>IF(TrRoad_act!B34=0,"",B21/TrRoad_act!B34*1000
)</f>
        <v>289.26999888831637</v>
      </c>
      <c r="C58" s="77">
        <f>IF(TrRoad_act!C34=0,"",C21/TrRoad_act!C34*1000
)</f>
        <v>284.34988261497278</v>
      </c>
      <c r="D58" s="77">
        <f>IF(TrRoad_act!D34=0,"",D21/TrRoad_act!D34*1000
)</f>
        <v>281.64073453796334</v>
      </c>
      <c r="E58" s="77">
        <f>IF(TrRoad_act!E34=0,"",E21/TrRoad_act!E34*1000
)</f>
        <v>270.45029891102041</v>
      </c>
      <c r="F58" s="77">
        <f>IF(TrRoad_act!F34=0,"",F21/TrRoad_act!F34*1000
)</f>
        <v>242.39667311091313</v>
      </c>
      <c r="G58" s="77">
        <f>IF(TrRoad_act!G34=0,"",G21/TrRoad_act!G34*1000
)</f>
        <v>244.49928631476581</v>
      </c>
      <c r="H58" s="77">
        <f>IF(TrRoad_act!H34=0,"",H21/TrRoad_act!H34*1000
)</f>
        <v>238.10688627517806</v>
      </c>
      <c r="I58" s="77">
        <f>IF(TrRoad_act!I34=0,"",I21/TrRoad_act!I34*1000
)</f>
        <v>228.90453040118314</v>
      </c>
      <c r="J58" s="77">
        <f>IF(TrRoad_act!J34=0,"",J21/TrRoad_act!J34*1000
)</f>
        <v>245.10887015731919</v>
      </c>
      <c r="K58" s="77">
        <f>IF(TrRoad_act!K34=0,"",K21/TrRoad_act!K34*1000
)</f>
        <v>225.83063253414176</v>
      </c>
      <c r="L58" s="77">
        <f>IF(TrRoad_act!L34=0,"",L21/TrRoad_act!L34*1000
)</f>
        <v>230.43786803929538</v>
      </c>
      <c r="M58" s="77">
        <f>IF(TrRoad_act!M34=0,"",M21/TrRoad_act!M34*1000
)</f>
        <v>231.0821275766655</v>
      </c>
      <c r="N58" s="77">
        <f>IF(TrRoad_act!N34=0,"",N21/TrRoad_act!N34*1000
)</f>
        <v>217.41027167822537</v>
      </c>
      <c r="O58" s="77">
        <f>IF(TrRoad_act!O34=0,"",O21/TrRoad_act!O34*1000
)</f>
        <v>205.7765823024472</v>
      </c>
      <c r="P58" s="77">
        <f>IF(TrRoad_act!P34=0,"",P21/TrRoad_act!P34*1000
)</f>
        <v>195.38147565132931</v>
      </c>
      <c r="Q58" s="77">
        <f>IF(TrRoad_act!Q34=0,"",Q21/TrRoad_act!Q34*1000
)</f>
        <v>193.55766143675388</v>
      </c>
    </row>
    <row r="59" spans="1:17" ht="11.45" customHeight="1" x14ac:dyDescent="0.25">
      <c r="A59" s="62" t="s">
        <v>58</v>
      </c>
      <c r="B59" s="77">
        <f>IF(TrRoad_act!B35=0,"",B22/TrRoad_act!B35*1000
)</f>
        <v>195.51778639705392</v>
      </c>
      <c r="C59" s="77">
        <f>IF(TrRoad_act!C35=0,"",C22/TrRoad_act!C35*1000
)</f>
        <v>196.14753802638901</v>
      </c>
      <c r="D59" s="77">
        <f>IF(TrRoad_act!D35=0,"",D22/TrRoad_act!D35*1000
)</f>
        <v>192.27748755131279</v>
      </c>
      <c r="E59" s="77">
        <f>IF(TrRoad_act!E35=0,"",E22/TrRoad_act!E35*1000
)</f>
        <v>189.54779736136317</v>
      </c>
      <c r="F59" s="77">
        <f>IF(TrRoad_act!F35=0,"",F22/TrRoad_act!F35*1000
)</f>
        <v>191.52382180956937</v>
      </c>
      <c r="G59" s="77">
        <f>IF(TrRoad_act!G35=0,"",G22/TrRoad_act!G35*1000
)</f>
        <v>194.98399714730263</v>
      </c>
      <c r="H59" s="77">
        <f>IF(TrRoad_act!H35=0,"",H22/TrRoad_act!H35*1000
)</f>
        <v>193.4713751106199</v>
      </c>
      <c r="I59" s="77">
        <f>IF(TrRoad_act!I35=0,"",I22/TrRoad_act!I35*1000
)</f>
        <v>193.35219046571555</v>
      </c>
      <c r="J59" s="77">
        <f>IF(TrRoad_act!J35=0,"",J22/TrRoad_act!J35*1000
)</f>
        <v>195.56732344829379</v>
      </c>
      <c r="K59" s="77">
        <f>IF(TrRoad_act!K35=0,"",K22/TrRoad_act!K35*1000
)</f>
        <v>184.53837625552785</v>
      </c>
      <c r="L59" s="77">
        <f>IF(TrRoad_act!L35=0,"",L22/TrRoad_act!L35*1000
)</f>
        <v>183.77990290385983</v>
      </c>
      <c r="M59" s="77">
        <f>IF(TrRoad_act!M35=0,"",M22/TrRoad_act!M35*1000
)</f>
        <v>186.97172592438329</v>
      </c>
      <c r="N59" s="77">
        <f>IF(TrRoad_act!N35=0,"",N22/TrRoad_act!N35*1000
)</f>
        <v>185.17253584162071</v>
      </c>
      <c r="O59" s="77">
        <f>IF(TrRoad_act!O35=0,"",O22/TrRoad_act!O35*1000
)</f>
        <v>180.46175219444171</v>
      </c>
      <c r="P59" s="77">
        <f>IF(TrRoad_act!P35=0,"",P22/TrRoad_act!P35*1000
)</f>
        <v>180.93889766957039</v>
      </c>
      <c r="Q59" s="77">
        <f>IF(TrRoad_act!Q35=0,"",Q22/TrRoad_act!Q35*1000
)</f>
        <v>180.39699707788969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 t="str">
        <f>IF(TrRoad_act!G36=0,"",G23/TrRoad_act!G36*1000
)</f>
        <v/>
      </c>
      <c r="H60" s="77">
        <f>IF(TrRoad_act!H36=0,"",H23/TrRoad_act!H36*1000
)</f>
        <v>129.3163536433176</v>
      </c>
      <c r="I60" s="77">
        <f>IF(TrRoad_act!I36=0,"",I23/TrRoad_act!I36*1000
)</f>
        <v>166.45067466970718</v>
      </c>
      <c r="J60" s="77">
        <f>IF(TrRoad_act!J36=0,"",J23/TrRoad_act!J36*1000
)</f>
        <v>182.53403183282725</v>
      </c>
      <c r="K60" s="77">
        <f>IF(TrRoad_act!K36=0,"",K23/TrRoad_act!K36*1000
)</f>
        <v>183.01926433410844</v>
      </c>
      <c r="L60" s="77">
        <f>IF(TrRoad_act!L36=0,"",L23/TrRoad_act!L36*1000
)</f>
        <v>199.96277366536054</v>
      </c>
      <c r="M60" s="77">
        <f>IF(TrRoad_act!M36=0,"",M23/TrRoad_act!M36*1000
)</f>
        <v>212.72021059018795</v>
      </c>
      <c r="N60" s="77">
        <f>IF(TrRoad_act!N36=0,"",N23/TrRoad_act!N36*1000
)</f>
        <v>219.6680129575569</v>
      </c>
      <c r="O60" s="77">
        <f>IF(TrRoad_act!O36=0,"",O23/TrRoad_act!O36*1000
)</f>
        <v>212.74089061110465</v>
      </c>
      <c r="P60" s="77">
        <f>IF(TrRoad_act!P36=0,"",P23/TrRoad_act!P36*1000
)</f>
        <v>207.63935668792018</v>
      </c>
      <c r="Q60" s="77">
        <f>IF(TrRoad_act!Q36=0,"",Q23/TrRoad_act!Q36*1000
)</f>
        <v>210.37952390878036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>
        <f>IF(TrRoad_act!N37=0,"",N24/TrRoad_act!N37*1000
)</f>
        <v>147.06758578995886</v>
      </c>
      <c r="O61" s="77">
        <f>IF(TrRoad_act!O37=0,"",O24/TrRoad_act!O37*1000
)</f>
        <v>147.81785668413724</v>
      </c>
      <c r="P61" s="77">
        <f>IF(TrRoad_act!P37=0,"",P24/TrRoad_act!P37*1000
)</f>
        <v>140.13328564134983</v>
      </c>
      <c r="Q61" s="77">
        <f>IF(TrRoad_act!Q37=0,"",Q24/TrRoad_act!Q37*1000
)</f>
        <v>136.13623385054595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62.696957717649312</v>
      </c>
      <c r="P62" s="77">
        <f>IF(TrRoad_act!P38=0,"",P25/TrRoad_act!P38*1000
)</f>
        <v>61.971149967573311</v>
      </c>
      <c r="Q62" s="77">
        <f>IF(TrRoad_act!Q38=0,"",Q25/TrRoad_act!Q38*1000
)</f>
        <v>59.324232755950518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1827.2588661007112</v>
      </c>
      <c r="C64" s="76">
        <f>IF(TrRoad_act!C40=0,"",C27/TrRoad_act!C40*1000
)</f>
        <v>1765.894993903057</v>
      </c>
      <c r="D64" s="76">
        <f>IF(TrRoad_act!D40=0,"",D27/TrRoad_act!D40*1000
)</f>
        <v>1759.544162774512</v>
      </c>
      <c r="E64" s="76">
        <f>IF(TrRoad_act!E40=0,"",E27/TrRoad_act!E40*1000
)</f>
        <v>1749.0604933432935</v>
      </c>
      <c r="F64" s="76">
        <f>IF(TrRoad_act!F40=0,"",F27/TrRoad_act!F40*1000
)</f>
        <v>1742.4298005741598</v>
      </c>
      <c r="G64" s="76">
        <f>IF(TrRoad_act!G40=0,"",G27/TrRoad_act!G40*1000
)</f>
        <v>1729.8231857304183</v>
      </c>
      <c r="H64" s="76">
        <f>IF(TrRoad_act!H40=0,"",H27/TrRoad_act!H40*1000
)</f>
        <v>1708.7664339819339</v>
      </c>
      <c r="I64" s="76">
        <f>IF(TrRoad_act!I40=0,"",I27/TrRoad_act!I40*1000
)</f>
        <v>1687.7463062358413</v>
      </c>
      <c r="J64" s="76">
        <f>IF(TrRoad_act!J40=0,"",J27/TrRoad_act!J40*1000
)</f>
        <v>1666.951356002462</v>
      </c>
      <c r="K64" s="76">
        <f>IF(TrRoad_act!K40=0,"",K27/TrRoad_act!K40*1000
)</f>
        <v>1641.2241798428556</v>
      </c>
      <c r="L64" s="76">
        <f>IF(TrRoad_act!L40=0,"",L27/TrRoad_act!L40*1000
)</f>
        <v>1612.2866780841875</v>
      </c>
      <c r="M64" s="76">
        <f>IF(TrRoad_act!M40=0,"",M27/TrRoad_act!M40*1000
)</f>
        <v>1631.9637075597554</v>
      </c>
      <c r="N64" s="76">
        <f>IF(TrRoad_act!N40=0,"",N27/TrRoad_act!N40*1000
)</f>
        <v>1602.4442591213979</v>
      </c>
      <c r="O64" s="76">
        <f>IF(TrRoad_act!O40=0,"",O27/TrRoad_act!O40*1000
)</f>
        <v>1574.6543429135429</v>
      </c>
      <c r="P64" s="76">
        <f>IF(TrRoad_act!P40=0,"",P27/TrRoad_act!P40*1000
)</f>
        <v>1594.0317646093781</v>
      </c>
      <c r="Q64" s="76">
        <f>IF(TrRoad_act!Q40=0,"",Q27/TrRoad_act!Q40*1000
)</f>
        <v>1605.7779036875245</v>
      </c>
    </row>
    <row r="65" spans="1:17" ht="11.45" customHeight="1" x14ac:dyDescent="0.25">
      <c r="A65" s="62" t="s">
        <v>59</v>
      </c>
      <c r="B65" s="75">
        <f>IF(TrRoad_act!B41=0,"",B28/TrRoad_act!B41*1000
)</f>
        <v>564.20385861454622</v>
      </c>
      <c r="C65" s="75">
        <f>IF(TrRoad_act!C41=0,"",C28/TrRoad_act!C41*1000
)</f>
        <v>563.40458825449412</v>
      </c>
      <c r="D65" s="75">
        <f>IF(TrRoad_act!D41=0,"",D28/TrRoad_act!D41*1000
)</f>
        <v>564.66541276135672</v>
      </c>
      <c r="E65" s="75">
        <f>IF(TrRoad_act!E41=0,"",E28/TrRoad_act!E41*1000
)</f>
        <v>565.81386530449026</v>
      </c>
      <c r="F65" s="75">
        <f>IF(TrRoad_act!F41=0,"",F28/TrRoad_act!F41*1000
)</f>
        <v>566.89856369744916</v>
      </c>
      <c r="G65" s="75">
        <f>IF(TrRoad_act!G41=0,"",G28/TrRoad_act!G41*1000
)</f>
        <v>568.04526940225617</v>
      </c>
      <c r="H65" s="75">
        <f>IF(TrRoad_act!H41=0,"",H28/TrRoad_act!H41*1000
)</f>
        <v>568.95149762717665</v>
      </c>
      <c r="I65" s="75">
        <f>IF(TrRoad_act!I41=0,"",I28/TrRoad_act!I41*1000
)</f>
        <v>569.39899975635649</v>
      </c>
      <c r="J65" s="75">
        <f>IF(TrRoad_act!J41=0,"",J28/TrRoad_act!J41*1000
)</f>
        <v>568.25308219312683</v>
      </c>
      <c r="K65" s="75">
        <f>IF(TrRoad_act!K41=0,"",K28/TrRoad_act!K41*1000
)</f>
        <v>568.60925374476676</v>
      </c>
      <c r="L65" s="75">
        <f>IF(TrRoad_act!L41=0,"",L28/TrRoad_act!L41*1000
)</f>
        <v>567.15126952708215</v>
      </c>
      <c r="M65" s="75">
        <f>IF(TrRoad_act!M41=0,"",M28/TrRoad_act!M41*1000
)</f>
        <v>565.93118521685017</v>
      </c>
      <c r="N65" s="75">
        <f>IF(TrRoad_act!N41=0,"",N28/TrRoad_act!N41*1000
)</f>
        <v>564.54424188656355</v>
      </c>
      <c r="O65" s="75">
        <f>IF(TrRoad_act!O41=0,"",O28/TrRoad_act!O41*1000
)</f>
        <v>528.42290627900888</v>
      </c>
      <c r="P65" s="75">
        <f>IF(TrRoad_act!P41=0,"",P28/TrRoad_act!P41*1000
)</f>
        <v>520.09216096805312</v>
      </c>
      <c r="Q65" s="75">
        <f>IF(TrRoad_act!Q41=0,"",Q28/TrRoad_act!Q41*1000
)</f>
        <v>508.77948800636563</v>
      </c>
    </row>
    <row r="66" spans="1:17" ht="11.45" customHeight="1" x14ac:dyDescent="0.25">
      <c r="A66" s="62" t="s">
        <v>58</v>
      </c>
      <c r="B66" s="75">
        <f>IF(TrRoad_act!B42=0,"",B29/TrRoad_act!B42*1000
)</f>
        <v>1849.9436716910147</v>
      </c>
      <c r="C66" s="75">
        <f>IF(TrRoad_act!C42=0,"",C29/TrRoad_act!C42*1000
)</f>
        <v>1786.2415571006427</v>
      </c>
      <c r="D66" s="75">
        <f>IF(TrRoad_act!D42=0,"",D29/TrRoad_act!D42*1000
)</f>
        <v>1778.260008115557</v>
      </c>
      <c r="E66" s="75">
        <f>IF(TrRoad_act!E42=0,"",E29/TrRoad_act!E42*1000
)</f>
        <v>1765.4224084243249</v>
      </c>
      <c r="F66" s="75">
        <f>IF(TrRoad_act!F42=0,"",F29/TrRoad_act!F42*1000
)</f>
        <v>1755.9550668432089</v>
      </c>
      <c r="G66" s="75">
        <f>IF(TrRoad_act!G42=0,"",G29/TrRoad_act!G42*1000
)</f>
        <v>1741.9010339799042</v>
      </c>
      <c r="H66" s="75">
        <f>IF(TrRoad_act!H42=0,"",H29/TrRoad_act!H42*1000
)</f>
        <v>1719.0785460791819</v>
      </c>
      <c r="I66" s="75">
        <f>IF(TrRoad_act!I42=0,"",I29/TrRoad_act!I42*1000
)</f>
        <v>1696.3589788029933</v>
      </c>
      <c r="J66" s="75">
        <f>IF(TrRoad_act!J42=0,"",J29/TrRoad_act!J42*1000
)</f>
        <v>1673.6003594863587</v>
      </c>
      <c r="K66" s="75">
        <f>IF(TrRoad_act!K42=0,"",K29/TrRoad_act!K42*1000
)</f>
        <v>1646.6098488366417</v>
      </c>
      <c r="L66" s="75">
        <f>IF(TrRoad_act!L42=0,"",L29/TrRoad_act!L42*1000
)</f>
        <v>1616.6189051502145</v>
      </c>
      <c r="M66" s="75">
        <f>IF(TrRoad_act!M42=0,"",M29/TrRoad_act!M42*1000
)</f>
        <v>1635.4033395431381</v>
      </c>
      <c r="N66" s="75">
        <f>IF(TrRoad_act!N42=0,"",N29/TrRoad_act!N42*1000
)</f>
        <v>1609.3729873937145</v>
      </c>
      <c r="O66" s="75">
        <f>IF(TrRoad_act!O42=0,"",O29/TrRoad_act!O42*1000
)</f>
        <v>1580.7581777472328</v>
      </c>
      <c r="P66" s="75">
        <f>IF(TrRoad_act!P42=0,"",P29/TrRoad_act!P42*1000
)</f>
        <v>1603.2709112457019</v>
      </c>
      <c r="Q66" s="75">
        <f>IF(TrRoad_act!Q42=0,"",Q29/TrRoad_act!Q42*1000
)</f>
        <v>1617.9496490340821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>
        <f>IF(TrRoad_act!N44=0,"",N31/TrRoad_act!N44*1000
)</f>
        <v>1255.8336723702691</v>
      </c>
      <c r="O68" s="75">
        <f>IF(TrRoad_act!O44=0,"",O31/TrRoad_act!O44*1000
)</f>
        <v>1273.2141061065215</v>
      </c>
      <c r="P68" s="75">
        <f>IF(TrRoad_act!P44=0,"",P31/TrRoad_act!P44*1000
)</f>
        <v>1225.5175965624526</v>
      </c>
      <c r="Q68" s="75">
        <f>IF(TrRoad_act!Q44=0,"",Q31/TrRoad_act!Q44*1000
)</f>
        <v>1275.5107130574283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 t="str">
        <f>IF(TrRoad_act!O45=0,"",O32/TrRoad_act!O45*1000
)</f>
        <v/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615.42762617567985</v>
      </c>
      <c r="C70" s="79">
        <f>IF(TrRoad_act!C46=0,"",C33/TrRoad_act!C46*1000
)</f>
        <v>770.22840523302875</v>
      </c>
      <c r="D70" s="79">
        <f>IF(TrRoad_act!D46=0,"",D33/TrRoad_act!D46*1000
)</f>
        <v>762.99831413127788</v>
      </c>
      <c r="E70" s="79">
        <f>IF(TrRoad_act!E46=0,"",E33/TrRoad_act!E46*1000
)</f>
        <v>824.34782370188771</v>
      </c>
      <c r="F70" s="79">
        <f>IF(TrRoad_act!F46=0,"",F33/TrRoad_act!F46*1000
)</f>
        <v>896.16041173999406</v>
      </c>
      <c r="G70" s="79">
        <f>IF(TrRoad_act!G46=0,"",G33/TrRoad_act!G46*1000
)</f>
        <v>967.39285520909573</v>
      </c>
      <c r="H70" s="79">
        <f>IF(TrRoad_act!H46=0,"",H33/TrRoad_act!H46*1000
)</f>
        <v>1005.0290888613778</v>
      </c>
      <c r="I70" s="79">
        <f>IF(TrRoad_act!I46=0,"",I33/TrRoad_act!I46*1000
)</f>
        <v>1216.8397061841708</v>
      </c>
      <c r="J70" s="79">
        <f>IF(TrRoad_act!J46=0,"",J33/TrRoad_act!J46*1000
)</f>
        <v>1598.8395975060787</v>
      </c>
      <c r="K70" s="79">
        <f>IF(TrRoad_act!K46=0,"",K33/TrRoad_act!K46*1000
)</f>
        <v>1099.1605575918297</v>
      </c>
      <c r="L70" s="79">
        <f>IF(TrRoad_act!L46=0,"",L33/TrRoad_act!L46*1000
)</f>
        <v>1191.4307347675676</v>
      </c>
      <c r="M70" s="79">
        <f>IF(TrRoad_act!M46=0,"",M33/TrRoad_act!M46*1000
)</f>
        <v>1347.647089097728</v>
      </c>
      <c r="N70" s="79">
        <f>IF(TrRoad_act!N46=0,"",N33/TrRoad_act!N46*1000
)</f>
        <v>1410.9627439191802</v>
      </c>
      <c r="O70" s="79">
        <f>IF(TrRoad_act!O46=0,"",O33/TrRoad_act!O46*1000
)</f>
        <v>1217.8634284187899</v>
      </c>
      <c r="P70" s="79">
        <f>IF(TrRoad_act!P46=0,"",P33/TrRoad_act!P46*1000
)</f>
        <v>1089.0645359866696</v>
      </c>
      <c r="Q70" s="79">
        <f>IF(TrRoad_act!Q46=0,"",Q33/TrRoad_act!Q46*1000
)</f>
        <v>970.78037085054223</v>
      </c>
    </row>
    <row r="71" spans="1:17" ht="11.45" customHeight="1" x14ac:dyDescent="0.25">
      <c r="A71" s="23" t="s">
        <v>27</v>
      </c>
      <c r="B71" s="78">
        <f>IF(TrRoad_act!B47=0,"",B34/TrRoad_act!B47*1000
)</f>
        <v>287.60136469110284</v>
      </c>
      <c r="C71" s="78">
        <f>IF(TrRoad_act!C47=0,"",C34/TrRoad_act!C47*1000
)</f>
        <v>282.90563367695739</v>
      </c>
      <c r="D71" s="78">
        <f>IF(TrRoad_act!D47=0,"",D34/TrRoad_act!D47*1000
)</f>
        <v>280.71266283981385</v>
      </c>
      <c r="E71" s="78">
        <f>IF(TrRoad_act!E47=0,"",E34/TrRoad_act!E47*1000
)</f>
        <v>278.78745020399816</v>
      </c>
      <c r="F71" s="78">
        <f>IF(TrRoad_act!F47=0,"",F34/TrRoad_act!F47*1000
)</f>
        <v>277.12668992366434</v>
      </c>
      <c r="G71" s="78">
        <f>IF(TrRoad_act!G47=0,"",G34/TrRoad_act!G47*1000
)</f>
        <v>275.99177513559232</v>
      </c>
      <c r="H71" s="78">
        <f>IF(TrRoad_act!H47=0,"",H34/TrRoad_act!H47*1000
)</f>
        <v>273.19261176005955</v>
      </c>
      <c r="I71" s="78">
        <f>IF(TrRoad_act!I47=0,"",I34/TrRoad_act!I47*1000
)</f>
        <v>270.64105240343764</v>
      </c>
      <c r="J71" s="78">
        <f>IF(TrRoad_act!J47=0,"",J34/TrRoad_act!J47*1000
)</f>
        <v>267.58563797958482</v>
      </c>
      <c r="K71" s="78">
        <f>IF(TrRoad_act!K47=0,"",K34/TrRoad_act!K47*1000
)</f>
        <v>263.32136862224087</v>
      </c>
      <c r="L71" s="78">
        <f>IF(TrRoad_act!L47=0,"",L34/TrRoad_act!L47*1000
)</f>
        <v>258.26872551535695</v>
      </c>
      <c r="M71" s="78">
        <f>IF(TrRoad_act!M47=0,"",M34/TrRoad_act!M47*1000
)</f>
        <v>257.96566516157395</v>
      </c>
      <c r="N71" s="78">
        <f>IF(TrRoad_act!N47=0,"",N34/TrRoad_act!N47*1000
)</f>
        <v>252.44998288798126</v>
      </c>
      <c r="O71" s="78">
        <f>IF(TrRoad_act!O47=0,"",O34/TrRoad_act!O47*1000
)</f>
        <v>247.21793898292265</v>
      </c>
      <c r="P71" s="78">
        <f>IF(TrRoad_act!P47=0,"",P34/TrRoad_act!P47*1000
)</f>
        <v>249.1196347396438</v>
      </c>
      <c r="Q71" s="78">
        <f>IF(TrRoad_act!Q47=0,"",Q34/TrRoad_act!Q47*1000
)</f>
        <v>248.11334565499257</v>
      </c>
    </row>
    <row r="72" spans="1:17" ht="11.45" customHeight="1" x14ac:dyDescent="0.25">
      <c r="A72" s="62" t="s">
        <v>59</v>
      </c>
      <c r="B72" s="77">
        <f>IF(TrRoad_act!B48=0,"",B35/TrRoad_act!B48*1000
)</f>
        <v>265.24412993896738</v>
      </c>
      <c r="C72" s="77">
        <f>IF(TrRoad_act!C48=0,"",C35/TrRoad_act!C48*1000
)</f>
        <v>260.29833592201692</v>
      </c>
      <c r="D72" s="77">
        <f>IF(TrRoad_act!D48=0,"",D35/TrRoad_act!D48*1000
)</f>
        <v>258.28762404767468</v>
      </c>
      <c r="E72" s="77">
        <f>IF(TrRoad_act!E48=0,"",E35/TrRoad_act!E48*1000
)</f>
        <v>256.37250775018043</v>
      </c>
      <c r="F72" s="77">
        <f>IF(TrRoad_act!F48=0,"",F35/TrRoad_act!F48*1000
)</f>
        <v>254.94160295397066</v>
      </c>
      <c r="G72" s="77">
        <f>IF(TrRoad_act!G48=0,"",G35/TrRoad_act!G48*1000
)</f>
        <v>253.67426930341736</v>
      </c>
      <c r="H72" s="77">
        <f>IF(TrRoad_act!H48=0,"",H35/TrRoad_act!H48*1000
)</f>
        <v>250.83580853071709</v>
      </c>
      <c r="I72" s="77">
        <f>IF(TrRoad_act!I48=0,"",I35/TrRoad_act!I48*1000
)</f>
        <v>248.58742383330193</v>
      </c>
      <c r="J72" s="77">
        <f>IF(TrRoad_act!J48=0,"",J35/TrRoad_act!J48*1000
)</f>
        <v>243.5531107377368</v>
      </c>
      <c r="K72" s="77">
        <f>IF(TrRoad_act!K48=0,"",K35/TrRoad_act!K48*1000
)</f>
        <v>240.68756143877283</v>
      </c>
      <c r="L72" s="77">
        <f>IF(TrRoad_act!L48=0,"",L35/TrRoad_act!L48*1000
)</f>
        <v>236.56232126464539</v>
      </c>
      <c r="M72" s="77">
        <f>IF(TrRoad_act!M48=0,"",M35/TrRoad_act!M48*1000
)</f>
        <v>232.34433041607278</v>
      </c>
      <c r="N72" s="77">
        <f>IF(TrRoad_act!N48=0,"",N35/TrRoad_act!N48*1000
)</f>
        <v>229.9710607312285</v>
      </c>
      <c r="O72" s="77">
        <f>IF(TrRoad_act!O48=0,"",O35/TrRoad_act!O48*1000
)</f>
        <v>227.84572047340581</v>
      </c>
      <c r="P72" s="77">
        <f>IF(TrRoad_act!P48=0,"",P35/TrRoad_act!P48*1000
)</f>
        <v>225.83540785758805</v>
      </c>
      <c r="Q72" s="77">
        <f>IF(TrRoad_act!Q48=0,"",Q35/TrRoad_act!Q48*1000
)</f>
        <v>223.82690552737824</v>
      </c>
    </row>
    <row r="73" spans="1:17" ht="11.45" customHeight="1" x14ac:dyDescent="0.25">
      <c r="A73" s="62" t="s">
        <v>58</v>
      </c>
      <c r="B73" s="77">
        <f>IF(TrRoad_act!B49=0,"",B36/TrRoad_act!B49*1000
)</f>
        <v>295.15229673267226</v>
      </c>
      <c r="C73" s="77">
        <f>IF(TrRoad_act!C49=0,"",C36/TrRoad_act!C49*1000
)</f>
        <v>290.2231111099922</v>
      </c>
      <c r="D73" s="77">
        <f>IF(TrRoad_act!D49=0,"",D36/TrRoad_act!D49*1000
)</f>
        <v>287.43549412719739</v>
      </c>
      <c r="E73" s="77">
        <f>IF(TrRoad_act!E49=0,"",E36/TrRoad_act!E49*1000
)</f>
        <v>284.74089187081904</v>
      </c>
      <c r="F73" s="77">
        <f>IF(TrRoad_act!F49=0,"",F36/TrRoad_act!F49*1000
)</f>
        <v>282.2121567092932</v>
      </c>
      <c r="G73" s="77">
        <f>IF(TrRoad_act!G49=0,"",G36/TrRoad_act!G49*1000
)</f>
        <v>280.3504307830853</v>
      </c>
      <c r="H73" s="77">
        <f>IF(TrRoad_act!H49=0,"",H36/TrRoad_act!H49*1000
)</f>
        <v>276.94367020659632</v>
      </c>
      <c r="I73" s="77">
        <f>IF(TrRoad_act!I49=0,"",I36/TrRoad_act!I49*1000
)</f>
        <v>273.74867386548931</v>
      </c>
      <c r="J73" s="77">
        <f>IF(TrRoad_act!J49=0,"",J36/TrRoad_act!J49*1000
)</f>
        <v>270.25633538377593</v>
      </c>
      <c r="K73" s="77">
        <f>IF(TrRoad_act!K49=0,"",K36/TrRoad_act!K49*1000
)</f>
        <v>265.66540676995942</v>
      </c>
      <c r="L73" s="77">
        <f>IF(TrRoad_act!L49=0,"",L36/TrRoad_act!L49*1000
)</f>
        <v>260.36706546174258</v>
      </c>
      <c r="M73" s="77">
        <f>IF(TrRoad_act!M49=0,"",M36/TrRoad_act!M49*1000
)</f>
        <v>260.17306710158709</v>
      </c>
      <c r="N73" s="77">
        <f>IF(TrRoad_act!N49=0,"",N36/TrRoad_act!N49*1000
)</f>
        <v>254.1719036269069</v>
      </c>
      <c r="O73" s="77">
        <f>IF(TrRoad_act!O49=0,"",O36/TrRoad_act!O49*1000
)</f>
        <v>248.51915230162169</v>
      </c>
      <c r="P73" s="77">
        <f>IF(TrRoad_act!P49=0,"",P36/TrRoad_act!P49*1000
)</f>
        <v>250.11997048043355</v>
      </c>
      <c r="Q73" s="77">
        <f>IF(TrRoad_act!Q49=0,"",Q36/TrRoad_act!Q49*1000
)</f>
        <v>249.048487651502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>
        <f>IF(TrRoad_act!H50=0,"",H37/TrRoad_act!H50*1000
)</f>
        <v>258.42080558338853</v>
      </c>
      <c r="I74" s="77">
        <f>IF(TrRoad_act!I50=0,"",I37/TrRoad_act!I50*1000
)</f>
        <v>268.2621799583078</v>
      </c>
      <c r="J74" s="77">
        <f>IF(TrRoad_act!J50=0,"",J37/TrRoad_act!J50*1000
)</f>
        <v>294.24269784163334</v>
      </c>
      <c r="K74" s="77">
        <f>IF(TrRoad_act!K50=0,"",K37/TrRoad_act!K50*1000
)</f>
        <v>295.45289232677646</v>
      </c>
      <c r="L74" s="77">
        <f>IF(TrRoad_act!L50=0,"",L37/TrRoad_act!L50*1000
)</f>
        <v>322.63206371309116</v>
      </c>
      <c r="M74" s="77">
        <f>IF(TrRoad_act!M50=0,"",M37/TrRoad_act!M50*1000
)</f>
        <v>342.3544326614587</v>
      </c>
      <c r="N74" s="77">
        <f>IF(TrRoad_act!N50=0,"",N37/TrRoad_act!N50*1000
)</f>
        <v>351.4388703332416</v>
      </c>
      <c r="O74" s="77">
        <f>IF(TrRoad_act!O50=0,"",O37/TrRoad_act!O50*1000
)</f>
        <v>338.09505739757105</v>
      </c>
      <c r="P74" s="77">
        <f>IF(TrRoad_act!P50=0,"",P37/TrRoad_act!P50*1000
)</f>
        <v>322.44732747211214</v>
      </c>
      <c r="Q74" s="77">
        <f>IF(TrRoad_act!Q50=0,"",Q37/TrRoad_act!Q50*1000
)</f>
        <v>325.76572192013134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>
        <f>IF(TrRoad_act!P51=0,"",P38/TrRoad_act!P51*1000
)</f>
        <v>208.04566666772178</v>
      </c>
      <c r="Q75" s="77">
        <f>IF(TrRoad_act!Q51=0,"",Q38/TrRoad_act!Q51*1000
)</f>
        <v>216.36767850491592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 t="str">
        <f>IF(TrRoad_act!O52=0,"",O39/TrRoad_act!O52*1000
)</f>
        <v/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772.01737417502989</v>
      </c>
      <c r="C77" s="76">
        <f>IF(TrRoad_act!C53=0,"",C40/TrRoad_act!C53*1000
)</f>
        <v>1030.6831756793056</v>
      </c>
      <c r="D77" s="76">
        <f>IF(TrRoad_act!D53=0,"",D40/TrRoad_act!D53*1000
)</f>
        <v>1028.119138736369</v>
      </c>
      <c r="E77" s="76">
        <f>IF(TrRoad_act!E53=0,"",E40/TrRoad_act!E53*1000
)</f>
        <v>1149.6583298930234</v>
      </c>
      <c r="F77" s="76">
        <f>IF(TrRoad_act!F53=0,"",F40/TrRoad_act!F53*1000
)</f>
        <v>1282.8705913514884</v>
      </c>
      <c r="G77" s="76">
        <f>IF(TrRoad_act!G53=0,"",G40/TrRoad_act!G53*1000
)</f>
        <v>1443.1122257908908</v>
      </c>
      <c r="H77" s="76">
        <f>IF(TrRoad_act!H53=0,"",H40/TrRoad_act!H53*1000
)</f>
        <v>1558.9728164660403</v>
      </c>
      <c r="I77" s="76">
        <f>IF(TrRoad_act!I53=0,"",I40/TrRoad_act!I53*1000
)</f>
        <v>2023.2980554519791</v>
      </c>
      <c r="J77" s="76">
        <f>IF(TrRoad_act!J53=0,"",J40/TrRoad_act!J53*1000
)</f>
        <v>2820.3474819574217</v>
      </c>
      <c r="K77" s="76">
        <f>IF(TrRoad_act!K53=0,"",K40/TrRoad_act!K53*1000
)</f>
        <v>2019.6785820352598</v>
      </c>
      <c r="L77" s="76">
        <f>IF(TrRoad_act!L53=0,"",L40/TrRoad_act!L53*1000
)</f>
        <v>2193.185700119438</v>
      </c>
      <c r="M77" s="76">
        <f>IF(TrRoad_act!M53=0,"",M40/TrRoad_act!M53*1000
)</f>
        <v>2656.8126793345173</v>
      </c>
      <c r="N77" s="76">
        <f>IF(TrRoad_act!N53=0,"",N40/TrRoad_act!N53*1000
)</f>
        <v>2933.1370839287579</v>
      </c>
      <c r="O77" s="76">
        <f>IF(TrRoad_act!O53=0,"",O40/TrRoad_act!O53*1000
)</f>
        <v>2694.4638570028469</v>
      </c>
      <c r="P77" s="76">
        <f>IF(TrRoad_act!P53=0,"",P40/TrRoad_act!P53*1000
)</f>
        <v>2506.10756122263</v>
      </c>
      <c r="Q77" s="76">
        <f>IF(TrRoad_act!Q53=0,"",Q40/TrRoad_act!Q53*1000
)</f>
        <v>2276.8152837684852</v>
      </c>
    </row>
    <row r="78" spans="1:17" ht="11.45" customHeight="1" x14ac:dyDescent="0.25">
      <c r="A78" s="17" t="s">
        <v>23</v>
      </c>
      <c r="B78" s="75">
        <f>IF(TrRoad_act!B54=0,"",B41/TrRoad_act!B54*1000
)</f>
        <v>1110.1229660321385</v>
      </c>
      <c r="C78" s="75">
        <f>IF(TrRoad_act!C54=0,"",C41/TrRoad_act!C54*1000
)</f>
        <v>1141.1497469511705</v>
      </c>
      <c r="D78" s="75">
        <f>IF(TrRoad_act!D54=0,"",D41/TrRoad_act!D54*1000
)</f>
        <v>1141.6499671929053</v>
      </c>
      <c r="E78" s="75">
        <f>IF(TrRoad_act!E54=0,"",E41/TrRoad_act!E54*1000
)</f>
        <v>1158.3145202385165</v>
      </c>
      <c r="F78" s="75">
        <f>IF(TrRoad_act!F54=0,"",F41/TrRoad_act!F54*1000
)</f>
        <v>1175.8195495180034</v>
      </c>
      <c r="G78" s="75">
        <f>IF(TrRoad_act!G54=0,"",G41/TrRoad_act!G54*1000
)</f>
        <v>1194.7321908612807</v>
      </c>
      <c r="H78" s="75">
        <f>IF(TrRoad_act!H54=0,"",H41/TrRoad_act!H54*1000
)</f>
        <v>1199.0647706619243</v>
      </c>
      <c r="I78" s="75">
        <f>IF(TrRoad_act!I54=0,"",I41/TrRoad_act!I54*1000
)</f>
        <v>1254.3233816389934</v>
      </c>
      <c r="J78" s="75">
        <f>IF(TrRoad_act!J54=0,"",J41/TrRoad_act!J54*1000
)</f>
        <v>1357.302936368884</v>
      </c>
      <c r="K78" s="75">
        <f>IF(TrRoad_act!K54=0,"",K41/TrRoad_act!K54*1000
)</f>
        <v>1231.9235968329538</v>
      </c>
      <c r="L78" s="75">
        <f>IF(TrRoad_act!L54=0,"",L41/TrRoad_act!L54*1000
)</f>
        <v>1248.9627373793348</v>
      </c>
      <c r="M78" s="75">
        <f>IF(TrRoad_act!M54=0,"",M41/TrRoad_act!M54*1000
)</f>
        <v>1325.2755542982234</v>
      </c>
      <c r="N78" s="75">
        <f>IF(TrRoad_act!N54=0,"",N41/TrRoad_act!N54*1000
)</f>
        <v>1353.972777055676</v>
      </c>
      <c r="O78" s="75">
        <f>IF(TrRoad_act!O54=0,"",O41/TrRoad_act!O54*1000
)</f>
        <v>1311.5886319530132</v>
      </c>
      <c r="P78" s="75">
        <f>IF(TrRoad_act!P54=0,"",P41/TrRoad_act!P54*1000
)</f>
        <v>1304.6697174704448</v>
      </c>
      <c r="Q78" s="75">
        <f>IF(TrRoad_act!Q54=0,"",Q41/TrRoad_act!Q54*1000
)</f>
        <v>1281.8918824872396</v>
      </c>
    </row>
    <row r="79" spans="1:17" ht="11.45" customHeight="1" x14ac:dyDescent="0.25">
      <c r="A79" s="15" t="s">
        <v>22</v>
      </c>
      <c r="B79" s="74">
        <f>IF(TrRoad_act!B55=0,"",B42/TrRoad_act!B55*1000
)</f>
        <v>458.81191128449672</v>
      </c>
      <c r="C79" s="74">
        <f>IF(TrRoad_act!C55=0,"",C42/TrRoad_act!C55*1000
)</f>
        <v>933.09343911305723</v>
      </c>
      <c r="D79" s="74">
        <f>IF(TrRoad_act!D55=0,"",D42/TrRoad_act!D55*1000
)</f>
        <v>915.70706096429626</v>
      </c>
      <c r="E79" s="74">
        <f>IF(TrRoad_act!E55=0,"",E42/TrRoad_act!E55*1000
)</f>
        <v>1140.6102446099735</v>
      </c>
      <c r="F79" s="74">
        <f>IF(TrRoad_act!F55=0,"",F42/TrRoad_act!F55*1000
)</f>
        <v>1408.8150233696228</v>
      </c>
      <c r="G79" s="74">
        <f>IF(TrRoad_act!G55=0,"",G42/TrRoad_act!G55*1000
)</f>
        <v>1736.737913369845</v>
      </c>
      <c r="H79" s="74">
        <f>IF(TrRoad_act!H55=0,"",H42/TrRoad_act!H55*1000
)</f>
        <v>1901.9114273682528</v>
      </c>
      <c r="I79" s="74">
        <f>IF(TrRoad_act!I55=0,"",I42/TrRoad_act!I55*1000
)</f>
        <v>2797.0501509443966</v>
      </c>
      <c r="J79" s="74">
        <f>IF(TrRoad_act!J55=0,"",J42/TrRoad_act!J55*1000
)</f>
        <v>4298.5610279822595</v>
      </c>
      <c r="K79" s="74">
        <f>IF(TrRoad_act!K55=0,"",K42/TrRoad_act!K55*1000
)</f>
        <v>2807.8360655985398</v>
      </c>
      <c r="L79" s="74">
        <f>IF(TrRoad_act!L55=0,"",L42/TrRoad_act!L55*1000
)</f>
        <v>3187.7105968342644</v>
      </c>
      <c r="M79" s="74">
        <f>IF(TrRoad_act!M55=0,"",M42/TrRoad_act!M55*1000
)</f>
        <v>3937.2172071462769</v>
      </c>
      <c r="N79" s="74">
        <f>IF(TrRoad_act!N55=0,"",N42/TrRoad_act!N55*1000
)</f>
        <v>4254.7780756512975</v>
      </c>
      <c r="O79" s="74">
        <f>IF(TrRoad_act!O55=0,"",O42/TrRoad_act!O55*1000
)</f>
        <v>3791.4851857495805</v>
      </c>
      <c r="P79" s="74">
        <f>IF(TrRoad_act!P55=0,"",P42/TrRoad_act!P55*1000
)</f>
        <v>3541.0103306722694</v>
      </c>
      <c r="Q79" s="74">
        <f>IF(TrRoad_act!Q55=0,"",Q42/TrRoad_act!Q55*1000
)</f>
        <v>3038.7136383024226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129.15544635190676</v>
      </c>
      <c r="C82" s="79">
        <f>IF(TrRoad_act!C4=0,"",C18/TrRoad_act!C4*1000)</f>
        <v>127.14056244169069</v>
      </c>
      <c r="D82" s="79">
        <f>IF(TrRoad_act!D4=0,"",D18/TrRoad_act!D4*1000)</f>
        <v>126.67317120842456</v>
      </c>
      <c r="E82" s="79">
        <f>IF(TrRoad_act!E4=0,"",E18/TrRoad_act!E4*1000)</f>
        <v>123.46212542403636</v>
      </c>
      <c r="F82" s="79">
        <f>IF(TrRoad_act!F4=0,"",F18/TrRoad_act!F4*1000)</f>
        <v>116.53350320217973</v>
      </c>
      <c r="G82" s="79">
        <f>IF(TrRoad_act!G4=0,"",G18/TrRoad_act!G4*1000)</f>
        <v>118.75465541174259</v>
      </c>
      <c r="H82" s="79">
        <f>IF(TrRoad_act!H4=0,"",H18/TrRoad_act!H4*1000)</f>
        <v>117.03751825212117</v>
      </c>
      <c r="I82" s="79">
        <f>IF(TrRoad_act!I4=0,"",I18/TrRoad_act!I4*1000)</f>
        <v>115.22876931913703</v>
      </c>
      <c r="J82" s="79">
        <f>IF(TrRoad_act!J4=0,"",J18/TrRoad_act!J4*1000)</f>
        <v>121.34910110411656</v>
      </c>
      <c r="K82" s="79">
        <f>IF(TrRoad_act!K4=0,"",K18/TrRoad_act!K4*1000)</f>
        <v>114.24052813991962</v>
      </c>
      <c r="L82" s="79">
        <f>IF(TrRoad_act!L4=0,"",L18/TrRoad_act!L4*1000)</f>
        <v>115.55470502659195</v>
      </c>
      <c r="M82" s="79">
        <f>IF(TrRoad_act!M4=0,"",M18/TrRoad_act!M4*1000)</f>
        <v>117.2290089209139</v>
      </c>
      <c r="N82" s="79">
        <f>IF(TrRoad_act!N4=0,"",N18/TrRoad_act!N4*1000)</f>
        <v>114.19732223114303</v>
      </c>
      <c r="O82" s="79">
        <f>IF(TrRoad_act!O4=0,"",O18/TrRoad_act!O4*1000)</f>
        <v>110.69083354087473</v>
      </c>
      <c r="P82" s="79">
        <f>IF(TrRoad_act!P4=0,"",P18/TrRoad_act!P4*1000)</f>
        <v>109.55124633896897</v>
      </c>
      <c r="Q82" s="79">
        <f>IF(TrRoad_act!Q4=0,"",Q18/TrRoad_act!Q4*1000)</f>
        <v>109.38749366317785</v>
      </c>
    </row>
    <row r="83" spans="1:17" ht="11.45" customHeight="1" x14ac:dyDescent="0.25">
      <c r="A83" s="23" t="s">
        <v>30</v>
      </c>
      <c r="B83" s="78">
        <f>IF(TrRoad_act!B5=0,"",B19/TrRoad_act!B5*1000)</f>
        <v>112.8832656033685</v>
      </c>
      <c r="C83" s="78">
        <f>IF(TrRoad_act!C5=0,"",C19/TrRoad_act!C5*1000)</f>
        <v>112.603211809291</v>
      </c>
      <c r="D83" s="78">
        <f>IF(TrRoad_act!D5=0,"",D19/TrRoad_act!D5*1000)</f>
        <v>118.02346403451794</v>
      </c>
      <c r="E83" s="78">
        <f>IF(TrRoad_act!E5=0,"",E19/TrRoad_act!E5*1000)</f>
        <v>111.72433106134865</v>
      </c>
      <c r="F83" s="78">
        <f>IF(TrRoad_act!F5=0,"",F19/TrRoad_act!F5*1000)</f>
        <v>111.06334233756047</v>
      </c>
      <c r="G83" s="78">
        <f>IF(TrRoad_act!G5=0,"",G19/TrRoad_act!G5*1000)</f>
        <v>110.37644355207816</v>
      </c>
      <c r="H83" s="78">
        <f>IF(TrRoad_act!H5=0,"",H19/TrRoad_act!H5*1000)</f>
        <v>108.85851208439857</v>
      </c>
      <c r="I83" s="78">
        <f>IF(TrRoad_act!I5=0,"",I19/TrRoad_act!I5*1000)</f>
        <v>104.37453572449333</v>
      </c>
      <c r="J83" s="78">
        <f>IF(TrRoad_act!J5=0,"",J19/TrRoad_act!J5*1000)</f>
        <v>101.70805214477714</v>
      </c>
      <c r="K83" s="78">
        <f>IF(TrRoad_act!K5=0,"",K19/TrRoad_act!K5*1000)</f>
        <v>99.932095044191868</v>
      </c>
      <c r="L83" s="78">
        <f>IF(TrRoad_act!L5=0,"",L19/TrRoad_act!L5*1000)</f>
        <v>98.92061193829629</v>
      </c>
      <c r="M83" s="78">
        <f>IF(TrRoad_act!M5=0,"",M19/TrRoad_act!M5*1000)</f>
        <v>98.257880128137813</v>
      </c>
      <c r="N83" s="78">
        <f>IF(TrRoad_act!N5=0,"",N19/TrRoad_act!N5*1000)</f>
        <v>97.574256170459066</v>
      </c>
      <c r="O83" s="78">
        <f>IF(TrRoad_act!O5=0,"",O19/TrRoad_act!O5*1000)</f>
        <v>96.288006512118088</v>
      </c>
      <c r="P83" s="78">
        <f>IF(TrRoad_act!P5=0,"",P19/TrRoad_act!P5*1000)</f>
        <v>94.87224130296444</v>
      </c>
      <c r="Q83" s="78">
        <f>IF(TrRoad_act!Q5=0,"",Q19/TrRoad_act!Q5*1000)</f>
        <v>93.380022365083889</v>
      </c>
    </row>
    <row r="84" spans="1:17" ht="11.45" customHeight="1" x14ac:dyDescent="0.25">
      <c r="A84" s="19" t="s">
        <v>29</v>
      </c>
      <c r="B84" s="76">
        <f>IF(TrRoad_act!B6=0,"",B20/TrRoad_act!B6*1000)</f>
        <v>141.15812077058663</v>
      </c>
      <c r="C84" s="76">
        <f>IF(TrRoad_act!C6=0,"",C20/TrRoad_act!C6*1000)</f>
        <v>138.60802616624173</v>
      </c>
      <c r="D84" s="76">
        <f>IF(TrRoad_act!D6=0,"",D20/TrRoad_act!D6*1000)</f>
        <v>137.75805023758357</v>
      </c>
      <c r="E84" s="76">
        <f>IF(TrRoad_act!E6=0,"",E20/TrRoad_act!E6*1000)</f>
        <v>134.9165567992375</v>
      </c>
      <c r="F84" s="76">
        <f>IF(TrRoad_act!F6=0,"",F20/TrRoad_act!F6*1000)</f>
        <v>125.12337682040706</v>
      </c>
      <c r="G84" s="76">
        <f>IF(TrRoad_act!G6=0,"",G20/TrRoad_act!G6*1000)</f>
        <v>126.96507386481493</v>
      </c>
      <c r="H84" s="76">
        <f>IF(TrRoad_act!H6=0,"",H20/TrRoad_act!H6*1000)</f>
        <v>125.12825676343783</v>
      </c>
      <c r="I84" s="76">
        <f>IF(TrRoad_act!I6=0,"",I20/TrRoad_act!I6*1000)</f>
        <v>123.16966664877916</v>
      </c>
      <c r="J84" s="76">
        <f>IF(TrRoad_act!J6=0,"",J20/TrRoad_act!J6*1000)</f>
        <v>129.60391469945145</v>
      </c>
      <c r="K84" s="76">
        <f>IF(TrRoad_act!K6=0,"",K20/TrRoad_act!K6*1000)</f>
        <v>121.50769286586019</v>
      </c>
      <c r="L84" s="76">
        <f>IF(TrRoad_act!L6=0,"",L20/TrRoad_act!L6*1000)</f>
        <v>123.14491027507619</v>
      </c>
      <c r="M84" s="76">
        <f>IF(TrRoad_act!M6=0,"",M20/TrRoad_act!M6*1000)</f>
        <v>125.16016218109463</v>
      </c>
      <c r="N84" s="76">
        <f>IF(TrRoad_act!N6=0,"",N20/TrRoad_act!N6*1000)</f>
        <v>121.84046793489952</v>
      </c>
      <c r="O84" s="76">
        <f>IF(TrRoad_act!O6=0,"",O20/TrRoad_act!O6*1000)</f>
        <v>118.16889320307151</v>
      </c>
      <c r="P84" s="76">
        <f>IF(TrRoad_act!P6=0,"",P20/TrRoad_act!P6*1000)</f>
        <v>116.89815685672049</v>
      </c>
      <c r="Q84" s="76">
        <f>IF(TrRoad_act!Q6=0,"",Q20/TrRoad_act!Q6*1000)</f>
        <v>116.84023251148729</v>
      </c>
    </row>
    <row r="85" spans="1:17" ht="11.45" customHeight="1" x14ac:dyDescent="0.25">
      <c r="A85" s="62" t="s">
        <v>59</v>
      </c>
      <c r="B85" s="77">
        <f>IF(TrRoad_act!B7=0,"",B21/TrRoad_act!B7*1000)</f>
        <v>151.52650770000275</v>
      </c>
      <c r="C85" s="77">
        <f>IF(TrRoad_act!C7=0,"",C21/TrRoad_act!C7*1000)</f>
        <v>149.03110537724143</v>
      </c>
      <c r="D85" s="77">
        <f>IF(TrRoad_act!D7=0,"",D21/TrRoad_act!D7*1000)</f>
        <v>151.9439338020465</v>
      </c>
      <c r="E85" s="77">
        <f>IF(TrRoad_act!E7=0,"",E21/TrRoad_act!E7*1000)</f>
        <v>148.0587300456603</v>
      </c>
      <c r="F85" s="77">
        <f>IF(TrRoad_act!F7=0,"",F21/TrRoad_act!F7*1000)</f>
        <v>135.28211236722839</v>
      </c>
      <c r="G85" s="77">
        <f>IF(TrRoad_act!G7=0,"",G21/TrRoad_act!G7*1000)</f>
        <v>138.28074052379182</v>
      </c>
      <c r="H85" s="77">
        <f>IF(TrRoad_act!H7=0,"",H21/TrRoad_act!H7*1000)</f>
        <v>136.69080889190155</v>
      </c>
      <c r="I85" s="77">
        <f>IF(TrRoad_act!I7=0,"",I21/TrRoad_act!I7*1000)</f>
        <v>133.80071772176672</v>
      </c>
      <c r="J85" s="77">
        <f>IF(TrRoad_act!J7=0,"",J21/TrRoad_act!J7*1000)</f>
        <v>145.00422103805693</v>
      </c>
      <c r="K85" s="77">
        <f>IF(TrRoad_act!K7=0,"",K21/TrRoad_act!K7*1000)</f>
        <v>135.57953351183426</v>
      </c>
      <c r="L85" s="77">
        <f>IF(TrRoad_act!L7=0,"",L21/TrRoad_act!L7*1000)</f>
        <v>139.71490764939833</v>
      </c>
      <c r="M85" s="77">
        <f>IF(TrRoad_act!M7=0,"",M21/TrRoad_act!M7*1000)</f>
        <v>141.66832542893891</v>
      </c>
      <c r="N85" s="77">
        <f>IF(TrRoad_act!N7=0,"",N21/TrRoad_act!N7*1000)</f>
        <v>134.94599979759587</v>
      </c>
      <c r="O85" s="77">
        <f>IF(TrRoad_act!O7=0,"",O21/TrRoad_act!O7*1000)</f>
        <v>129.23881773746547</v>
      </c>
      <c r="P85" s="77">
        <f>IF(TrRoad_act!P7=0,"",P21/TrRoad_act!P7*1000)</f>
        <v>124.3628533571366</v>
      </c>
      <c r="Q85" s="77">
        <f>IF(TrRoad_act!Q7=0,"",Q21/TrRoad_act!Q7*1000)</f>
        <v>123.99394436401538</v>
      </c>
    </row>
    <row r="86" spans="1:17" ht="11.45" customHeight="1" x14ac:dyDescent="0.25">
      <c r="A86" s="62" t="s">
        <v>58</v>
      </c>
      <c r="B86" s="77">
        <f>IF(TrRoad_act!B8=0,"",B22/TrRoad_act!B8*1000)</f>
        <v>99.325324993753696</v>
      </c>
      <c r="C86" s="77">
        <f>IF(TrRoad_act!C8=0,"",C22/TrRoad_act!C8*1000)</f>
        <v>99.700017338518961</v>
      </c>
      <c r="D86" s="77">
        <f>IF(TrRoad_act!D8=0,"",D22/TrRoad_act!D8*1000)</f>
        <v>100.60158876941776</v>
      </c>
      <c r="E86" s="77">
        <f>IF(TrRoad_act!E8=0,"",E22/TrRoad_act!E8*1000)</f>
        <v>100.63610031108813</v>
      </c>
      <c r="F86" s="77">
        <f>IF(TrRoad_act!F8=0,"",F22/TrRoad_act!F8*1000)</f>
        <v>103.66329846887771</v>
      </c>
      <c r="G86" s="77">
        <f>IF(TrRoad_act!G8=0,"",G22/TrRoad_act!G8*1000)</f>
        <v>106.94773051604712</v>
      </c>
      <c r="H86" s="77">
        <f>IF(TrRoad_act!H8=0,"",H22/TrRoad_act!H8*1000)</f>
        <v>107.71410550544718</v>
      </c>
      <c r="I86" s="77">
        <f>IF(TrRoad_act!I8=0,"",I22/TrRoad_act!I8*1000)</f>
        <v>109.60784886113311</v>
      </c>
      <c r="J86" s="77">
        <f>IF(TrRoad_act!J8=0,"",J22/TrRoad_act!J8*1000)</f>
        <v>112.20350192106001</v>
      </c>
      <c r="K86" s="77">
        <f>IF(TrRoad_act!K8=0,"",K22/TrRoad_act!K8*1000)</f>
        <v>107.44506733516438</v>
      </c>
      <c r="L86" s="77">
        <f>IF(TrRoad_act!L8=0,"",L22/TrRoad_act!L8*1000)</f>
        <v>108.06260193107106</v>
      </c>
      <c r="M86" s="77">
        <f>IF(TrRoad_act!M8=0,"",M22/TrRoad_act!M8*1000)</f>
        <v>111.16570921833075</v>
      </c>
      <c r="N86" s="77">
        <f>IF(TrRoad_act!N8=0,"",N22/TrRoad_act!N8*1000)</f>
        <v>111.46667170880222</v>
      </c>
      <c r="O86" s="77">
        <f>IF(TrRoad_act!O8=0,"",O22/TrRoad_act!O8*1000)</f>
        <v>109.91847630857173</v>
      </c>
      <c r="P86" s="77">
        <f>IF(TrRoad_act!P8=0,"",P22/TrRoad_act!P8*1000)</f>
        <v>111.69345772561104</v>
      </c>
      <c r="Q86" s="77">
        <f>IF(TrRoad_act!Q8=0,"",Q22/TrRoad_act!Q8*1000)</f>
        <v>112.07478546779713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 t="str">
        <f>IF(TrRoad_act!G9=0,"",G23/TrRoad_act!G9*1000)</f>
        <v/>
      </c>
      <c r="H87" s="77">
        <f>IF(TrRoad_act!H9=0,"",H23/TrRoad_act!H9*1000)</f>
        <v>75.615711343930698</v>
      </c>
      <c r="I87" s="77">
        <f>IF(TrRoad_act!I9=0,"",I23/TrRoad_act!I9*1000)</f>
        <v>98.9832747609438</v>
      </c>
      <c r="J87" s="77">
        <f>IF(TrRoad_act!J9=0,"",J23/TrRoad_act!J9*1000)</f>
        <v>109.75461719730632</v>
      </c>
      <c r="K87" s="77">
        <f>IF(TrRoad_act!K9=0,"",K23/TrRoad_act!K9*1000)</f>
        <v>111.58253682794656</v>
      </c>
      <c r="L87" s="77">
        <f>IF(TrRoad_act!L9=0,"",L23/TrRoad_act!L9*1000)</f>
        <v>123.0294334845718</v>
      </c>
      <c r="M87" s="77">
        <f>IF(TrRoad_act!M9=0,"",M23/TrRoad_act!M9*1000)</f>
        <v>132.26438960975375</v>
      </c>
      <c r="N87" s="77">
        <f>IF(TrRoad_act!N9=0,"",N23/TrRoad_act!N9*1000)</f>
        <v>138.20526418465298</v>
      </c>
      <c r="O87" s="77">
        <f>IF(TrRoad_act!O9=0,"",O23/TrRoad_act!O9*1000)</f>
        <v>135.36847990211319</v>
      </c>
      <c r="P87" s="77">
        <f>IF(TrRoad_act!P9=0,"",P23/TrRoad_act!P9*1000)</f>
        <v>133.82175294992376</v>
      </c>
      <c r="Q87" s="77">
        <f>IF(TrRoad_act!Q9=0,"",Q23/TrRoad_act!Q9*1000)</f>
        <v>136.40515747123047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>
        <f>IF(TrRoad_act!N10=0,"",N24/TrRoad_act!N10*1000)</f>
        <v>92.528330699779985</v>
      </c>
      <c r="O88" s="77">
        <f>IF(TrRoad_act!O10=0,"",O24/TrRoad_act!O10*1000)</f>
        <v>94.057510543652882</v>
      </c>
      <c r="P88" s="77">
        <f>IF(TrRoad_act!P10=0,"",P24/TrRoad_act!P10*1000)</f>
        <v>90.314679405134186</v>
      </c>
      <c r="Q88" s="77">
        <f>IF(TrRoad_act!Q10=0,"",Q24/TrRoad_act!Q10*1000)</f>
        <v>88.267546531646829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40.770787558899059</v>
      </c>
      <c r="P89" s="77">
        <f>IF(TrRoad_act!P11=0,"",P25/TrRoad_act!P11*1000)</f>
        <v>40.817147309089606</v>
      </c>
      <c r="Q89" s="77">
        <f>IF(TrRoad_act!Q11=0,"",Q25/TrRoad_act!Q11*1000)</f>
        <v>39.309317839627212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59.912595488302301</v>
      </c>
      <c r="C91" s="76">
        <f>IF(TrRoad_act!C13=0,"",C27/TrRoad_act!C13*1000)</f>
        <v>57.199779746654748</v>
      </c>
      <c r="D91" s="76">
        <f>IF(TrRoad_act!D13=0,"",D27/TrRoad_act!D13*1000)</f>
        <v>56.222529149656054</v>
      </c>
      <c r="E91" s="76">
        <f>IF(TrRoad_act!E13=0,"",E27/TrRoad_act!E13*1000)</f>
        <v>52.904600766691324</v>
      </c>
      <c r="F91" s="76">
        <f>IF(TrRoad_act!F13=0,"",F27/TrRoad_act!F13*1000)</f>
        <v>57.892735162280474</v>
      </c>
      <c r="G91" s="76">
        <f>IF(TrRoad_act!G13=0,"",G27/TrRoad_act!G13*1000)</f>
        <v>58.752975609393694</v>
      </c>
      <c r="H91" s="76">
        <f>IF(TrRoad_act!H13=0,"",H27/TrRoad_act!H13*1000)</f>
        <v>58.009057748675794</v>
      </c>
      <c r="I91" s="76">
        <f>IF(TrRoad_act!I13=0,"",I27/TrRoad_act!I13*1000)</f>
        <v>56.01150846985211</v>
      </c>
      <c r="J91" s="76">
        <f>IF(TrRoad_act!J13=0,"",J27/TrRoad_act!J13*1000)</f>
        <v>57.225284948590556</v>
      </c>
      <c r="K91" s="76">
        <f>IF(TrRoad_act!K13=0,"",K27/TrRoad_act!K13*1000)</f>
        <v>56.487690795592648</v>
      </c>
      <c r="L91" s="76">
        <f>IF(TrRoad_act!L13=0,"",L27/TrRoad_act!L13*1000)</f>
        <v>55.718358337813584</v>
      </c>
      <c r="M91" s="76">
        <f>IF(TrRoad_act!M13=0,"",M27/TrRoad_act!M13*1000)</f>
        <v>56.622411968298046</v>
      </c>
      <c r="N91" s="76">
        <f>IF(TrRoad_act!N13=0,"",N27/TrRoad_act!N13*1000)</f>
        <v>55.819954246138714</v>
      </c>
      <c r="O91" s="76">
        <f>IF(TrRoad_act!O13=0,"",O27/TrRoad_act!O13*1000)</f>
        <v>55.071558136626365</v>
      </c>
      <c r="P91" s="76">
        <f>IF(TrRoad_act!P13=0,"",P27/TrRoad_act!P13*1000)</f>
        <v>55.973394862172391</v>
      </c>
      <c r="Q91" s="76">
        <f>IF(TrRoad_act!Q13=0,"",Q27/TrRoad_act!Q13*1000)</f>
        <v>56.385852941944854</v>
      </c>
    </row>
    <row r="92" spans="1:17" ht="11.45" customHeight="1" x14ac:dyDescent="0.25">
      <c r="A92" s="62" t="s">
        <v>59</v>
      </c>
      <c r="B92" s="75">
        <f>IF(TrRoad_act!B14=0,"",B28/TrRoad_act!B14*1000)</f>
        <v>48.098048542098994</v>
      </c>
      <c r="C92" s="75">
        <f>IF(TrRoad_act!C14=0,"",C28/TrRoad_act!C14*1000)</f>
        <v>47.448578775047146</v>
      </c>
      <c r="D92" s="75">
        <f>IF(TrRoad_act!D14=0,"",D28/TrRoad_act!D14*1000)</f>
        <v>46.911005464430922</v>
      </c>
      <c r="E92" s="75">
        <f>IF(TrRoad_act!E14=0,"",E28/TrRoad_act!E14*1000)</f>
        <v>44.497493135261628</v>
      </c>
      <c r="F92" s="75">
        <f>IF(TrRoad_act!F14=0,"",F28/TrRoad_act!F14*1000)</f>
        <v>48.971959641138859</v>
      </c>
      <c r="G92" s="75">
        <f>IF(TrRoad_act!G14=0,"",G28/TrRoad_act!G14*1000)</f>
        <v>50.163109355444178</v>
      </c>
      <c r="H92" s="75">
        <f>IF(TrRoad_act!H14=0,"",H28/TrRoad_act!H14*1000)</f>
        <v>50.218264489995512</v>
      </c>
      <c r="I92" s="75">
        <f>IF(TrRoad_act!I14=0,"",I28/TrRoad_act!I14*1000)</f>
        <v>49.131514391308528</v>
      </c>
      <c r="J92" s="75">
        <f>IF(TrRoad_act!J14=0,"",J28/TrRoad_act!J14*1000)</f>
        <v>50.720109815584877</v>
      </c>
      <c r="K92" s="75">
        <f>IF(TrRoad_act!K14=0,"",K28/TrRoad_act!K14*1000)</f>
        <v>50.883055873280135</v>
      </c>
      <c r="L92" s="75">
        <f>IF(TrRoad_act!L14=0,"",L28/TrRoad_act!L14*1000)</f>
        <v>50.959869018141845</v>
      </c>
      <c r="M92" s="75">
        <f>IF(TrRoad_act!M14=0,"",M28/TrRoad_act!M14*1000)</f>
        <v>51.052244773092845</v>
      </c>
      <c r="N92" s="75">
        <f>IF(TrRoad_act!N14=0,"",N28/TrRoad_act!N14*1000)</f>
        <v>51.130245117043039</v>
      </c>
      <c r="O92" s="75">
        <f>IF(TrRoad_act!O14=0,"",O28/TrRoad_act!O14*1000)</f>
        <v>48.050411590688377</v>
      </c>
      <c r="P92" s="75">
        <f>IF(TrRoad_act!P14=0,"",P28/TrRoad_act!P14*1000)</f>
        <v>47.483019972359109</v>
      </c>
      <c r="Q92" s="75">
        <f>IF(TrRoad_act!Q14=0,"",Q28/TrRoad_act!Q14*1000)</f>
        <v>46.450203259296664</v>
      </c>
    </row>
    <row r="93" spans="1:17" ht="11.45" customHeight="1" x14ac:dyDescent="0.25">
      <c r="A93" s="62" t="s">
        <v>58</v>
      </c>
      <c r="B93" s="75">
        <f>IF(TrRoad_act!B15=0,"",B29/TrRoad_act!B15*1000)</f>
        <v>59.993315799144227</v>
      </c>
      <c r="C93" s="75">
        <f>IF(TrRoad_act!C15=0,"",C29/TrRoad_act!C15*1000)</f>
        <v>57.262584928852789</v>
      </c>
      <c r="D93" s="75">
        <f>IF(TrRoad_act!D15=0,"",D29/TrRoad_act!D15*1000)</f>
        <v>56.278089745417347</v>
      </c>
      <c r="E93" s="75">
        <f>IF(TrRoad_act!E15=0,"",E29/TrRoad_act!E15*1000)</f>
        <v>52.948936317926581</v>
      </c>
      <c r="F93" s="75">
        <f>IF(TrRoad_act!F15=0,"",F29/TrRoad_act!F15*1000)</f>
        <v>57.931934322743494</v>
      </c>
      <c r="G93" s="75">
        <f>IF(TrRoad_act!G15=0,"",G29/TrRoad_act!G15*1000)</f>
        <v>58.787103538707115</v>
      </c>
      <c r="H93" s="75">
        <f>IF(TrRoad_act!H15=0,"",H29/TrRoad_act!H15*1000)</f>
        <v>58.03601715886861</v>
      </c>
      <c r="I93" s="75">
        <f>IF(TrRoad_act!I15=0,"",I29/TrRoad_act!I15*1000)</f>
        <v>56.03179102180475</v>
      </c>
      <c r="J93" s="75">
        <f>IF(TrRoad_act!J15=0,"",J29/TrRoad_act!J15*1000)</f>
        <v>57.240370090460637</v>
      </c>
      <c r="K93" s="75">
        <f>IF(TrRoad_act!K15=0,"",K29/TrRoad_act!K15*1000)</f>
        <v>56.498481006929232</v>
      </c>
      <c r="L93" s="75">
        <f>IF(TrRoad_act!L15=0,"",L29/TrRoad_act!L15*1000)</f>
        <v>55.725925411972348</v>
      </c>
      <c r="M93" s="75">
        <f>IF(TrRoad_act!M15=0,"",M29/TrRoad_act!M15*1000)</f>
        <v>56.629310790217716</v>
      </c>
      <c r="N93" s="75">
        <f>IF(TrRoad_act!N15=0,"",N29/TrRoad_act!N15*1000)</f>
        <v>55.965571524624288</v>
      </c>
      <c r="O93" s="75">
        <f>IF(TrRoad_act!O15=0,"",O29/TrRoad_act!O15*1000)</f>
        <v>55.207840725654691</v>
      </c>
      <c r="P93" s="75">
        <f>IF(TrRoad_act!P15=0,"",P29/TrRoad_act!P15*1000)</f>
        <v>56.236288420006993</v>
      </c>
      <c r="Q93" s="75">
        <f>IF(TrRoad_act!Q15=0,"",Q29/TrRoad_act!Q15*1000)</f>
        <v>56.766165671377919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>
        <f>IF(TrRoad_act!N17=0,"",N31/TrRoad_act!N17*1000)</f>
        <v>43.671324027806513</v>
      </c>
      <c r="O95" s="75">
        <f>IF(TrRoad_act!O17=0,"",O31/TrRoad_act!O17*1000)</f>
        <v>44.466890995154735</v>
      </c>
      <c r="P95" s="75">
        <f>IF(TrRoad_act!P17=0,"",P31/TrRoad_act!P17*1000)</f>
        <v>42.986223064779381</v>
      </c>
      <c r="Q95" s="75">
        <f>IF(TrRoad_act!Q17=0,"",Q31/TrRoad_act!Q17*1000)</f>
        <v>44.751610469622307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 t="str">
        <f>IF(TrRoad_act!O18=0,"",O32/TrRoad_act!O18*1000)</f>
        <v/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82.05025228292584</v>
      </c>
      <c r="C97" s="79">
        <f>IF(TrRoad_act!C19=0,"",C33/TrRoad_act!C19*1000)</f>
        <v>105.83509600912731</v>
      </c>
      <c r="D97" s="79">
        <f>IF(TrRoad_act!D19=0,"",D33/TrRoad_act!D19*1000)</f>
        <v>112.61235748409361</v>
      </c>
      <c r="E97" s="79">
        <f>IF(TrRoad_act!E19=0,"",E33/TrRoad_act!E19*1000)</f>
        <v>128.72745557146089</v>
      </c>
      <c r="F97" s="79">
        <f>IF(TrRoad_act!F19=0,"",F33/TrRoad_act!F19*1000)</f>
        <v>153.82187059908804</v>
      </c>
      <c r="G97" s="79">
        <f>IF(TrRoad_act!G19=0,"",G33/TrRoad_act!G19*1000)</f>
        <v>172.18075985002861</v>
      </c>
      <c r="H97" s="79">
        <f>IF(TrRoad_act!H19=0,"",H33/TrRoad_act!H19*1000)</f>
        <v>174.86661578645621</v>
      </c>
      <c r="I97" s="79">
        <f>IF(TrRoad_act!I19=0,"",I33/TrRoad_act!I19*1000)</f>
        <v>221.89274885207737</v>
      </c>
      <c r="J97" s="79">
        <f>IF(TrRoad_act!J19=0,"",J33/TrRoad_act!J19*1000)</f>
        <v>302.25809741989588</v>
      </c>
      <c r="K97" s="79">
        <f>IF(TrRoad_act!K19=0,"",K33/TrRoad_act!K19*1000)</f>
        <v>228.98321184275778</v>
      </c>
      <c r="L97" s="79">
        <f>IF(TrRoad_act!L19=0,"",L33/TrRoad_act!L19*1000)</f>
        <v>243.10437847608839</v>
      </c>
      <c r="M97" s="79">
        <f>IF(TrRoad_act!M19=0,"",M33/TrRoad_act!M19*1000)</f>
        <v>285.09170119432059</v>
      </c>
      <c r="N97" s="79">
        <f>IF(TrRoad_act!N19=0,"",N33/TrRoad_act!N19*1000)</f>
        <v>310.36196747117435</v>
      </c>
      <c r="O97" s="79">
        <f>IF(TrRoad_act!O19=0,"",O33/TrRoad_act!O19*1000)</f>
        <v>282.24478305359833</v>
      </c>
      <c r="P97" s="79">
        <f>IF(TrRoad_act!P19=0,"",P33/TrRoad_act!P19*1000)</f>
        <v>271.39738629951603</v>
      </c>
      <c r="Q97" s="79">
        <f>IF(TrRoad_act!Q19=0,"",Q33/TrRoad_act!Q19*1000)</f>
        <v>246.41074342559213</v>
      </c>
    </row>
    <row r="98" spans="1:17" ht="11.45" customHeight="1" x14ac:dyDescent="0.25">
      <c r="A98" s="23" t="s">
        <v>27</v>
      </c>
      <c r="B98" s="78">
        <f>IF(TrRoad_act!B20=0,"",B34/TrRoad_act!B20*1000)</f>
        <v>1467.2513367226209</v>
      </c>
      <c r="C98" s="78">
        <f>IF(TrRoad_act!C20=0,"",C34/TrRoad_act!C20*1000)</f>
        <v>1472.2470077883995</v>
      </c>
      <c r="D98" s="78">
        <f>IF(TrRoad_act!D20=0,"",D34/TrRoad_act!D20*1000)</f>
        <v>1474.2981396791561</v>
      </c>
      <c r="E98" s="78">
        <f>IF(TrRoad_act!E20=0,"",E34/TrRoad_act!E20*1000)</f>
        <v>1474.1254569934224</v>
      </c>
      <c r="F98" s="78">
        <f>IF(TrRoad_act!F20=0,"",F34/TrRoad_act!F20*1000)</f>
        <v>1510.7284044529583</v>
      </c>
      <c r="G98" s="78">
        <f>IF(TrRoad_act!G20=0,"",G34/TrRoad_act!G20*1000)</f>
        <v>1510.1963093748277</v>
      </c>
      <c r="H98" s="78">
        <f>IF(TrRoad_act!H20=0,"",H34/TrRoad_act!H20*1000)</f>
        <v>1504.3764052037607</v>
      </c>
      <c r="I98" s="78">
        <f>IF(TrRoad_act!I20=0,"",I34/TrRoad_act!I20*1000)</f>
        <v>1495.0143492488764</v>
      </c>
      <c r="J98" s="78">
        <f>IF(TrRoad_act!J20=0,"",J34/TrRoad_act!J20*1000)</f>
        <v>1461.2340339498289</v>
      </c>
      <c r="K98" s="78">
        <f>IF(TrRoad_act!K20=0,"",K34/TrRoad_act!K20*1000)</f>
        <v>1435.0310377540911</v>
      </c>
      <c r="L98" s="78">
        <f>IF(TrRoad_act!L20=0,"",L34/TrRoad_act!L20*1000)</f>
        <v>1387.0816997550155</v>
      </c>
      <c r="M98" s="78">
        <f>IF(TrRoad_act!M20=0,"",M34/TrRoad_act!M20*1000)</f>
        <v>1397.4407624905939</v>
      </c>
      <c r="N98" s="78">
        <f>IF(TrRoad_act!N20=0,"",N34/TrRoad_act!N20*1000)</f>
        <v>1376.1861075285738</v>
      </c>
      <c r="O98" s="78">
        <f>IF(TrRoad_act!O20=0,"",O34/TrRoad_act!O20*1000)</f>
        <v>1373.7273372662376</v>
      </c>
      <c r="P98" s="78">
        <f>IF(TrRoad_act!P20=0,"",P34/TrRoad_act!P20*1000)</f>
        <v>1410.9268011326126</v>
      </c>
      <c r="Q98" s="78">
        <f>IF(TrRoad_act!Q20=0,"",Q34/TrRoad_act!Q20*1000)</f>
        <v>1416.9351586099203</v>
      </c>
    </row>
    <row r="99" spans="1:17" ht="11.45" customHeight="1" x14ac:dyDescent="0.25">
      <c r="A99" s="62" t="s">
        <v>59</v>
      </c>
      <c r="B99" s="77">
        <f>IF(TrRoad_act!B21=0,"",B35/TrRoad_act!B21*1000)</f>
        <v>1655.379018824847</v>
      </c>
      <c r="C99" s="77">
        <f>IF(TrRoad_act!C21=0,"",C35/TrRoad_act!C21*1000)</f>
        <v>1656.0368921511288</v>
      </c>
      <c r="D99" s="77">
        <f>IF(TrRoad_act!D21=0,"",D35/TrRoad_act!D21*1000)</f>
        <v>1659.5896072652417</v>
      </c>
      <c r="E99" s="77">
        <f>IF(TrRoad_act!E21=0,"",E35/TrRoad_act!E21*1000)</f>
        <v>1662.2003348065818</v>
      </c>
      <c r="F99" s="77">
        <f>IF(TrRoad_act!F21=0,"",F35/TrRoad_act!F21*1000)</f>
        <v>1708.7390236228541</v>
      </c>
      <c r="G99" s="77">
        <f>IF(TrRoad_act!G21=0,"",G35/TrRoad_act!G21*1000)</f>
        <v>1710.8865190028391</v>
      </c>
      <c r="H99" s="77">
        <f>IF(TrRoad_act!H21=0,"",H35/TrRoad_act!H21*1000)</f>
        <v>1703.098994377252</v>
      </c>
      <c r="I99" s="77">
        <f>IF(TrRoad_act!I21=0,"",I35/TrRoad_act!I21*1000)</f>
        <v>1695.5812708346912</v>
      </c>
      <c r="J99" s="77">
        <f>IF(TrRoad_act!J21=0,"",J35/TrRoad_act!J21*1000)</f>
        <v>1650.9154854523604</v>
      </c>
      <c r="K99" s="77">
        <f>IF(TrRoad_act!K21=0,"",K35/TrRoad_act!K21*1000)</f>
        <v>1638.0856395698454</v>
      </c>
      <c r="L99" s="77">
        <f>IF(TrRoad_act!L21=0,"",L35/TrRoad_act!L21*1000)</f>
        <v>1594.1383526199099</v>
      </c>
      <c r="M99" s="77">
        <f>IF(TrRoad_act!M21=0,"",M35/TrRoad_act!M21*1000)</f>
        <v>1577.927255532991</v>
      </c>
      <c r="N99" s="77">
        <f>IF(TrRoad_act!N21=0,"",N35/TrRoad_act!N21*1000)</f>
        <v>1569.5047686487389</v>
      </c>
      <c r="O99" s="77">
        <f>IF(TrRoad_act!O21=0,"",O35/TrRoad_act!O21*1000)</f>
        <v>1582.9988079142372</v>
      </c>
      <c r="P99" s="77">
        <f>IF(TrRoad_act!P21=0,"",P35/TrRoad_act!P21*1000)</f>
        <v>1597.7936521539375</v>
      </c>
      <c r="Q99" s="77">
        <f>IF(TrRoad_act!Q21=0,"",Q35/TrRoad_act!Q21*1000)</f>
        <v>1594.1956691431262</v>
      </c>
    </row>
    <row r="100" spans="1:17" ht="11.45" customHeight="1" x14ac:dyDescent="0.25">
      <c r="A100" s="62" t="s">
        <v>58</v>
      </c>
      <c r="B100" s="77">
        <f>IF(TrRoad_act!B22=0,"",B36/TrRoad_act!B22*1000)</f>
        <v>1418.3282227643338</v>
      </c>
      <c r="C100" s="77">
        <f>IF(TrRoad_act!C22=0,"",C36/TrRoad_act!C22*1000)</f>
        <v>1426.2941183657695</v>
      </c>
      <c r="D100" s="77">
        <f>IF(TrRoad_act!D22=0,"",D36/TrRoad_act!D22*1000)</f>
        <v>1431.2501889180892</v>
      </c>
      <c r="E100" s="77">
        <f>IF(TrRoad_act!E22=0,"",E36/TrRoad_act!E22*1000)</f>
        <v>1435.2890643040037</v>
      </c>
      <c r="F100" s="77">
        <f>IF(TrRoad_act!F22=0,"",F36/TrRoad_act!F22*1000)</f>
        <v>1475.3257881018847</v>
      </c>
      <c r="G100" s="77">
        <f>IF(TrRoad_act!G22=0,"",G36/TrRoad_act!G22*1000)</f>
        <v>1479.5265867213959</v>
      </c>
      <c r="H100" s="77">
        <f>IF(TrRoad_act!H22=0,"",H36/TrRoad_act!H22*1000)</f>
        <v>1476.1079864616579</v>
      </c>
      <c r="I100" s="77">
        <f>IF(TrRoad_act!I22=0,"",I36/TrRoad_act!I22*1000)</f>
        <v>1469.0953216959347</v>
      </c>
      <c r="J100" s="77">
        <f>IF(TrRoad_act!J22=0,"",J36/TrRoad_act!J22*1000)</f>
        <v>1437.3387878642768</v>
      </c>
      <c r="K100" s="77">
        <f>IF(TrRoad_act!K22=0,"",K36/TrRoad_act!K22*1000)</f>
        <v>1414.8535785497797</v>
      </c>
      <c r="L100" s="77">
        <f>IF(TrRoad_act!L22=0,"",L36/TrRoad_act!L22*1000)</f>
        <v>1369.1581847740738</v>
      </c>
      <c r="M100" s="77">
        <f>IF(TrRoad_act!M22=0,"",M36/TrRoad_act!M22*1000)</f>
        <v>1383.2604054402402</v>
      </c>
      <c r="N100" s="77">
        <f>IF(TrRoad_act!N22=0,"",N36/TrRoad_act!N22*1000)</f>
        <v>1362.3957271773977</v>
      </c>
      <c r="O100" s="77">
        <f>IF(TrRoad_act!O22=0,"",O36/TrRoad_act!O22*1000)</f>
        <v>1360.4588967475324</v>
      </c>
      <c r="P100" s="77">
        <f>IF(TrRoad_act!P22=0,"",P36/TrRoad_act!P22*1000)</f>
        <v>1397.2199375165712</v>
      </c>
      <c r="Q100" s="77">
        <f>IF(TrRoad_act!Q22=0,"",Q36/TrRoad_act!Q22*1000)</f>
        <v>1405.0784110600393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>
        <f>IF(TrRoad_act!H23=0,"",H37/TrRoad_act!H23*1000)</f>
        <v>1876.0246231845983</v>
      </c>
      <c r="I101" s="77">
        <f>IF(TrRoad_act!I23=0,"",I37/TrRoad_act!I23*1000)</f>
        <v>1955.8340371980073</v>
      </c>
      <c r="J101" s="77">
        <f>IF(TrRoad_act!J23=0,"",J37/TrRoad_act!J23*1000)</f>
        <v>2143.3982950500053</v>
      </c>
      <c r="K101" s="77">
        <f>IF(TrRoad_act!K23=0,"",K37/TrRoad_act!K23*1000)</f>
        <v>2160.8962868879744</v>
      </c>
      <c r="L101" s="77">
        <f>IF(TrRoad_act!L23=0,"",L37/TrRoad_act!L23*1000)</f>
        <v>2353.5243002513603</v>
      </c>
      <c r="M101" s="77">
        <f>IF(TrRoad_act!M23=0,"",M37/TrRoad_act!M23*1000)</f>
        <v>2511.9344606868081</v>
      </c>
      <c r="N101" s="77">
        <f>IF(TrRoad_act!N23=0,"",N37/TrRoad_act!N23*1000)</f>
        <v>2590.0783304714455</v>
      </c>
      <c r="O101" s="77">
        <f>IF(TrRoad_act!O23=0,"",O37/TrRoad_act!O23*1000)</f>
        <v>2518.2963048138035</v>
      </c>
      <c r="P101" s="77">
        <f>IF(TrRoad_act!P23=0,"",P37/TrRoad_act!P23*1000)</f>
        <v>2427.7151607702558</v>
      </c>
      <c r="Q101" s="77">
        <f>IF(TrRoad_act!Q23=0,"",Q37/TrRoad_act!Q23*1000)</f>
        <v>2465.6981537058882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>
        <f>IF(TrRoad_act!P24=0,"",P38/TrRoad_act!P24*1000)</f>
        <v>1546.6683193528236</v>
      </c>
      <c r="Q102" s="77">
        <f>IF(TrRoad_act!Q24=0,"",Q38/TrRoad_act!Q24*1000)</f>
        <v>1654.1309656614678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 t="str">
        <f>IF(TrRoad_act!O25=0,"",O39/TrRoad_act!O25*1000)</f>
        <v/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70.248911285512122</v>
      </c>
      <c r="C104" s="76">
        <f>IF(TrRoad_act!C26=0,"",C40/TrRoad_act!C26*1000)</f>
        <v>93.152003018321182</v>
      </c>
      <c r="D104" s="76">
        <f>IF(TrRoad_act!D26=0,"",D40/TrRoad_act!D26*1000)</f>
        <v>98.901835267823898</v>
      </c>
      <c r="E104" s="76">
        <f>IF(TrRoad_act!E26=0,"",E40/TrRoad_act!E26*1000)</f>
        <v>113.71982240441505</v>
      </c>
      <c r="F104" s="76">
        <f>IF(TrRoad_act!F26=0,"",F40/TrRoad_act!F26*1000)</f>
        <v>137.19301572031551</v>
      </c>
      <c r="G104" s="76">
        <f>IF(TrRoad_act!G26=0,"",G40/TrRoad_act!G26*1000)</f>
        <v>154.20293252980949</v>
      </c>
      <c r="H104" s="76">
        <f>IF(TrRoad_act!H26=0,"",H40/TrRoad_act!H26*1000)</f>
        <v>156.51883142418285</v>
      </c>
      <c r="I104" s="76">
        <f>IF(TrRoad_act!I26=0,"",I40/TrRoad_act!I26*1000)</f>
        <v>202.25642120023085</v>
      </c>
      <c r="J104" s="76">
        <f>IF(TrRoad_act!J26=0,"",J40/TrRoad_act!J26*1000)</f>
        <v>282.7357974577634</v>
      </c>
      <c r="K104" s="76">
        <f>IF(TrRoad_act!K26=0,"",K40/TrRoad_act!K26*1000)</f>
        <v>204.32618677048112</v>
      </c>
      <c r="L104" s="76">
        <f>IF(TrRoad_act!L26=0,"",L40/TrRoad_act!L26*1000)</f>
        <v>220.15146494020189</v>
      </c>
      <c r="M104" s="76">
        <f>IF(TrRoad_act!M26=0,"",M40/TrRoad_act!M26*1000)</f>
        <v>260.86881667283177</v>
      </c>
      <c r="N104" s="76">
        <f>IF(TrRoad_act!N26=0,"",N40/TrRoad_act!N26*1000)</f>
        <v>285.36879300028397</v>
      </c>
      <c r="O104" s="76">
        <f>IF(TrRoad_act!O26=0,"",O40/TrRoad_act!O26*1000)</f>
        <v>254.06888847229848</v>
      </c>
      <c r="P104" s="76">
        <f>IF(TrRoad_act!P26=0,"",P40/TrRoad_act!P26*1000)</f>
        <v>239.02301997306577</v>
      </c>
      <c r="Q104" s="76">
        <f>IF(TrRoad_act!Q26=0,"",Q40/TrRoad_act!Q26*1000)</f>
        <v>211.93101113060979</v>
      </c>
    </row>
    <row r="105" spans="1:17" ht="11.45" customHeight="1" x14ac:dyDescent="0.25">
      <c r="A105" s="17" t="s">
        <v>23</v>
      </c>
      <c r="B105" s="75">
        <f>IF(TrRoad_act!B27=0,"",B41/TrRoad_act!B27*1000)</f>
        <v>141.71782545091133</v>
      </c>
      <c r="C105" s="75">
        <f>IF(TrRoad_act!C27=0,"",C41/TrRoad_act!C27*1000)</f>
        <v>145.67869110014942</v>
      </c>
      <c r="D105" s="75">
        <f>IF(TrRoad_act!D27=0,"",D41/TrRoad_act!D27*1000)</f>
        <v>169.63333702763475</v>
      </c>
      <c r="E105" s="75">
        <f>IF(TrRoad_act!E27=0,"",E41/TrRoad_act!E27*1000)</f>
        <v>180.56933122515221</v>
      </c>
      <c r="F105" s="75">
        <f>IF(TrRoad_act!F27=0,"",F41/TrRoad_act!F27*1000)</f>
        <v>211.61639885458553</v>
      </c>
      <c r="G105" s="75">
        <f>IF(TrRoad_act!G27=0,"",G41/TrRoad_act!G27*1000)</f>
        <v>214.04985884554074</v>
      </c>
      <c r="H105" s="75">
        <f>IF(TrRoad_act!H27=0,"",H41/TrRoad_act!H27*1000)</f>
        <v>207.29772691566399</v>
      </c>
      <c r="I105" s="75">
        <f>IF(TrRoad_act!I27=0,"",I41/TrRoad_act!I27*1000)</f>
        <v>206.69767346091459</v>
      </c>
      <c r="J105" s="75">
        <f>IF(TrRoad_act!J27=0,"",J41/TrRoad_act!J27*1000)</f>
        <v>218.83677843580261</v>
      </c>
      <c r="K105" s="75">
        <f>IF(TrRoad_act!K27=0,"",K41/TrRoad_act!K27*1000)</f>
        <v>200.26877452908298</v>
      </c>
      <c r="L105" s="75">
        <f>IF(TrRoad_act!L27=0,"",L41/TrRoad_act!L27*1000)</f>
        <v>205.79499650000403</v>
      </c>
      <c r="M105" s="75">
        <f>IF(TrRoad_act!M27=0,"",M41/TrRoad_act!M27*1000)</f>
        <v>213.67557168519815</v>
      </c>
      <c r="N105" s="75">
        <f>IF(TrRoad_act!N27=0,"",N41/TrRoad_act!N27*1000)</f>
        <v>230.6659950094851</v>
      </c>
      <c r="O105" s="75">
        <f>IF(TrRoad_act!O27=0,"",O41/TrRoad_act!O27*1000)</f>
        <v>206.91022356908309</v>
      </c>
      <c r="P105" s="75">
        <f>IF(TrRoad_act!P27=0,"",P41/TrRoad_act!P27*1000)</f>
        <v>204.36872877931793</v>
      </c>
      <c r="Q105" s="75">
        <f>IF(TrRoad_act!Q27=0,"",Q41/TrRoad_act!Q27*1000)</f>
        <v>193.92564486153023</v>
      </c>
    </row>
    <row r="106" spans="1:17" ht="11.45" customHeight="1" x14ac:dyDescent="0.25">
      <c r="A106" s="15" t="s">
        <v>22</v>
      </c>
      <c r="B106" s="74">
        <f>IF(TrRoad_act!B28=0,"",B42/TrRoad_act!B28*1000)</f>
        <v>32.975567279522807</v>
      </c>
      <c r="C106" s="74">
        <f>IF(TrRoad_act!C28=0,"",C42/TrRoad_act!C28*1000)</f>
        <v>67.037032368501968</v>
      </c>
      <c r="D106" s="74">
        <f>IF(TrRoad_act!D28=0,"",D42/TrRoad_act!D28*1000)</f>
        <v>65.293490019113477</v>
      </c>
      <c r="E106" s="74">
        <f>IF(TrRoad_act!E28=0,"",E42/TrRoad_act!E28*1000)</f>
        <v>81.637645881472992</v>
      </c>
      <c r="F106" s="74">
        <f>IF(TrRoad_act!F28=0,"",F42/TrRoad_act!F28*1000)</f>
        <v>101.9771882041652</v>
      </c>
      <c r="G106" s="74">
        <f>IF(TrRoad_act!G28=0,"",G42/TrRoad_act!G28*1000)</f>
        <v>125.63648019961681</v>
      </c>
      <c r="H106" s="74">
        <f>IF(TrRoad_act!H28=0,"",H42/TrRoad_act!H28*1000)</f>
        <v>136.44124241407852</v>
      </c>
      <c r="I106" s="74">
        <f>IF(TrRoad_act!I28=0,"",I42/TrRoad_act!I28*1000)</f>
        <v>200.31427987381642</v>
      </c>
      <c r="J106" s="74">
        <f>IF(TrRoad_act!J28=0,"",J42/TrRoad_act!J28*1000)</f>
        <v>311.77970459128846</v>
      </c>
      <c r="K106" s="74">
        <f>IF(TrRoad_act!K28=0,"",K42/TrRoad_act!K28*1000)</f>
        <v>206.1596552297359</v>
      </c>
      <c r="L106" s="74">
        <f>IF(TrRoad_act!L28=0,"",L42/TrRoad_act!L28*1000)</f>
        <v>226.67724498693528</v>
      </c>
      <c r="M106" s="74">
        <f>IF(TrRoad_act!M28=0,"",M42/TrRoad_act!M28*1000)</f>
        <v>280.95375690962419</v>
      </c>
      <c r="N106" s="74">
        <f>IF(TrRoad_act!N28=0,"",N42/TrRoad_act!N28*1000)</f>
        <v>304.60796708610047</v>
      </c>
      <c r="O106" s="74">
        <f>IF(TrRoad_act!O28=0,"",O42/TrRoad_act!O28*1000)</f>
        <v>271.02012768821783</v>
      </c>
      <c r="P106" s="74">
        <f>IF(TrRoad_act!P28=0,"",P42/TrRoad_act!P28*1000)</f>
        <v>252.61799753139454</v>
      </c>
      <c r="Q106" s="74">
        <f>IF(TrRoad_act!Q28=0,"",Q42/TrRoad_act!Q28*1000)</f>
        <v>218.48424789661757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244.69282474502185</v>
      </c>
      <c r="C110" s="78">
        <f>IF(TrRoad_act!C86=0,"",1000000*C19/TrRoad_act!C86)</f>
        <v>224.34303608793957</v>
      </c>
      <c r="D110" s="78">
        <f>IF(TrRoad_act!D86=0,"",1000000*D19/TrRoad_act!D86)</f>
        <v>229.94970909442094</v>
      </c>
      <c r="E110" s="78">
        <f>IF(TrRoad_act!E86=0,"",1000000*E19/TrRoad_act!E86)</f>
        <v>255.13791894037442</v>
      </c>
      <c r="F110" s="78">
        <f>IF(TrRoad_act!F86=0,"",1000000*F19/TrRoad_act!F86)</f>
        <v>276.74552368967477</v>
      </c>
      <c r="G110" s="78">
        <f>IF(TrRoad_act!G86=0,"",1000000*G19/TrRoad_act!G86)</f>
        <v>293.1902810787264</v>
      </c>
      <c r="H110" s="78">
        <f>IF(TrRoad_act!H86=0,"",1000000*H19/TrRoad_act!H86)</f>
        <v>300.09459798681462</v>
      </c>
      <c r="I110" s="78">
        <f>IF(TrRoad_act!I86=0,"",1000000*I19/TrRoad_act!I86)</f>
        <v>246.50569195592647</v>
      </c>
      <c r="J110" s="78">
        <f>IF(TrRoad_act!J86=0,"",1000000*J19/TrRoad_act!J86)</f>
        <v>229.23026368464437</v>
      </c>
      <c r="K110" s="78">
        <f>IF(TrRoad_act!K86=0,"",1000000*K19/TrRoad_act!K86)</f>
        <v>215.86342188907818</v>
      </c>
      <c r="L110" s="78">
        <f>IF(TrRoad_act!L86=0,"",1000000*L19/TrRoad_act!L86)</f>
        <v>269.44159546639924</v>
      </c>
      <c r="M110" s="78">
        <f>IF(TrRoad_act!M86=0,"",1000000*M19/TrRoad_act!M86)</f>
        <v>310.60897294998358</v>
      </c>
      <c r="N110" s="78">
        <f>IF(TrRoad_act!N86=0,"",1000000*N19/TrRoad_act!N86)</f>
        <v>278.86970789766212</v>
      </c>
      <c r="O110" s="78">
        <f>IF(TrRoad_act!O86=0,"",1000000*O19/TrRoad_act!O86)</f>
        <v>246.35505814104292</v>
      </c>
      <c r="P110" s="78">
        <f>IF(TrRoad_act!P86=0,"",1000000*P19/TrRoad_act!P86)</f>
        <v>241.23592275367955</v>
      </c>
      <c r="Q110" s="78">
        <f>IF(TrRoad_act!Q86=0,"",1000000*Q19/TrRoad_act!Q86)</f>
        <v>244.89489717315521</v>
      </c>
    </row>
    <row r="111" spans="1:17" ht="11.45" customHeight="1" x14ac:dyDescent="0.25">
      <c r="A111" s="19" t="s">
        <v>29</v>
      </c>
      <c r="B111" s="76">
        <f>IF(TrRoad_act!B87=0,"",1000000*B20/TrRoad_act!B87)</f>
        <v>3121.9138244419737</v>
      </c>
      <c r="C111" s="76">
        <f>IF(TrRoad_act!C87=0,"",1000000*C20/TrRoad_act!C87)</f>
        <v>3080.3264447478577</v>
      </c>
      <c r="D111" s="76">
        <f>IF(TrRoad_act!D87=0,"",1000000*D20/TrRoad_act!D87)</f>
        <v>3036.9258651692644</v>
      </c>
      <c r="E111" s="76">
        <f>IF(TrRoad_act!E87=0,"",1000000*E20/TrRoad_act!E87)</f>
        <v>3000.9437675542599</v>
      </c>
      <c r="F111" s="76">
        <f>IF(TrRoad_act!F87=0,"",1000000*F20/TrRoad_act!F87)</f>
        <v>2866.9121329266241</v>
      </c>
      <c r="G111" s="76">
        <f>IF(TrRoad_act!G87=0,"",1000000*G20/TrRoad_act!G87)</f>
        <v>2826.7624605569918</v>
      </c>
      <c r="H111" s="76">
        <f>IF(TrRoad_act!H87=0,"",1000000*H20/TrRoad_act!H87)</f>
        <v>2792.1442047523283</v>
      </c>
      <c r="I111" s="76">
        <f>IF(TrRoad_act!I87=0,"",1000000*I20/TrRoad_act!I87)</f>
        <v>2816.7110152403907</v>
      </c>
      <c r="J111" s="76">
        <f>IF(TrRoad_act!J87=0,"",1000000*J20/TrRoad_act!J87)</f>
        <v>2941.3838875850251</v>
      </c>
      <c r="K111" s="76">
        <f>IF(TrRoad_act!K87=0,"",1000000*K20/TrRoad_act!K87)</f>
        <v>2821.8571958012171</v>
      </c>
      <c r="L111" s="76">
        <f>IF(TrRoad_act!L87=0,"",1000000*L20/TrRoad_act!L87)</f>
        <v>2837.3189410972482</v>
      </c>
      <c r="M111" s="76">
        <f>IF(TrRoad_act!M87=0,"",1000000*M20/TrRoad_act!M87)</f>
        <v>2854.5965555531029</v>
      </c>
      <c r="N111" s="76">
        <f>IF(TrRoad_act!N87=0,"",1000000*N20/TrRoad_act!N87)</f>
        <v>2759.9098128910628</v>
      </c>
      <c r="O111" s="76">
        <f>IF(TrRoad_act!O87=0,"",1000000*O20/TrRoad_act!O87)</f>
        <v>2667.8477158219061</v>
      </c>
      <c r="P111" s="76">
        <f>IF(TrRoad_act!P87=0,"",1000000*P20/TrRoad_act!P87)</f>
        <v>2677.5263959585136</v>
      </c>
      <c r="Q111" s="76">
        <f>IF(TrRoad_act!Q87=0,"",1000000*Q20/TrRoad_act!Q87)</f>
        <v>2687.5394259894565</v>
      </c>
    </row>
    <row r="112" spans="1:17" ht="11.45" customHeight="1" x14ac:dyDescent="0.25">
      <c r="A112" s="62" t="s">
        <v>59</v>
      </c>
      <c r="B112" s="77">
        <f>IF(TrRoad_act!B88=0,"",1000000*B21/TrRoad_act!B88)</f>
        <v>3065.913060363137</v>
      </c>
      <c r="C112" s="77">
        <f>IF(TrRoad_act!C88=0,"",1000000*C21/TrRoad_act!C88)</f>
        <v>3004.0955061238055</v>
      </c>
      <c r="D112" s="77">
        <f>IF(TrRoad_act!D88=0,"",1000000*D21/TrRoad_act!D88)</f>
        <v>2932.2184918717439</v>
      </c>
      <c r="E112" s="77">
        <f>IF(TrRoad_act!E88=0,"",1000000*E21/TrRoad_act!E88)</f>
        <v>2871.7000132043258</v>
      </c>
      <c r="F112" s="77">
        <f>IF(TrRoad_act!F88=0,"",1000000*F21/TrRoad_act!F88)</f>
        <v>2629.0555362330829</v>
      </c>
      <c r="G112" s="77">
        <f>IF(TrRoad_act!G88=0,"",1000000*G21/TrRoad_act!G88)</f>
        <v>2547.4710088973816</v>
      </c>
      <c r="H112" s="77">
        <f>IF(TrRoad_act!H88=0,"",1000000*H21/TrRoad_act!H88)</f>
        <v>2463.58135220445</v>
      </c>
      <c r="I112" s="77">
        <f>IF(TrRoad_act!I88=0,"",1000000*I21/TrRoad_act!I88)</f>
        <v>2404.7527637733365</v>
      </c>
      <c r="J112" s="77">
        <f>IF(TrRoad_act!J88=0,"",1000000*J21/TrRoad_act!J88)</f>
        <v>2529.2176038117573</v>
      </c>
      <c r="K112" s="77">
        <f>IF(TrRoad_act!K88=0,"",1000000*K21/TrRoad_act!K88)</f>
        <v>2363.6714039796684</v>
      </c>
      <c r="L112" s="77">
        <f>IF(TrRoad_act!L88=0,"",1000000*L21/TrRoad_act!L88)</f>
        <v>2368.3578330580931</v>
      </c>
      <c r="M112" s="77">
        <f>IF(TrRoad_act!M88=0,"",1000000*M21/TrRoad_act!M88)</f>
        <v>2345.4475285957219</v>
      </c>
      <c r="N112" s="77">
        <f>IF(TrRoad_act!N88=0,"",1000000*N21/TrRoad_act!N88)</f>
        <v>2186.9677833897863</v>
      </c>
      <c r="O112" s="77">
        <f>IF(TrRoad_act!O88=0,"",1000000*O21/TrRoad_act!O88)</f>
        <v>2059.1850754883753</v>
      </c>
      <c r="P112" s="77">
        <f>IF(TrRoad_act!P88=0,"",1000000*P21/TrRoad_act!P88)</f>
        <v>1981.7440781985449</v>
      </c>
      <c r="Q112" s="77">
        <f>IF(TrRoad_act!Q88=0,"",1000000*Q21/TrRoad_act!Q88)</f>
        <v>1974.1746645035962</v>
      </c>
    </row>
    <row r="113" spans="1:17" ht="11.45" customHeight="1" x14ac:dyDescent="0.25">
      <c r="A113" s="62" t="s">
        <v>58</v>
      </c>
      <c r="B113" s="77">
        <f>IF(TrRoad_act!B89=0,"",1000000*B22/TrRoad_act!B89)</f>
        <v>3517.3578164021828</v>
      </c>
      <c r="C113" s="77">
        <f>IF(TrRoad_act!C89=0,"",1000000*C22/TrRoad_act!C89)</f>
        <v>3588.4224126188715</v>
      </c>
      <c r="D113" s="77">
        <f>IF(TrRoad_act!D89=0,"",1000000*D22/TrRoad_act!D89)</f>
        <v>3536.5149198178187</v>
      </c>
      <c r="E113" s="77">
        <f>IF(TrRoad_act!E89=0,"",1000000*E22/TrRoad_act!E89)</f>
        <v>3627.4607474822933</v>
      </c>
      <c r="F113" s="77">
        <f>IF(TrRoad_act!F89=0,"",1000000*F22/TrRoad_act!F89)</f>
        <v>3819.5698728868292</v>
      </c>
      <c r="G113" s="77">
        <f>IF(TrRoad_act!G89=0,"",1000000*G22/TrRoad_act!G89)</f>
        <v>3772.8587986966504</v>
      </c>
      <c r="H113" s="77">
        <f>IF(TrRoad_act!H89=0,"",1000000*H22/TrRoad_act!H89)</f>
        <v>3754.6803749065975</v>
      </c>
      <c r="I113" s="77">
        <f>IF(TrRoad_act!I89=0,"",1000000*I22/TrRoad_act!I89)</f>
        <v>3848.1129997631137</v>
      </c>
      <c r="J113" s="77">
        <f>IF(TrRoad_act!J89=0,"",1000000*J22/TrRoad_act!J89)</f>
        <v>3861.2463374698591</v>
      </c>
      <c r="K113" s="77">
        <f>IF(TrRoad_act!K89=0,"",1000000*K22/TrRoad_act!K89)</f>
        <v>3732.6422568937883</v>
      </c>
      <c r="L113" s="77">
        <f>IF(TrRoad_act!L89=0,"",1000000*L22/TrRoad_act!L89)</f>
        <v>3686.7041380176529</v>
      </c>
      <c r="M113" s="77">
        <f>IF(TrRoad_act!M89=0,"",1000000*M22/TrRoad_act!M89)</f>
        <v>3707.6580056364928</v>
      </c>
      <c r="N113" s="77">
        <f>IF(TrRoad_act!N89=0,"",1000000*N22/TrRoad_act!N89)</f>
        <v>3639.1777423847066</v>
      </c>
      <c r="O113" s="77">
        <f>IF(TrRoad_act!O89=0,"",1000000*O22/TrRoad_act!O89)</f>
        <v>3528.1656615176494</v>
      </c>
      <c r="P113" s="77">
        <f>IF(TrRoad_act!P89=0,"",1000000*P22/TrRoad_act!P89)</f>
        <v>3585.5888676126197</v>
      </c>
      <c r="Q113" s="77">
        <f>IF(TrRoad_act!Q89=0,"",1000000*Q22/TrRoad_act!Q89)</f>
        <v>3555.2048662984121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 t="str">
        <f>IF(TrRoad_act!G90=0,"",1000000*G23/TrRoad_act!G90)</f>
        <v/>
      </c>
      <c r="H114" s="77">
        <f>IF(TrRoad_act!H90=0,"",1000000*H23/TrRoad_act!H90)</f>
        <v>2486.9575195217062</v>
      </c>
      <c r="I114" s="77">
        <f>IF(TrRoad_act!I90=0,"",1000000*I23/TrRoad_act!I90)</f>
        <v>3315.9482782032583</v>
      </c>
      <c r="J114" s="77">
        <f>IF(TrRoad_act!J90=0,"",1000000*J23/TrRoad_act!J90)</f>
        <v>3571.7179648342321</v>
      </c>
      <c r="K114" s="77">
        <f>IF(TrRoad_act!K90=0,"",1000000*K23/TrRoad_act!K90)</f>
        <v>3632.5131831493482</v>
      </c>
      <c r="L114" s="77">
        <f>IF(TrRoad_act!L90=0,"",1000000*L23/TrRoad_act!L90)</f>
        <v>3897.1647658374754</v>
      </c>
      <c r="M114" s="77">
        <f>IF(TrRoad_act!M90=0,"",1000000*M23/TrRoad_act!M90)</f>
        <v>4094.249098109538</v>
      </c>
      <c r="N114" s="77">
        <f>IF(TrRoad_act!N90=0,"",1000000*N23/TrRoad_act!N90)</f>
        <v>4190.205204283583</v>
      </c>
      <c r="O114" s="77">
        <f>IF(TrRoad_act!O90=0,"",1000000*O23/TrRoad_act!O90)</f>
        <v>4036.9795437775088</v>
      </c>
      <c r="P114" s="77">
        <f>IF(TrRoad_act!P90=0,"",1000000*P23/TrRoad_act!P90)</f>
        <v>3993.7419682464888</v>
      </c>
      <c r="Q114" s="77">
        <f>IF(TrRoad_act!Q90=0,"",1000000*Q23/TrRoad_act!Q90)</f>
        <v>4024.2094124417254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>
        <f>IF(TrRoad_act!N91=0,"",1000000*N24/TrRoad_act!N91)</f>
        <v>2363.270368675393</v>
      </c>
      <c r="O115" s="77">
        <f>IF(TrRoad_act!O91=0,"",1000000*O24/TrRoad_act!O91)</f>
        <v>2410.7192280428467</v>
      </c>
      <c r="P115" s="77">
        <f>IF(TrRoad_act!P91=0,"",1000000*P24/TrRoad_act!P91)</f>
        <v>2363.2625165700038</v>
      </c>
      <c r="Q115" s="77">
        <f>IF(TrRoad_act!Q91=0,"",1000000*Q24/TrRoad_act!Q91)</f>
        <v>2329.3639509393656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634.38097016632298</v>
      </c>
      <c r="P116" s="77">
        <f>IF(TrRoad_act!P92=0,"",1000000*P25/TrRoad_act!P92)</f>
        <v>635.5620919731922</v>
      </c>
      <c r="Q116" s="77">
        <f>IF(TrRoad_act!Q92=0,"",1000000*Q25/TrRoad_act!Q92)</f>
        <v>605.07239252929469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112863.85658958291</v>
      </c>
      <c r="C118" s="76">
        <f>IF(TrRoad_act!C94=0,"",1000000*C27/TrRoad_act!C94)</f>
        <v>106812.79729245986</v>
      </c>
      <c r="D118" s="76">
        <f>IF(TrRoad_act!D94=0,"",1000000*D27/TrRoad_act!D94)</f>
        <v>104292.79157261198</v>
      </c>
      <c r="E118" s="76">
        <f>IF(TrRoad_act!E94=0,"",1000000*E27/TrRoad_act!E94)</f>
        <v>101621.65788295335</v>
      </c>
      <c r="F118" s="76">
        <f>IF(TrRoad_act!F94=0,"",1000000*F27/TrRoad_act!F94)</f>
        <v>99465.468100490427</v>
      </c>
      <c r="G118" s="76">
        <f>IF(TrRoad_act!G94=0,"",1000000*G27/TrRoad_act!G94)</f>
        <v>96773.325075827597</v>
      </c>
      <c r="H118" s="76">
        <f>IF(TrRoad_act!H94=0,"",1000000*H27/TrRoad_act!H94)</f>
        <v>96620.083958852352</v>
      </c>
      <c r="I118" s="76">
        <f>IF(TrRoad_act!I94=0,"",1000000*I27/TrRoad_act!I94)</f>
        <v>93690.398086851899</v>
      </c>
      <c r="J118" s="76">
        <f>IF(TrRoad_act!J94=0,"",1000000*J27/TrRoad_act!J94)</f>
        <v>90832.86904554283</v>
      </c>
      <c r="K118" s="76">
        <f>IF(TrRoad_act!K94=0,"",1000000*K27/TrRoad_act!K94)</f>
        <v>89997.337877723883</v>
      </c>
      <c r="L118" s="76">
        <f>IF(TrRoad_act!L94=0,"",1000000*L27/TrRoad_act!L94)</f>
        <v>88190.718343739747</v>
      </c>
      <c r="M118" s="76">
        <f>IF(TrRoad_act!M94=0,"",1000000*M27/TrRoad_act!M94)</f>
        <v>90666.934374426841</v>
      </c>
      <c r="N118" s="76">
        <f>IF(TrRoad_act!N94=0,"",1000000*N27/TrRoad_act!N94)</f>
        <v>89584.163920278195</v>
      </c>
      <c r="O118" s="76">
        <f>IF(TrRoad_act!O94=0,"",1000000*O27/TrRoad_act!O94)</f>
        <v>88260.611354874665</v>
      </c>
      <c r="P118" s="76">
        <f>IF(TrRoad_act!P94=0,"",1000000*P27/TrRoad_act!P94)</f>
        <v>89251.877442415149</v>
      </c>
      <c r="Q118" s="76">
        <f>IF(TrRoad_act!Q94=0,"",1000000*Q27/TrRoad_act!Q94)</f>
        <v>90138.786624494183</v>
      </c>
    </row>
    <row r="119" spans="1:17" ht="11.45" customHeight="1" x14ac:dyDescent="0.25">
      <c r="A119" s="62" t="s">
        <v>59</v>
      </c>
      <c r="B119" s="75">
        <f>IF(TrRoad_act!B95=0,"",1000000*B28/TrRoad_act!B95)</f>
        <v>33618.110679405632</v>
      </c>
      <c r="C119" s="75">
        <f>IF(TrRoad_act!C95=0,"",1000000*C28/TrRoad_act!C95)</f>
        <v>32196.32063383724</v>
      </c>
      <c r="D119" s="75">
        <f>IF(TrRoad_act!D95=0,"",1000000*D28/TrRoad_act!D95)</f>
        <v>30969.370081763991</v>
      </c>
      <c r="E119" s="75">
        <f>IF(TrRoad_act!E95=0,"",1000000*E28/TrRoad_act!E95)</f>
        <v>29792.592064811841</v>
      </c>
      <c r="F119" s="75">
        <f>IF(TrRoad_act!F95=0,"",1000000*F28/TrRoad_act!F95)</f>
        <v>28727.131621036944</v>
      </c>
      <c r="G119" s="75">
        <f>IF(TrRoad_act!G95=0,"",1000000*G28/TrRoad_act!G95)</f>
        <v>27629.208105529447</v>
      </c>
      <c r="H119" s="75">
        <f>IF(TrRoad_act!H95=0,"",1000000*H28/TrRoad_act!H95)</f>
        <v>28555.972417122015</v>
      </c>
      <c r="I119" s="75">
        <f>IF(TrRoad_act!I95=0,"",1000000*I28/TrRoad_act!I95)</f>
        <v>27481.574401059032</v>
      </c>
      <c r="J119" s="75">
        <f>IF(TrRoad_act!J95=0,"",1000000*J28/TrRoad_act!J95)</f>
        <v>26369.101657798263</v>
      </c>
      <c r="K119" s="75">
        <f>IF(TrRoad_act!K95=0,"",1000000*K28/TrRoad_act!K95)</f>
        <v>26040.30218503208</v>
      </c>
      <c r="L119" s="75">
        <f>IF(TrRoad_act!L95=0,"",1000000*L28/TrRoad_act!L95)</f>
        <v>25753.351477194625</v>
      </c>
      <c r="M119" s="75">
        <f>IF(TrRoad_act!M95=0,"",1000000*M28/TrRoad_act!M95)</f>
        <v>25609.082100919419</v>
      </c>
      <c r="N119" s="75">
        <f>IF(TrRoad_act!N95=0,"",1000000*N28/TrRoad_act!N95)</f>
        <v>25210.04197343472</v>
      </c>
      <c r="O119" s="75">
        <f>IF(TrRoad_act!O95=0,"",1000000*O28/TrRoad_act!O95)</f>
        <v>23197.816144561686</v>
      </c>
      <c r="P119" s="75">
        <f>IF(TrRoad_act!P95=0,"",1000000*P28/TrRoad_act!P95)</f>
        <v>22359.455871295366</v>
      </c>
      <c r="Q119" s="75">
        <f>IF(TrRoad_act!Q95=0,"",1000000*Q28/TrRoad_act!Q95)</f>
        <v>21501.634641451874</v>
      </c>
    </row>
    <row r="120" spans="1:17" ht="11.45" customHeight="1" x14ac:dyDescent="0.25">
      <c r="A120" s="62" t="s">
        <v>58</v>
      </c>
      <c r="B120" s="75">
        <f>IF(TrRoad_act!B96=0,"",1000000*B29/TrRoad_act!B96)</f>
        <v>114340.21569147117</v>
      </c>
      <c r="C120" s="75">
        <f>IF(TrRoad_act!C96=0,"",1000000*C29/TrRoad_act!C96)</f>
        <v>108150.45961911303</v>
      </c>
      <c r="D120" s="75">
        <f>IF(TrRoad_act!D96=0,"",1000000*D29/TrRoad_act!D96)</f>
        <v>105535.56142838906</v>
      </c>
      <c r="E120" s="75">
        <f>IF(TrRoad_act!E96=0,"",1000000*E29/TrRoad_act!E96)</f>
        <v>102719.21576472462</v>
      </c>
      <c r="F120" s="75">
        <f>IF(TrRoad_act!F96=0,"",1000000*F29/TrRoad_act!F96)</f>
        <v>100383.65094284137</v>
      </c>
      <c r="G120" s="75">
        <f>IF(TrRoad_act!G96=0,"",1000000*G29/TrRoad_act!G96)</f>
        <v>97601.398332956902</v>
      </c>
      <c r="H120" s="75">
        <f>IF(TrRoad_act!H96=0,"",1000000*H29/TrRoad_act!H96)</f>
        <v>97314.615709278165</v>
      </c>
      <c r="I120" s="75">
        <f>IF(TrRoad_act!I96=0,"",1000000*I29/TrRoad_act!I96)</f>
        <v>94277.539454957529</v>
      </c>
      <c r="J120" s="75">
        <f>IF(TrRoad_act!J96=0,"",1000000*J29/TrRoad_act!J96)</f>
        <v>91291.452756634506</v>
      </c>
      <c r="K120" s="75">
        <f>IF(TrRoad_act!K96=0,"",1000000*K29/TrRoad_act!K96)</f>
        <v>90382.234782594634</v>
      </c>
      <c r="L120" s="75">
        <f>IF(TrRoad_act!L96=0,"",1000000*L29/TrRoad_act!L96)</f>
        <v>88502.749162663022</v>
      </c>
      <c r="M120" s="75">
        <f>IF(TrRoad_act!M96=0,"",1000000*M29/TrRoad_act!M96)</f>
        <v>90924.844591566609</v>
      </c>
      <c r="N120" s="75">
        <f>IF(TrRoad_act!N96=0,"",1000000*N29/TrRoad_act!N96)</f>
        <v>89809.079031043351</v>
      </c>
      <c r="O120" s="75">
        <f>IF(TrRoad_act!O96=0,"",1000000*O29/TrRoad_act!O96)</f>
        <v>88439.885377283281</v>
      </c>
      <c r="P120" s="75">
        <f>IF(TrRoad_act!P96=0,"",1000000*P29/TrRoad_act!P96)</f>
        <v>89558.107290594824</v>
      </c>
      <c r="Q120" s="75">
        <f>IF(TrRoad_act!Q96=0,"",1000000*Q29/TrRoad_act!Q96)</f>
        <v>90438.459673992504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>
        <f>IF(TrRoad_act!N98=0,"",1000000*N31/TrRoad_act!N98)</f>
        <v>89727.939086038677</v>
      </c>
      <c r="O122" s="75">
        <f>IF(TrRoad_act!O98=0,"",1000000*O31/TrRoad_act!O98)</f>
        <v>89430.753724446768</v>
      </c>
      <c r="P122" s="75">
        <f>IF(TrRoad_act!P98=0,"",1000000*P31/TrRoad_act!P98)</f>
        <v>84298.61836434729</v>
      </c>
      <c r="Q122" s="75">
        <f>IF(TrRoad_act!Q98=0,"",1000000*Q31/TrRoad_act!Q98)</f>
        <v>86247.393159294807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 t="str">
        <f>IF(TrRoad_act!O99=0,"",1000000*O32/TrRoad_act!O99)</f>
        <v/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2752.4815295927324</v>
      </c>
      <c r="C125" s="78">
        <f>IF(TrRoad_act!C101=0,"",1000000*C34/TrRoad_act!C101)</f>
        <v>3019.0834361777179</v>
      </c>
      <c r="D125" s="78">
        <f>IF(TrRoad_act!D101=0,"",1000000*D34/TrRoad_act!D101)</f>
        <v>3192.1844620611973</v>
      </c>
      <c r="E125" s="78">
        <f>IF(TrRoad_act!E101=0,"",1000000*E34/TrRoad_act!E101)</f>
        <v>3369.2042593254869</v>
      </c>
      <c r="F125" s="78">
        <f>IF(TrRoad_act!F101=0,"",1000000*F34/TrRoad_act!F101)</f>
        <v>4021.9992234494675</v>
      </c>
      <c r="G125" s="78">
        <f>IF(TrRoad_act!G101=0,"",1000000*G34/TrRoad_act!G101)</f>
        <v>4206.6137243402782</v>
      </c>
      <c r="H125" s="78">
        <f>IF(TrRoad_act!H101=0,"",1000000*H34/TrRoad_act!H101)</f>
        <v>4396.4891657222643</v>
      </c>
      <c r="I125" s="78">
        <f>IF(TrRoad_act!I101=0,"",1000000*I34/TrRoad_act!I101)</f>
        <v>4515.160321910721</v>
      </c>
      <c r="J125" s="78">
        <f>IF(TrRoad_act!J101=0,"",1000000*J34/TrRoad_act!J101)</f>
        <v>4290.7815269523844</v>
      </c>
      <c r="K125" s="78">
        <f>IF(TrRoad_act!K101=0,"",1000000*K34/TrRoad_act!K101)</f>
        <v>4265.2045525911217</v>
      </c>
      <c r="L125" s="78">
        <f>IF(TrRoad_act!L101=0,"",1000000*L34/TrRoad_act!L101)</f>
        <v>3936.7462139444106</v>
      </c>
      <c r="M125" s="78">
        <f>IF(TrRoad_act!M101=0,"",1000000*M34/TrRoad_act!M101)</f>
        <v>4155.3397598970869</v>
      </c>
      <c r="N125" s="78">
        <f>IF(TrRoad_act!N101=0,"",1000000*N34/TrRoad_act!N101)</f>
        <v>4235.9648351180531</v>
      </c>
      <c r="O125" s="78">
        <f>IF(TrRoad_act!O101=0,"",1000000*O34/TrRoad_act!O101)</f>
        <v>4611.60550413898</v>
      </c>
      <c r="P125" s="78">
        <f>IF(TrRoad_act!P101=0,"",1000000*P34/TrRoad_act!P101)</f>
        <v>5155.0240237017342</v>
      </c>
      <c r="Q125" s="78">
        <f>IF(TrRoad_act!Q101=0,"",1000000*Q34/TrRoad_act!Q101)</f>
        <v>5398.3337701833816</v>
      </c>
    </row>
    <row r="126" spans="1:17" ht="11.45" customHeight="1" x14ac:dyDescent="0.25">
      <c r="A126" s="62" t="s">
        <v>59</v>
      </c>
      <c r="B126" s="77">
        <f>IF(TrRoad_act!B102=0,"",1000000*B35/TrRoad_act!B102)</f>
        <v>2306.835466186752</v>
      </c>
      <c r="C126" s="77">
        <f>IF(TrRoad_act!C102=0,"",1000000*C35/TrRoad_act!C102)</f>
        <v>2492.1660993859959</v>
      </c>
      <c r="D126" s="77">
        <f>IF(TrRoad_act!D102=0,"",1000000*D35/TrRoad_act!D102)</f>
        <v>2598.3739692400318</v>
      </c>
      <c r="E126" s="77">
        <f>IF(TrRoad_act!E102=0,"",1000000*E35/TrRoad_act!E102)</f>
        <v>2698.0098723628298</v>
      </c>
      <c r="F126" s="77">
        <f>IF(TrRoad_act!F102=0,"",1000000*F35/TrRoad_act!F102)</f>
        <v>3167.5855560797977</v>
      </c>
      <c r="G126" s="77">
        <f>IF(TrRoad_act!G102=0,"",1000000*G35/TrRoad_act!G102)</f>
        <v>3251.7179051468315</v>
      </c>
      <c r="H126" s="77">
        <f>IF(TrRoad_act!H102=0,"",1000000*H35/TrRoad_act!H102)</f>
        <v>3324.7105039154239</v>
      </c>
      <c r="I126" s="77">
        <f>IF(TrRoad_act!I102=0,"",1000000*I35/TrRoad_act!I102)</f>
        <v>3371.2344204239375</v>
      </c>
      <c r="J126" s="77">
        <f>IF(TrRoad_act!J102=0,"",1000000*J35/TrRoad_act!J102)</f>
        <v>3201.5625836620857</v>
      </c>
      <c r="K126" s="77">
        <f>IF(TrRoad_act!K102=0,"",1000000*K35/TrRoad_act!K102)</f>
        <v>3228.352444729599</v>
      </c>
      <c r="L126" s="77">
        <f>IF(TrRoad_act!L102=0,"",1000000*L35/TrRoad_act!L102)</f>
        <v>3019.6754843671483</v>
      </c>
      <c r="M126" s="77">
        <f>IF(TrRoad_act!M102=0,"",1000000*M35/TrRoad_act!M102)</f>
        <v>3083.3234404551022</v>
      </c>
      <c r="N126" s="77">
        <f>IF(TrRoad_act!N102=0,"",1000000*N35/TrRoad_act!N102)</f>
        <v>3127.7566606653568</v>
      </c>
      <c r="O126" s="77">
        <f>IF(TrRoad_act!O102=0,"",1000000*O35/TrRoad_act!O102)</f>
        <v>3388.066680530028</v>
      </c>
      <c r="P126" s="77">
        <f>IF(TrRoad_act!P102=0,"",1000000*P35/TrRoad_act!P102)</f>
        <v>3677.4589483083387</v>
      </c>
      <c r="Q126" s="77">
        <f>IF(TrRoad_act!Q102=0,"",1000000*Q35/TrRoad_act!Q102)</f>
        <v>3768.5256553249419</v>
      </c>
    </row>
    <row r="127" spans="1:17" ht="11.45" customHeight="1" x14ac:dyDescent="0.25">
      <c r="A127" s="62" t="s">
        <v>58</v>
      </c>
      <c r="B127" s="77">
        <f>IF(TrRoad_act!B103=0,"",1000000*B36/TrRoad_act!B103)</f>
        <v>2923.9253451846703</v>
      </c>
      <c r="C127" s="77">
        <f>IF(TrRoad_act!C103=0,"",1000000*C36/TrRoad_act!C103)</f>
        <v>3216.5085271962939</v>
      </c>
      <c r="D127" s="77">
        <f>IF(TrRoad_act!D103=0,"",1000000*D36/TrRoad_act!D103)</f>
        <v>3401.6014194263771</v>
      </c>
      <c r="E127" s="77">
        <f>IF(TrRoad_act!E103=0,"",1000000*E36/TrRoad_act!E103)</f>
        <v>3582.3229825718686</v>
      </c>
      <c r="F127" s="77">
        <f>IF(TrRoad_act!F103=0,"",1000000*F36/TrRoad_act!F103)</f>
        <v>4259.9452931793248</v>
      </c>
      <c r="G127" s="77">
        <f>IF(TrRoad_act!G103=0,"",1000000*G36/TrRoad_act!G103)</f>
        <v>4436.8646598979094</v>
      </c>
      <c r="H127" s="77">
        <f>IF(TrRoad_act!H103=0,"",1000000*H36/TrRoad_act!H103)</f>
        <v>4605.6623953698881</v>
      </c>
      <c r="I127" s="77">
        <f>IF(TrRoad_act!I103=0,"",1000000*I36/TrRoad_act!I103)</f>
        <v>4710.9555510845857</v>
      </c>
      <c r="J127" s="77">
        <f>IF(TrRoad_act!J103=0,"",1000000*J36/TrRoad_act!J103)</f>
        <v>4445.8972097326432</v>
      </c>
      <c r="K127" s="77">
        <f>IF(TrRoad_act!K103=0,"",1000000*K36/TrRoad_act!K103)</f>
        <v>4400.3242864463409</v>
      </c>
      <c r="L127" s="77">
        <f>IF(TrRoad_act!L103=0,"",1000000*L36/TrRoad_act!L103)</f>
        <v>4047.5401499389709</v>
      </c>
      <c r="M127" s="77">
        <f>IF(TrRoad_act!M103=0,"",1000000*M36/TrRoad_act!M103)</f>
        <v>4273.0463729343437</v>
      </c>
      <c r="N127" s="77">
        <f>IF(TrRoad_act!N103=0,"",1000000*N36/TrRoad_act!N103)</f>
        <v>4347.8386803815638</v>
      </c>
      <c r="O127" s="77">
        <f>IF(TrRoad_act!O103=0,"",1000000*O36/TrRoad_act!O103)</f>
        <v>4723.4018449469986</v>
      </c>
      <c r="P127" s="77">
        <f>IF(TrRoad_act!P103=0,"",1000000*P36/TrRoad_act!P103)</f>
        <v>5260.1438314359848</v>
      </c>
      <c r="Q127" s="77">
        <f>IF(TrRoad_act!Q103=0,"",1000000*Q36/TrRoad_act!Q103)</f>
        <v>5503.4419910070301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>
        <f>IF(TrRoad_act!H104=0,"",1000000*H37/TrRoad_act!H104)</f>
        <v>4904.3631865461575</v>
      </c>
      <c r="I128" s="77">
        <f>IF(TrRoad_act!I104=0,"",1000000*I37/TrRoad_act!I104)</f>
        <v>5201.4216122747312</v>
      </c>
      <c r="J128" s="77">
        <f>IF(TrRoad_act!J104=0,"",1000000*J37/TrRoad_act!J104)</f>
        <v>5680.5643714913494</v>
      </c>
      <c r="K128" s="77">
        <f>IF(TrRoad_act!K104=0,"",1000000*K37/TrRoad_act!K104)</f>
        <v>5819.9129548898636</v>
      </c>
      <c r="L128" s="77">
        <f>IF(TrRoad_act!L104=0,"",1000000*L37/TrRoad_act!L104)</f>
        <v>6272.8252042716877</v>
      </c>
      <c r="M128" s="77">
        <f>IF(TrRoad_act!M104=0,"",1000000*M37/TrRoad_act!M104)</f>
        <v>6852.3187202059453</v>
      </c>
      <c r="N128" s="77">
        <f>IF(TrRoad_act!N104=0,"",1000000*N37/TrRoad_act!N104)</f>
        <v>7192.2565684088704</v>
      </c>
      <c r="O128" s="77">
        <f>IF(TrRoad_act!O104=0,"",1000000*O37/TrRoad_act!O104)</f>
        <v>7295.8972658790199</v>
      </c>
      <c r="P128" s="77">
        <f>IF(TrRoad_act!P104=0,"",1000000*P37/TrRoad_act!P104)</f>
        <v>7342.6593721077479</v>
      </c>
      <c r="Q128" s="77">
        <f>IF(TrRoad_act!Q104=0,"",1000000*Q37/TrRoad_act!Q104)</f>
        <v>7616.8932317126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>
        <f>IF(TrRoad_act!P105=0,"",1000000*P38/TrRoad_act!P105)</f>
        <v>3278.026619535955</v>
      </c>
      <c r="Q129" s="77">
        <f>IF(TrRoad_act!Q105=0,"",1000000*Q38/TrRoad_act!Q105)</f>
        <v>3920.4971420092716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 t="str">
        <f>IF(TrRoad_act!O106=0,"",1000000*O39/TrRoad_act!O106)</f>
        <v/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13265.827891774883</v>
      </c>
      <c r="C131" s="76">
        <f>IF(TrRoad_act!C107=0,"",1000000*C40/TrRoad_act!C107)</f>
        <v>18970.050512059453</v>
      </c>
      <c r="D131" s="76">
        <f>IF(TrRoad_act!D107=0,"",1000000*D40/TrRoad_act!D107)</f>
        <v>20846.597259663951</v>
      </c>
      <c r="E131" s="76">
        <f>IF(TrRoad_act!E107=0,"",1000000*E40/TrRoad_act!E107)</f>
        <v>24901.852406791284</v>
      </c>
      <c r="F131" s="76">
        <f>IF(TrRoad_act!F107=0,"",1000000*F40/TrRoad_act!F107)</f>
        <v>34180.726446582928</v>
      </c>
      <c r="G131" s="76">
        <f>IF(TrRoad_act!G107=0,"",1000000*G40/TrRoad_act!G107)</f>
        <v>41138.481170376304</v>
      </c>
      <c r="H131" s="76">
        <f>IF(TrRoad_act!H107=0,"",1000000*H40/TrRoad_act!H107)</f>
        <v>44272.182075695622</v>
      </c>
      <c r="I131" s="76">
        <f>IF(TrRoad_act!I107=0,"",1000000*I40/TrRoad_act!I107)</f>
        <v>57945.478380013774</v>
      </c>
      <c r="J131" s="76">
        <f>IF(TrRoad_act!J107=0,"",1000000*J40/TrRoad_act!J107)</f>
        <v>83032.335451278967</v>
      </c>
      <c r="K131" s="76">
        <f>IF(TrRoad_act!K107=0,"",1000000*K40/TrRoad_act!K107)</f>
        <v>55778.566721872383</v>
      </c>
      <c r="L131" s="76">
        <f>IF(TrRoad_act!L107=0,"",1000000*L40/TrRoad_act!L107)</f>
        <v>66265.596412424973</v>
      </c>
      <c r="M131" s="76">
        <f>IF(TrRoad_act!M107=0,"",1000000*M40/TrRoad_act!M107)</f>
        <v>81587.634059662319</v>
      </c>
      <c r="N131" s="76">
        <f>IF(TrRoad_act!N107=0,"",1000000*N40/TrRoad_act!N107)</f>
        <v>88258.204372070599</v>
      </c>
      <c r="O131" s="76">
        <f>IF(TrRoad_act!O107=0,"",1000000*O40/TrRoad_act!O107)</f>
        <v>80175.527582072391</v>
      </c>
      <c r="P131" s="76">
        <f>IF(TrRoad_act!P107=0,"",1000000*P40/TrRoad_act!P107)</f>
        <v>76927.035938914458</v>
      </c>
      <c r="Q131" s="76">
        <f>IF(TrRoad_act!Q107=0,"",1000000*Q40/TrRoad_act!Q107)</f>
        <v>71165.206534819459</v>
      </c>
    </row>
    <row r="132" spans="1:17" ht="11.45" customHeight="1" x14ac:dyDescent="0.25">
      <c r="A132" s="17" t="s">
        <v>23</v>
      </c>
      <c r="B132" s="75">
        <f>IF(TrRoad_act!B108=0,"",1000000*B41/TrRoad_act!B108)</f>
        <v>10248.691369722968</v>
      </c>
      <c r="C132" s="75">
        <f>IF(TrRoad_act!C108=0,"",1000000*C41/TrRoad_act!C108)</f>
        <v>11131.402424758633</v>
      </c>
      <c r="D132" s="75">
        <f>IF(TrRoad_act!D108=0,"",1000000*D41/TrRoad_act!D108)</f>
        <v>13085.462065469565</v>
      </c>
      <c r="E132" s="75">
        <f>IF(TrRoad_act!E108=0,"",1000000*E41/TrRoad_act!E108)</f>
        <v>14647.30486273801</v>
      </c>
      <c r="F132" s="75">
        <f>IF(TrRoad_act!F108=0,"",1000000*F41/TrRoad_act!F108)</f>
        <v>19783.676696084185</v>
      </c>
      <c r="G132" s="75">
        <f>IF(TrRoad_act!G108=0,"",1000000*G41/TrRoad_act!G108)</f>
        <v>21801.118016234057</v>
      </c>
      <c r="H132" s="75">
        <f>IF(TrRoad_act!H108=0,"",1000000*H41/TrRoad_act!H108)</f>
        <v>20043.764091675781</v>
      </c>
      <c r="I132" s="75">
        <f>IF(TrRoad_act!I108=0,"",1000000*I41/TrRoad_act!I108)</f>
        <v>21653.561085254394</v>
      </c>
      <c r="J132" s="75">
        <f>IF(TrRoad_act!J108=0,"",1000000*J41/TrRoad_act!J108)</f>
        <v>24263.038820474267</v>
      </c>
      <c r="K132" s="75">
        <f>IF(TrRoad_act!K108=0,"",1000000*K41/TrRoad_act!K108)</f>
        <v>20315.181656558045</v>
      </c>
      <c r="L132" s="75">
        <f>IF(TrRoad_act!L108=0,"",1000000*L41/TrRoad_act!L108)</f>
        <v>23410.677273007965</v>
      </c>
      <c r="M132" s="75">
        <f>IF(TrRoad_act!M108=0,"",1000000*M41/TrRoad_act!M108)</f>
        <v>24454.406453510481</v>
      </c>
      <c r="N132" s="75">
        <f>IF(TrRoad_act!N108=0,"",1000000*N41/TrRoad_act!N108)</f>
        <v>22993.230081003712</v>
      </c>
      <c r="O132" s="75">
        <f>IF(TrRoad_act!O108=0,"",1000000*O41/TrRoad_act!O108)</f>
        <v>21451.888711415912</v>
      </c>
      <c r="P132" s="75">
        <f>IF(TrRoad_act!P108=0,"",1000000*P41/TrRoad_act!P108)</f>
        <v>22993.851625631778</v>
      </c>
      <c r="Q132" s="75">
        <f>IF(TrRoad_act!Q108=0,"",1000000*Q41/TrRoad_act!Q108)</f>
        <v>21946.841659474128</v>
      </c>
    </row>
    <row r="133" spans="1:17" ht="11.45" customHeight="1" x14ac:dyDescent="0.25">
      <c r="A133" s="15" t="s">
        <v>22</v>
      </c>
      <c r="B133" s="74">
        <f>IF(TrRoad_act!B109=0,"",1000000*B42/TrRoad_act!B109)</f>
        <v>38999.012459182224</v>
      </c>
      <c r="C133" s="74">
        <f>IF(TrRoad_act!C109=0,"",1000000*C42/TrRoad_act!C109)</f>
        <v>79312.942324609859</v>
      </c>
      <c r="D133" s="74">
        <f>IF(TrRoad_act!D109=0,"",1000000*D42/TrRoad_act!D109)</f>
        <v>77835.100181965186</v>
      </c>
      <c r="E133" s="74">
        <f>IF(TrRoad_act!E109=0,"",1000000*E42/TrRoad_act!E109)</f>
        <v>96951.870791847745</v>
      </c>
      <c r="F133" s="74">
        <f>IF(TrRoad_act!F109=0,"",1000000*F42/TrRoad_act!F109)</f>
        <v>119749.27698641794</v>
      </c>
      <c r="G133" s="74">
        <f>IF(TrRoad_act!G109=0,"",1000000*G42/TrRoad_act!G109)</f>
        <v>147622.72263643681</v>
      </c>
      <c r="H133" s="74">
        <f>IF(TrRoad_act!H109=0,"",1000000*H42/TrRoad_act!H109)</f>
        <v>161662.47132630151</v>
      </c>
      <c r="I133" s="74">
        <f>IF(TrRoad_act!I109=0,"",1000000*I42/TrRoad_act!I109)</f>
        <v>237749.26283027374</v>
      </c>
      <c r="J133" s="74">
        <f>IF(TrRoad_act!J109=0,"",1000000*J42/TrRoad_act!J109)</f>
        <v>365377.68737849203</v>
      </c>
      <c r="K133" s="74">
        <f>IF(TrRoad_act!K109=0,"",1000000*K42/TrRoad_act!K109)</f>
        <v>238666.06557587587</v>
      </c>
      <c r="L133" s="74">
        <f>IF(TrRoad_act!L109=0,"",1000000*L42/TrRoad_act!L109)</f>
        <v>270955.40073091246</v>
      </c>
      <c r="M133" s="74">
        <f>IF(TrRoad_act!M109=0,"",1000000*M42/TrRoad_act!M109)</f>
        <v>334663.4626074335</v>
      </c>
      <c r="N133" s="74">
        <f>IF(TrRoad_act!N109=0,"",1000000*N42/TrRoad_act!N109)</f>
        <v>361656.13643036026</v>
      </c>
      <c r="O133" s="74">
        <f>IF(TrRoad_act!O109=0,"",1000000*O42/TrRoad_act!O109)</f>
        <v>322276.24078871432</v>
      </c>
      <c r="P133" s="74">
        <f>IF(TrRoad_act!P109=0,"",1000000*P42/TrRoad_act!P109)</f>
        <v>300985.87810714293</v>
      </c>
      <c r="Q133" s="74">
        <f>IF(TrRoad_act!Q109=0,"",1000000*Q42/TrRoad_act!Q109)</f>
        <v>258290.65925570592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0.8707085852363845</v>
      </c>
      <c r="C136" s="56">
        <f t="shared" si="16"/>
        <v>0.8327714746336855</v>
      </c>
      <c r="D136" s="56">
        <f t="shared" si="16"/>
        <v>0.82005489880779425</v>
      </c>
      <c r="E136" s="56">
        <f t="shared" si="16"/>
        <v>0.79320952664657585</v>
      </c>
      <c r="F136" s="56">
        <f t="shared" si="16"/>
        <v>0.72905470512499204</v>
      </c>
      <c r="G136" s="56">
        <f t="shared" si="16"/>
        <v>0.70532685730971068</v>
      </c>
      <c r="H136" s="56">
        <f t="shared" si="16"/>
        <v>0.68330426261794863</v>
      </c>
      <c r="I136" s="56">
        <f t="shared" si="16"/>
        <v>0.62667826088831036</v>
      </c>
      <c r="J136" s="56">
        <f t="shared" si="16"/>
        <v>0.56902657199274664</v>
      </c>
      <c r="K136" s="56">
        <f t="shared" si="16"/>
        <v>0.6609813628049116</v>
      </c>
      <c r="L136" s="56">
        <f t="shared" si="16"/>
        <v>0.6491193206622492</v>
      </c>
      <c r="M136" s="56">
        <f t="shared" si="16"/>
        <v>0.61563234607558937</v>
      </c>
      <c r="N136" s="56">
        <f t="shared" si="16"/>
        <v>0.59305586563434209</v>
      </c>
      <c r="O136" s="56">
        <f t="shared" si="16"/>
        <v>0.60588939185677304</v>
      </c>
      <c r="P136" s="56">
        <f t="shared" si="16"/>
        <v>0.61137405519743737</v>
      </c>
      <c r="Q136" s="56">
        <f t="shared" si="16"/>
        <v>0.62396075081952662</v>
      </c>
    </row>
    <row r="137" spans="1:17" ht="11.45" customHeight="1" x14ac:dyDescent="0.25">
      <c r="A137" s="55" t="s">
        <v>30</v>
      </c>
      <c r="B137" s="54">
        <f t="shared" ref="B137:Q137" si="17">IF(B19=0,0,B19/B$17)</f>
        <v>2.8664090236147346E-3</v>
      </c>
      <c r="C137" s="54">
        <f t="shared" si="17"/>
        <v>2.561242694501691E-3</v>
      </c>
      <c r="D137" s="54">
        <f t="shared" si="17"/>
        <v>2.6064531836451602E-3</v>
      </c>
      <c r="E137" s="54">
        <f t="shared" si="17"/>
        <v>2.933042510384619E-3</v>
      </c>
      <c r="F137" s="54">
        <f t="shared" si="17"/>
        <v>3.1636154348796955E-3</v>
      </c>
      <c r="G137" s="54">
        <f t="shared" si="17"/>
        <v>3.2977801592870316E-3</v>
      </c>
      <c r="H137" s="54">
        <f t="shared" si="17"/>
        <v>3.5455461662300268E-3</v>
      </c>
      <c r="I137" s="54">
        <f t="shared" si="17"/>
        <v>3.4528104742493821E-3</v>
      </c>
      <c r="J137" s="54">
        <f t="shared" si="17"/>
        <v>3.1244670188643347E-3</v>
      </c>
      <c r="K137" s="54">
        <f t="shared" si="17"/>
        <v>3.7872185380056099E-3</v>
      </c>
      <c r="L137" s="54">
        <f t="shared" si="17"/>
        <v>4.7389547390921383E-3</v>
      </c>
      <c r="M137" s="54">
        <f t="shared" si="17"/>
        <v>5.180946406444926E-3</v>
      </c>
      <c r="N137" s="54">
        <f t="shared" si="17"/>
        <v>4.6806841151794069E-3</v>
      </c>
      <c r="O137" s="54">
        <f t="shared" si="17"/>
        <v>4.3646241910403824E-3</v>
      </c>
      <c r="P137" s="54">
        <f t="shared" si="17"/>
        <v>4.3969159916011349E-3</v>
      </c>
      <c r="Q137" s="54">
        <f t="shared" si="17"/>
        <v>4.6921726368104573E-3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0.80870152329949885</v>
      </c>
      <c r="C138" s="50">
        <f t="shared" si="18"/>
        <v>0.77785000932121562</v>
      </c>
      <c r="D138" s="50">
        <f t="shared" si="18"/>
        <v>0.76826633600322292</v>
      </c>
      <c r="E138" s="50">
        <f t="shared" si="18"/>
        <v>0.74319654101542987</v>
      </c>
      <c r="F138" s="50">
        <f t="shared" si="18"/>
        <v>0.67996027047014185</v>
      </c>
      <c r="G138" s="50">
        <f t="shared" si="18"/>
        <v>0.66045363134814994</v>
      </c>
      <c r="H138" s="50">
        <f t="shared" si="18"/>
        <v>0.63939169657787753</v>
      </c>
      <c r="I138" s="50">
        <f t="shared" si="18"/>
        <v>0.58772500343181777</v>
      </c>
      <c r="J138" s="50">
        <f t="shared" si="18"/>
        <v>0.53597546174994448</v>
      </c>
      <c r="K138" s="50">
        <f t="shared" si="18"/>
        <v>0.621375256312929</v>
      </c>
      <c r="L138" s="50">
        <f t="shared" si="18"/>
        <v>0.61010569452908914</v>
      </c>
      <c r="M138" s="50">
        <f t="shared" si="18"/>
        <v>0.57721357158395836</v>
      </c>
      <c r="N138" s="50">
        <f t="shared" si="18"/>
        <v>0.55579935427301264</v>
      </c>
      <c r="O138" s="50">
        <f t="shared" si="18"/>
        <v>0.56666423335504401</v>
      </c>
      <c r="P138" s="50">
        <f t="shared" si="18"/>
        <v>0.57024614422026976</v>
      </c>
      <c r="Q138" s="50">
        <f t="shared" si="18"/>
        <v>0.58071764689186889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0.6956768550300988</v>
      </c>
      <c r="C139" s="52">
        <f t="shared" si="19"/>
        <v>0.65963351944547044</v>
      </c>
      <c r="D139" s="52">
        <f t="shared" si="19"/>
        <v>0.61324897269747092</v>
      </c>
      <c r="E139" s="52">
        <f t="shared" si="19"/>
        <v>0.58956733549107554</v>
      </c>
      <c r="F139" s="52">
        <f t="shared" si="19"/>
        <v>0.49896626743360356</v>
      </c>
      <c r="G139" s="52">
        <f t="shared" si="19"/>
        <v>0.45954080472950992</v>
      </c>
      <c r="H139" s="52">
        <f t="shared" si="19"/>
        <v>0.42031614804234557</v>
      </c>
      <c r="I139" s="52">
        <f t="shared" si="19"/>
        <v>0.35835085901481895</v>
      </c>
      <c r="J139" s="52">
        <f t="shared" si="19"/>
        <v>0.31817329297615815</v>
      </c>
      <c r="K139" s="52">
        <f t="shared" si="19"/>
        <v>0.3461805368138246</v>
      </c>
      <c r="L139" s="52">
        <f t="shared" si="19"/>
        <v>0.32837359611041406</v>
      </c>
      <c r="M139" s="52">
        <f t="shared" si="19"/>
        <v>0.29748415690477364</v>
      </c>
      <c r="N139" s="52">
        <f t="shared" si="19"/>
        <v>0.26744275418732194</v>
      </c>
      <c r="O139" s="52">
        <f t="shared" si="19"/>
        <v>0.25716745509572964</v>
      </c>
      <c r="P139" s="52">
        <f t="shared" si="19"/>
        <v>0.23958619732561387</v>
      </c>
      <c r="Q139" s="52">
        <f t="shared" si="19"/>
        <v>0.23476148982914014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0.11302466826940005</v>
      </c>
      <c r="C140" s="52">
        <f t="shared" si="20"/>
        <v>0.11821648987574508</v>
      </c>
      <c r="D140" s="52">
        <f t="shared" si="20"/>
        <v>0.15501736330575203</v>
      </c>
      <c r="E140" s="52">
        <f t="shared" si="20"/>
        <v>0.15362920552435436</v>
      </c>
      <c r="F140" s="52">
        <f t="shared" si="20"/>
        <v>0.18099400303653826</v>
      </c>
      <c r="G140" s="52">
        <f t="shared" si="20"/>
        <v>0.20091282661863996</v>
      </c>
      <c r="H140" s="52">
        <f t="shared" si="20"/>
        <v>0.21879935796082603</v>
      </c>
      <c r="I140" s="52">
        <f t="shared" si="20"/>
        <v>0.22861143675014017</v>
      </c>
      <c r="J140" s="52">
        <f t="shared" si="20"/>
        <v>0.21720725201427962</v>
      </c>
      <c r="K140" s="52">
        <f t="shared" si="20"/>
        <v>0.27309962441675312</v>
      </c>
      <c r="L140" s="52">
        <f t="shared" si="20"/>
        <v>0.27901469795392414</v>
      </c>
      <c r="M140" s="52">
        <f t="shared" si="20"/>
        <v>0.27665422959175134</v>
      </c>
      <c r="N140" s="52">
        <f t="shared" si="20"/>
        <v>0.28424191478563582</v>
      </c>
      <c r="O140" s="52">
        <f t="shared" si="20"/>
        <v>0.30347140400832479</v>
      </c>
      <c r="P140" s="52">
        <f t="shared" si="20"/>
        <v>0.32441291686845203</v>
      </c>
      <c r="Q140" s="52">
        <f t="shared" si="20"/>
        <v>0.33913646483984256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0</v>
      </c>
      <c r="H141" s="52">
        <f t="shared" si="21"/>
        <v>2.7619057470590423E-4</v>
      </c>
      <c r="I141" s="52">
        <f t="shared" si="21"/>
        <v>7.6270766685864551E-4</v>
      </c>
      <c r="J141" s="52">
        <f t="shared" si="21"/>
        <v>5.9491675950675113E-4</v>
      </c>
      <c r="K141" s="52">
        <f t="shared" si="21"/>
        <v>2.0950950823513869E-3</v>
      </c>
      <c r="L141" s="52">
        <f t="shared" si="21"/>
        <v>2.7174004647510571E-3</v>
      </c>
      <c r="M141" s="52">
        <f t="shared" si="21"/>
        <v>3.0751850874333343E-3</v>
      </c>
      <c r="N141" s="52">
        <f t="shared" si="21"/>
        <v>4.1125549953614253E-3</v>
      </c>
      <c r="O141" s="52">
        <f t="shared" si="21"/>
        <v>6.0118606483055637E-3</v>
      </c>
      <c r="P141" s="52">
        <f t="shared" si="21"/>
        <v>6.1906539966471458E-3</v>
      </c>
      <c r="Q141" s="52">
        <f t="shared" si="21"/>
        <v>6.7443363495567404E-3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2.1303046935090013E-6</v>
      </c>
      <c r="O142" s="52">
        <f t="shared" si="22"/>
        <v>1.194229474452411E-5</v>
      </c>
      <c r="P142" s="52">
        <f t="shared" si="22"/>
        <v>5.3957525642959699E-5</v>
      </c>
      <c r="Q142" s="52">
        <f t="shared" si="22"/>
        <v>6.991883520750578E-5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1.5713079395384351E-6</v>
      </c>
      <c r="P143" s="52">
        <f t="shared" si="23"/>
        <v>2.4185039138964962E-6</v>
      </c>
      <c r="Q143" s="52">
        <f t="shared" si="23"/>
        <v>5.4370381219682259E-6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5.9140652913270836E-2</v>
      </c>
      <c r="C145" s="50">
        <f t="shared" si="25"/>
        <v>5.236022261796823E-2</v>
      </c>
      <c r="D145" s="50">
        <f t="shared" si="25"/>
        <v>4.9182109620926118E-2</v>
      </c>
      <c r="E145" s="50">
        <f t="shared" si="25"/>
        <v>4.70799431207614E-2</v>
      </c>
      <c r="F145" s="50">
        <f t="shared" si="25"/>
        <v>4.5930819219970567E-2</v>
      </c>
      <c r="G145" s="50">
        <f t="shared" si="25"/>
        <v>4.1575445802273618E-2</v>
      </c>
      <c r="H145" s="50">
        <f t="shared" si="25"/>
        <v>4.0367019873841101E-2</v>
      </c>
      <c r="I145" s="50">
        <f t="shared" si="25"/>
        <v>3.5500446982243208E-2</v>
      </c>
      <c r="J145" s="50">
        <f t="shared" si="25"/>
        <v>2.9926643223937899E-2</v>
      </c>
      <c r="K145" s="50">
        <f t="shared" si="25"/>
        <v>3.5818887953976968E-2</v>
      </c>
      <c r="L145" s="50">
        <f t="shared" si="25"/>
        <v>3.4274671394067938E-2</v>
      </c>
      <c r="M145" s="50">
        <f t="shared" si="25"/>
        <v>3.3237828085186168E-2</v>
      </c>
      <c r="N145" s="50">
        <f t="shared" si="25"/>
        <v>3.2575827246150109E-2</v>
      </c>
      <c r="O145" s="50">
        <f t="shared" si="25"/>
        <v>3.486053431068855E-2</v>
      </c>
      <c r="P145" s="50">
        <f t="shared" si="25"/>
        <v>3.6730994985566437E-2</v>
      </c>
      <c r="Q145" s="50">
        <f t="shared" si="25"/>
        <v>3.8550931290847239E-2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3.2218406640999848E-4</v>
      </c>
      <c r="C146" s="52">
        <f t="shared" si="26"/>
        <v>2.7795819978689804E-4</v>
      </c>
      <c r="D146" s="52">
        <f t="shared" si="26"/>
        <v>2.4340751508089418E-4</v>
      </c>
      <c r="E146" s="52">
        <f t="shared" si="26"/>
        <v>2.0773002299254118E-4</v>
      </c>
      <c r="F146" s="52">
        <f t="shared" si="26"/>
        <v>1.6997990777836168E-4</v>
      </c>
      <c r="G146" s="52">
        <f t="shared" si="26"/>
        <v>1.4047303960464019E-4</v>
      </c>
      <c r="H146" s="52">
        <f t="shared" si="26"/>
        <v>1.2050943134651221E-4</v>
      </c>
      <c r="I146" s="52">
        <f t="shared" si="26"/>
        <v>9.1531967593450853E-5</v>
      </c>
      <c r="J146" s="52">
        <f t="shared" si="26"/>
        <v>6.1366971932520762E-5</v>
      </c>
      <c r="K146" s="52">
        <f t="shared" si="26"/>
        <v>6.1998155969118126E-5</v>
      </c>
      <c r="L146" s="52">
        <f t="shared" si="26"/>
        <v>4.9770511499720075E-5</v>
      </c>
      <c r="M146" s="52">
        <f t="shared" si="26"/>
        <v>3.7070484656342134E-5</v>
      </c>
      <c r="N146" s="52">
        <f t="shared" si="26"/>
        <v>3.1814852854748002E-5</v>
      </c>
      <c r="O146" s="52">
        <f t="shared" si="26"/>
        <v>2.6519550482790453E-5</v>
      </c>
      <c r="P146" s="52">
        <f t="shared" si="26"/>
        <v>2.1271104829992265E-5</v>
      </c>
      <c r="Q146" s="52">
        <f t="shared" si="26"/>
        <v>1.6443287549694764E-5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5.8818468846860837E-2</v>
      </c>
      <c r="C147" s="52">
        <f t="shared" si="27"/>
        <v>5.2082264418181326E-2</v>
      </c>
      <c r="D147" s="52">
        <f t="shared" si="27"/>
        <v>4.8938702105845222E-2</v>
      </c>
      <c r="E147" s="52">
        <f t="shared" si="27"/>
        <v>4.6872213097768858E-2</v>
      </c>
      <c r="F147" s="52">
        <f t="shared" si="27"/>
        <v>4.5760839312192207E-2</v>
      </c>
      <c r="G147" s="52">
        <f t="shared" si="27"/>
        <v>4.1434972762668977E-2</v>
      </c>
      <c r="H147" s="52">
        <f t="shared" si="27"/>
        <v>4.0246510442494589E-2</v>
      </c>
      <c r="I147" s="52">
        <f t="shared" si="27"/>
        <v>3.540891501464976E-2</v>
      </c>
      <c r="J147" s="52">
        <f t="shared" si="27"/>
        <v>2.9865276252005378E-2</v>
      </c>
      <c r="K147" s="52">
        <f t="shared" si="27"/>
        <v>3.5756889798007847E-2</v>
      </c>
      <c r="L147" s="52">
        <f t="shared" si="27"/>
        <v>3.4224900882568215E-2</v>
      </c>
      <c r="M147" s="52">
        <f t="shared" si="27"/>
        <v>3.3200757600529825E-2</v>
      </c>
      <c r="N147" s="52">
        <f t="shared" si="27"/>
        <v>3.2252834427241625E-2</v>
      </c>
      <c r="O147" s="52">
        <f t="shared" si="27"/>
        <v>3.4493226447298776E-2</v>
      </c>
      <c r="P147" s="52">
        <f t="shared" si="27"/>
        <v>3.6260629830862916E-2</v>
      </c>
      <c r="Q147" s="52">
        <f t="shared" si="27"/>
        <v>3.7693531882998829E-2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2.9117796605373478E-4</v>
      </c>
      <c r="O149" s="52">
        <f t="shared" si="29"/>
        <v>3.4078831290698317E-4</v>
      </c>
      <c r="P149" s="52">
        <f t="shared" si="29"/>
        <v>4.4909404987353557E-4</v>
      </c>
      <c r="Q149" s="52">
        <f t="shared" si="29"/>
        <v>8.4095612029871122E-4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0.1292914147636155</v>
      </c>
      <c r="C151" s="56">
        <f t="shared" si="31"/>
        <v>0.16722852536631452</v>
      </c>
      <c r="D151" s="56">
        <f t="shared" si="31"/>
        <v>0.17994510119220569</v>
      </c>
      <c r="E151" s="56">
        <f t="shared" si="31"/>
        <v>0.20679047335342407</v>
      </c>
      <c r="F151" s="56">
        <f t="shared" si="31"/>
        <v>0.2709452948750079</v>
      </c>
      <c r="G151" s="56">
        <f t="shared" si="31"/>
        <v>0.29467314269028932</v>
      </c>
      <c r="H151" s="56">
        <f t="shared" si="31"/>
        <v>0.31669573738205137</v>
      </c>
      <c r="I151" s="56">
        <f t="shared" si="31"/>
        <v>0.3733217391116897</v>
      </c>
      <c r="J151" s="56">
        <f t="shared" si="31"/>
        <v>0.4309734280072533</v>
      </c>
      <c r="K151" s="56">
        <f t="shared" si="31"/>
        <v>0.3390186371950884</v>
      </c>
      <c r="L151" s="56">
        <f t="shared" si="31"/>
        <v>0.3508806793377508</v>
      </c>
      <c r="M151" s="56">
        <f t="shared" si="31"/>
        <v>0.38436765392441058</v>
      </c>
      <c r="N151" s="56">
        <f t="shared" si="31"/>
        <v>0.40694413436565791</v>
      </c>
      <c r="O151" s="56">
        <f t="shared" si="31"/>
        <v>0.3941106081432269</v>
      </c>
      <c r="P151" s="56">
        <f t="shared" si="31"/>
        <v>0.38862594480256263</v>
      </c>
      <c r="Q151" s="56">
        <f t="shared" si="31"/>
        <v>0.37603924918047349</v>
      </c>
    </row>
    <row r="152" spans="1:17" ht="11.45" customHeight="1" x14ac:dyDescent="0.25">
      <c r="A152" s="55" t="s">
        <v>27</v>
      </c>
      <c r="B152" s="54">
        <f t="shared" ref="B152:Q152" si="32">IF(B34=0,0,B34/B$17)</f>
        <v>1.9531179891970105E-2</v>
      </c>
      <c r="C152" s="54">
        <f t="shared" si="32"/>
        <v>2.1394016361321013E-2</v>
      </c>
      <c r="D152" s="54">
        <f t="shared" si="32"/>
        <v>2.3483641341889447E-2</v>
      </c>
      <c r="E152" s="54">
        <f t="shared" si="32"/>
        <v>2.6123873498149219E-2</v>
      </c>
      <c r="F152" s="54">
        <f t="shared" si="32"/>
        <v>3.2216058844496284E-2</v>
      </c>
      <c r="G152" s="54">
        <f t="shared" si="32"/>
        <v>3.426643910085625E-2</v>
      </c>
      <c r="H152" s="54">
        <f t="shared" si="32"/>
        <v>3.708783225819505E-2</v>
      </c>
      <c r="I152" s="54">
        <f t="shared" si="32"/>
        <v>3.8205737843158005E-2</v>
      </c>
      <c r="J152" s="54">
        <f t="shared" si="32"/>
        <v>3.4513926769795263E-2</v>
      </c>
      <c r="K152" s="54">
        <f t="shared" si="32"/>
        <v>4.2566504669113291E-2</v>
      </c>
      <c r="L152" s="54">
        <f t="shared" si="32"/>
        <v>3.9378724461210088E-2</v>
      </c>
      <c r="M152" s="54">
        <f t="shared" si="32"/>
        <v>4.0153609517966135E-2</v>
      </c>
      <c r="N152" s="54">
        <f t="shared" si="32"/>
        <v>4.1344035423147289E-2</v>
      </c>
      <c r="O152" s="54">
        <f t="shared" si="32"/>
        <v>4.8270844234309294E-2</v>
      </c>
      <c r="P152" s="54">
        <f t="shared" si="32"/>
        <v>5.5813586975352859E-2</v>
      </c>
      <c r="Q152" s="54">
        <f t="shared" si="32"/>
        <v>6.1872670066723083E-2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4.5477238645954994E-3</v>
      </c>
      <c r="C153" s="52">
        <f t="shared" si="33"/>
        <v>4.8134073267766114E-3</v>
      </c>
      <c r="D153" s="52">
        <f t="shared" si="33"/>
        <v>4.9837060614028152E-3</v>
      </c>
      <c r="E153" s="52">
        <f t="shared" si="33"/>
        <v>5.0416107007075104E-3</v>
      </c>
      <c r="F153" s="52">
        <f t="shared" si="33"/>
        <v>5.5267730716765176E-3</v>
      </c>
      <c r="G153" s="52">
        <f t="shared" si="33"/>
        <v>5.1461030141053393E-3</v>
      </c>
      <c r="H153" s="52">
        <f t="shared" si="33"/>
        <v>4.6382388718911255E-3</v>
      </c>
      <c r="I153" s="52">
        <f t="shared" si="33"/>
        <v>4.2582277899309018E-3</v>
      </c>
      <c r="J153" s="52">
        <f t="shared" si="33"/>
        <v>3.4177761981648716E-3</v>
      </c>
      <c r="K153" s="52">
        <f t="shared" si="33"/>
        <v>3.8565687258316429E-3</v>
      </c>
      <c r="L153" s="52">
        <f t="shared" si="33"/>
        <v>3.3468176016920774E-3</v>
      </c>
      <c r="M153" s="52">
        <f t="shared" si="33"/>
        <v>3.022750835145182E-3</v>
      </c>
      <c r="N153" s="52">
        <f t="shared" si="33"/>
        <v>2.8741266481698861E-3</v>
      </c>
      <c r="O153" s="52">
        <f t="shared" si="33"/>
        <v>3.0436972507487878E-3</v>
      </c>
      <c r="P153" s="52">
        <f t="shared" si="33"/>
        <v>2.8771317683100664E-3</v>
      </c>
      <c r="Q153" s="52">
        <f t="shared" si="33"/>
        <v>2.7983876767319412E-3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1.4983456027374605E-2</v>
      </c>
      <c r="C154" s="52">
        <f t="shared" si="34"/>
        <v>1.6580609034544402E-2</v>
      </c>
      <c r="D154" s="52">
        <f t="shared" si="34"/>
        <v>1.8499935280486629E-2</v>
      </c>
      <c r="E154" s="52">
        <f t="shared" si="34"/>
        <v>2.1082262797441711E-2</v>
      </c>
      <c r="F154" s="52">
        <f t="shared" si="34"/>
        <v>2.6689285772819763E-2</v>
      </c>
      <c r="G154" s="52">
        <f t="shared" si="34"/>
        <v>2.9120336086750909E-2</v>
      </c>
      <c r="H154" s="52">
        <f t="shared" si="34"/>
        <v>3.2080315922488459E-2</v>
      </c>
      <c r="I154" s="52">
        <f t="shared" si="34"/>
        <v>3.3571472956238309E-2</v>
      </c>
      <c r="J154" s="52">
        <f t="shared" si="34"/>
        <v>3.072504680709149E-2</v>
      </c>
      <c r="K154" s="52">
        <f t="shared" si="34"/>
        <v>3.849862641256898E-2</v>
      </c>
      <c r="L154" s="52">
        <f t="shared" si="34"/>
        <v>3.5944622981979278E-2</v>
      </c>
      <c r="M154" s="52">
        <f t="shared" si="34"/>
        <v>3.7053985739617851E-2</v>
      </c>
      <c r="N154" s="52">
        <f t="shared" si="34"/>
        <v>3.8395999602901437E-2</v>
      </c>
      <c r="O154" s="52">
        <f t="shared" si="34"/>
        <v>4.514374089280869E-2</v>
      </c>
      <c r="P154" s="52">
        <f t="shared" si="34"/>
        <v>5.2468043708789998E-2</v>
      </c>
      <c r="Q154" s="52">
        <f t="shared" si="34"/>
        <v>5.8559284599264752E-2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3.6927746381546422E-4</v>
      </c>
      <c r="I155" s="52">
        <f t="shared" si="35"/>
        <v>3.7603709698879614E-4</v>
      </c>
      <c r="J155" s="52">
        <f t="shared" si="35"/>
        <v>3.7110376453890307E-4</v>
      </c>
      <c r="K155" s="52">
        <f t="shared" si="35"/>
        <v>2.113095307126715E-4</v>
      </c>
      <c r="L155" s="52">
        <f t="shared" si="35"/>
        <v>8.7283877538738775E-5</v>
      </c>
      <c r="M155" s="52">
        <f t="shared" si="35"/>
        <v>7.6872943203105468E-5</v>
      </c>
      <c r="N155" s="52">
        <f t="shared" si="35"/>
        <v>7.390917207596841E-5</v>
      </c>
      <c r="O155" s="52">
        <f t="shared" si="35"/>
        <v>8.3406090751818624E-5</v>
      </c>
      <c r="P155" s="52">
        <f t="shared" si="35"/>
        <v>4.4845330298764363E-4</v>
      </c>
      <c r="Q155" s="52">
        <f t="shared" si="35"/>
        <v>4.8201776422576807E-4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1.9958195265148707E-5</v>
      </c>
      <c r="Q156" s="52">
        <f t="shared" si="36"/>
        <v>3.2980026500630825E-5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0.10976023487164539</v>
      </c>
      <c r="C158" s="50">
        <f t="shared" si="38"/>
        <v>0.14583450900499353</v>
      </c>
      <c r="D158" s="50">
        <f t="shared" si="38"/>
        <v>0.15646145985031626</v>
      </c>
      <c r="E158" s="50">
        <f t="shared" si="38"/>
        <v>0.18066659985527483</v>
      </c>
      <c r="F158" s="50">
        <f t="shared" si="38"/>
        <v>0.2387292360305116</v>
      </c>
      <c r="G158" s="50">
        <f t="shared" si="38"/>
        <v>0.26040670358943313</v>
      </c>
      <c r="H158" s="50">
        <f t="shared" si="38"/>
        <v>0.2796079051238563</v>
      </c>
      <c r="I158" s="50">
        <f t="shared" si="38"/>
        <v>0.33511600126853169</v>
      </c>
      <c r="J158" s="50">
        <f t="shared" si="38"/>
        <v>0.39645950123745805</v>
      </c>
      <c r="K158" s="50">
        <f t="shared" si="38"/>
        <v>0.29645213252597513</v>
      </c>
      <c r="L158" s="50">
        <f t="shared" si="38"/>
        <v>0.3115019548765407</v>
      </c>
      <c r="M158" s="50">
        <f t="shared" si="38"/>
        <v>0.34421404440644443</v>
      </c>
      <c r="N158" s="50">
        <f t="shared" si="38"/>
        <v>0.36560009894251061</v>
      </c>
      <c r="O158" s="50">
        <f t="shared" si="38"/>
        <v>0.34583976390891763</v>
      </c>
      <c r="P158" s="50">
        <f t="shared" si="38"/>
        <v>0.3328123578272098</v>
      </c>
      <c r="Q158" s="50">
        <f t="shared" si="38"/>
        <v>0.3141665791137504</v>
      </c>
    </row>
    <row r="159" spans="1:17" ht="11.45" customHeight="1" x14ac:dyDescent="0.25">
      <c r="A159" s="53" t="s">
        <v>23</v>
      </c>
      <c r="B159" s="52">
        <f t="shared" ref="B159:Q159" si="39">IF(B41=0,0,B41/B$17)</f>
        <v>7.5897927959620193E-2</v>
      </c>
      <c r="C159" s="52">
        <f t="shared" si="39"/>
        <v>7.5735764487140325E-2</v>
      </c>
      <c r="D159" s="52">
        <f t="shared" si="39"/>
        <v>8.6439285302737826E-2</v>
      </c>
      <c r="E159" s="52">
        <f t="shared" si="39"/>
        <v>9.3028090033962341E-2</v>
      </c>
      <c r="F159" s="52">
        <f t="shared" si="39"/>
        <v>0.11827553550664796</v>
      </c>
      <c r="G159" s="52">
        <f t="shared" si="39"/>
        <v>0.11679191901281964</v>
      </c>
      <c r="H159" s="52">
        <f t="shared" si="39"/>
        <v>0.10493233752048163</v>
      </c>
      <c r="I159" s="52">
        <f t="shared" si="39"/>
        <v>0.10419758221917121</v>
      </c>
      <c r="J159" s="52">
        <f t="shared" si="39"/>
        <v>9.5890822251601615E-2</v>
      </c>
      <c r="K159" s="52">
        <f t="shared" si="39"/>
        <v>9.043509614327587E-2</v>
      </c>
      <c r="L159" s="52">
        <f t="shared" si="39"/>
        <v>9.0997441267466658E-2</v>
      </c>
      <c r="M159" s="52">
        <f t="shared" si="39"/>
        <v>8.4170046707009366E-2</v>
      </c>
      <c r="N159" s="52">
        <f t="shared" si="39"/>
        <v>7.6891582023301847E-2</v>
      </c>
      <c r="O159" s="52">
        <f t="shared" si="39"/>
        <v>7.4470061713647465E-2</v>
      </c>
      <c r="P159" s="52">
        <f t="shared" si="39"/>
        <v>8.0179236702443549E-2</v>
      </c>
      <c r="Q159" s="52">
        <f t="shared" si="39"/>
        <v>7.6710165043634482E-2</v>
      </c>
    </row>
    <row r="160" spans="1:17" ht="11.45" customHeight="1" x14ac:dyDescent="0.25">
      <c r="A160" s="47" t="s">
        <v>22</v>
      </c>
      <c r="B160" s="46">
        <f t="shared" ref="B160:Q160" si="40">IF(B42=0,0,B42/B$17)</f>
        <v>3.38623069120252E-2</v>
      </c>
      <c r="C160" s="46">
        <f t="shared" si="40"/>
        <v>7.0098744517853209E-2</v>
      </c>
      <c r="D160" s="46">
        <f t="shared" si="40"/>
        <v>7.0022174547578461E-2</v>
      </c>
      <c r="E160" s="46">
        <f t="shared" si="40"/>
        <v>8.7638509821312507E-2</v>
      </c>
      <c r="F160" s="46">
        <f t="shared" si="40"/>
        <v>0.12045370052386364</v>
      </c>
      <c r="G160" s="46">
        <f t="shared" si="40"/>
        <v>0.14361478457661345</v>
      </c>
      <c r="H160" s="46">
        <f t="shared" si="40"/>
        <v>0.17467556760337466</v>
      </c>
      <c r="I160" s="46">
        <f t="shared" si="40"/>
        <v>0.2309184190493605</v>
      </c>
      <c r="J160" s="46">
        <f t="shared" si="40"/>
        <v>0.30056867898585643</v>
      </c>
      <c r="K160" s="46">
        <f t="shared" si="40"/>
        <v>0.20601703638269928</v>
      </c>
      <c r="L160" s="46">
        <f t="shared" si="40"/>
        <v>0.22050451360907405</v>
      </c>
      <c r="M160" s="46">
        <f t="shared" si="40"/>
        <v>0.26004399769943509</v>
      </c>
      <c r="N160" s="46">
        <f t="shared" si="40"/>
        <v>0.28870851691920874</v>
      </c>
      <c r="O160" s="46">
        <f t="shared" si="40"/>
        <v>0.27136970219527018</v>
      </c>
      <c r="P160" s="46">
        <f t="shared" si="40"/>
        <v>0.25263312112476621</v>
      </c>
      <c r="Q160" s="46">
        <f t="shared" si="40"/>
        <v>0.23745641407011592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1016945.4282165788</v>
      </c>
      <c r="C3" s="41">
        <f>TrRoad_act!C57</f>
        <v>1034894.9925846398</v>
      </c>
      <c r="D3" s="41">
        <f>TrRoad_act!D57</f>
        <v>1067392.8375769095</v>
      </c>
      <c r="E3" s="41">
        <f>TrRoad_act!E57</f>
        <v>1063429.3508389215</v>
      </c>
      <c r="F3" s="41">
        <f>TrRoad_act!F57</f>
        <v>1071057.9342421643</v>
      </c>
      <c r="G3" s="41">
        <f>TrRoad_act!G57</f>
        <v>1124168.6314825986</v>
      </c>
      <c r="H3" s="41">
        <f>TrRoad_act!H57</f>
        <v>1152488.6597221021</v>
      </c>
      <c r="I3" s="41">
        <f>TrRoad_act!I57</f>
        <v>1211134.436148532</v>
      </c>
      <c r="J3" s="41">
        <f>TrRoad_act!J57</f>
        <v>1257270.6914442196</v>
      </c>
      <c r="K3" s="41">
        <f>TrRoad_act!K57</f>
        <v>1277380.7182048876</v>
      </c>
      <c r="L3" s="41">
        <f>TrRoad_act!L57</f>
        <v>1281751.9620042918</v>
      </c>
      <c r="M3" s="41">
        <f>TrRoad_act!M57</f>
        <v>1288429.31867026</v>
      </c>
      <c r="N3" s="41">
        <f>TrRoad_act!N57</f>
        <v>1289261.9779258422</v>
      </c>
      <c r="O3" s="41">
        <f>TrRoad_act!O57</f>
        <v>1287435.4198606517</v>
      </c>
      <c r="P3" s="41">
        <f>TrRoad_act!P57</f>
        <v>1296962.490568033</v>
      </c>
      <c r="Q3" s="41">
        <f>TrRoad_act!Q57</f>
        <v>1315686.593024452</v>
      </c>
    </row>
    <row r="4" spans="1:17" ht="11.45" customHeight="1" x14ac:dyDescent="0.25">
      <c r="A4" s="25" t="s">
        <v>39</v>
      </c>
      <c r="B4" s="40">
        <f>TrRoad_act!B58</f>
        <v>962418</v>
      </c>
      <c r="C4" s="40">
        <f>TrRoad_act!C58</f>
        <v>980134</v>
      </c>
      <c r="D4" s="40">
        <f>TrRoad_act!D58</f>
        <v>1010665</v>
      </c>
      <c r="E4" s="40">
        <f>TrRoad_act!E58</f>
        <v>1005310</v>
      </c>
      <c r="F4" s="40">
        <f>TrRoad_act!F58</f>
        <v>1010240</v>
      </c>
      <c r="G4" s="40">
        <f>TrRoad_act!G58</f>
        <v>1061530</v>
      </c>
      <c r="H4" s="40">
        <f>TrRoad_act!H58</f>
        <v>1086074</v>
      </c>
      <c r="I4" s="40">
        <f>TrRoad_act!I58</f>
        <v>1138427</v>
      </c>
      <c r="J4" s="40">
        <f>TrRoad_act!J58</f>
        <v>1180158</v>
      </c>
      <c r="K4" s="40">
        <f>TrRoad_act!K58</f>
        <v>1200292</v>
      </c>
      <c r="L4" s="40">
        <f>TrRoad_act!L58</f>
        <v>1205669</v>
      </c>
      <c r="M4" s="40">
        <f>TrRoad_act!M58</f>
        <v>1211709</v>
      </c>
      <c r="N4" s="40">
        <f>TrRoad_act!N58</f>
        <v>1212147</v>
      </c>
      <c r="O4" s="40">
        <f>TrRoad_act!O58</f>
        <v>1209859</v>
      </c>
      <c r="P4" s="40">
        <f>TrRoad_act!P58</f>
        <v>1217319</v>
      </c>
      <c r="Q4" s="40">
        <f>TrRoad_act!Q58</f>
        <v>1232647</v>
      </c>
    </row>
    <row r="5" spans="1:17" ht="11.45" customHeight="1" x14ac:dyDescent="0.25">
      <c r="A5" s="23" t="s">
        <v>30</v>
      </c>
      <c r="B5" s="39">
        <f>TrRoad_act!B59</f>
        <v>41559</v>
      </c>
      <c r="C5" s="39">
        <f>TrRoad_act!C59</f>
        <v>42317</v>
      </c>
      <c r="D5" s="39">
        <f>TrRoad_act!D59</f>
        <v>43265</v>
      </c>
      <c r="E5" s="39">
        <f>TrRoad_act!E59</f>
        <v>44516</v>
      </c>
      <c r="F5" s="39">
        <f>TrRoad_act!F59</f>
        <v>46367</v>
      </c>
      <c r="G5" s="39">
        <f>TrRoad_act!G59</f>
        <v>48671</v>
      </c>
      <c r="H5" s="39">
        <f>TrRoad_act!H59</f>
        <v>53193</v>
      </c>
      <c r="I5" s="39">
        <f>TrRoad_act!I59</f>
        <v>71493</v>
      </c>
      <c r="J5" s="39">
        <f>TrRoad_act!J59</f>
        <v>81996</v>
      </c>
      <c r="K5" s="39">
        <f>TrRoad_act!K59</f>
        <v>88428</v>
      </c>
      <c r="L5" s="39">
        <f>TrRoad_act!L59</f>
        <v>91008</v>
      </c>
      <c r="M5" s="39">
        <f>TrRoad_act!M59</f>
        <v>92183</v>
      </c>
      <c r="N5" s="39">
        <f>TrRoad_act!N59</f>
        <v>93100</v>
      </c>
      <c r="O5" s="39">
        <f>TrRoad_act!O59</f>
        <v>92986</v>
      </c>
      <c r="P5" s="39">
        <f>TrRoad_act!P59</f>
        <v>95796</v>
      </c>
      <c r="Q5" s="39">
        <f>TrRoad_act!Q59</f>
        <v>100216</v>
      </c>
    </row>
    <row r="6" spans="1:17" ht="11.45" customHeight="1" x14ac:dyDescent="0.25">
      <c r="A6" s="19" t="s">
        <v>29</v>
      </c>
      <c r="B6" s="38">
        <f>TrRoad_act!B60</f>
        <v>919000</v>
      </c>
      <c r="C6" s="38">
        <f>TrRoad_act!C60</f>
        <v>936000</v>
      </c>
      <c r="D6" s="38">
        <f>TrRoad_act!D60</f>
        <v>965600</v>
      </c>
      <c r="E6" s="38">
        <f>TrRoad_act!E60</f>
        <v>959000</v>
      </c>
      <c r="F6" s="38">
        <f>TrRoad_act!F60</f>
        <v>962000</v>
      </c>
      <c r="G6" s="38">
        <f>TrRoad_act!G60</f>
        <v>1011000</v>
      </c>
      <c r="H6" s="38">
        <f>TrRoad_act!H60</f>
        <v>1031000</v>
      </c>
      <c r="I6" s="38">
        <f>TrRoad_act!I60</f>
        <v>1065000</v>
      </c>
      <c r="J6" s="38">
        <f>TrRoad_act!J60</f>
        <v>1096180</v>
      </c>
      <c r="K6" s="38">
        <f>TrRoad_act!K60</f>
        <v>1109858</v>
      </c>
      <c r="L6" s="38">
        <f>TrRoad_act!L60</f>
        <v>1112650</v>
      </c>
      <c r="M6" s="38">
        <f>TrRoad_act!M60</f>
        <v>1117500</v>
      </c>
      <c r="N6" s="38">
        <f>TrRoad_act!N60</f>
        <v>1117030</v>
      </c>
      <c r="O6" s="38">
        <f>TrRoad_act!O60</f>
        <v>1114800</v>
      </c>
      <c r="P6" s="38">
        <f>TrRoad_act!P60</f>
        <v>1119360</v>
      </c>
      <c r="Q6" s="38">
        <f>TrRoad_act!Q60</f>
        <v>1130194</v>
      </c>
    </row>
    <row r="7" spans="1:17" ht="11.45" customHeight="1" x14ac:dyDescent="0.25">
      <c r="A7" s="62" t="s">
        <v>59</v>
      </c>
      <c r="B7" s="42">
        <f>TrRoad_act!B61</f>
        <v>805000</v>
      </c>
      <c r="C7" s="42">
        <f>TrRoad_act!C61</f>
        <v>813890</v>
      </c>
      <c r="D7" s="42">
        <f>TrRoad_act!D61</f>
        <v>798289</v>
      </c>
      <c r="E7" s="42">
        <f>TrRoad_act!E61</f>
        <v>795000</v>
      </c>
      <c r="F7" s="42">
        <f>TrRoad_act!F61</f>
        <v>769799</v>
      </c>
      <c r="G7" s="42">
        <f>TrRoad_act!G61</f>
        <v>780572</v>
      </c>
      <c r="H7" s="42">
        <f>TrRoad_act!H61</f>
        <v>768137</v>
      </c>
      <c r="I7" s="42">
        <f>TrRoad_act!I61</f>
        <v>760599</v>
      </c>
      <c r="J7" s="42">
        <f>TrRoad_act!J61</f>
        <v>756774</v>
      </c>
      <c r="K7" s="42">
        <f>TrRoad_act!K61</f>
        <v>738183</v>
      </c>
      <c r="L7" s="42">
        <f>TrRoad_act!L61</f>
        <v>717435</v>
      </c>
      <c r="M7" s="42">
        <f>TrRoad_act!M61</f>
        <v>700961</v>
      </c>
      <c r="N7" s="42">
        <f>TrRoad_act!N61</f>
        <v>678313</v>
      </c>
      <c r="O7" s="42">
        <f>TrRoad_act!O61</f>
        <v>655470</v>
      </c>
      <c r="P7" s="42">
        <f>TrRoad_act!P61</f>
        <v>635412</v>
      </c>
      <c r="Q7" s="42">
        <f>TrRoad_act!Q61</f>
        <v>621991</v>
      </c>
    </row>
    <row r="8" spans="1:17" ht="11.45" customHeight="1" x14ac:dyDescent="0.25">
      <c r="A8" s="62" t="s">
        <v>58</v>
      </c>
      <c r="B8" s="42">
        <f>TrRoad_act!B62</f>
        <v>114000</v>
      </c>
      <c r="C8" s="42">
        <f>TrRoad_act!C62</f>
        <v>122110</v>
      </c>
      <c r="D8" s="42">
        <f>TrRoad_act!D62</f>
        <v>167311</v>
      </c>
      <c r="E8" s="42">
        <f>TrRoad_act!E62</f>
        <v>164000</v>
      </c>
      <c r="F8" s="42">
        <f>TrRoad_act!F62</f>
        <v>192201</v>
      </c>
      <c r="G8" s="42">
        <f>TrRoad_act!G62</f>
        <v>230428</v>
      </c>
      <c r="H8" s="42">
        <f>TrRoad_act!H62</f>
        <v>262363</v>
      </c>
      <c r="I8" s="42">
        <f>TrRoad_act!I62</f>
        <v>303227</v>
      </c>
      <c r="J8" s="42">
        <f>TrRoad_act!J62</f>
        <v>338404</v>
      </c>
      <c r="K8" s="42">
        <f>TrRoad_act!K62</f>
        <v>368768</v>
      </c>
      <c r="L8" s="42">
        <f>TrRoad_act!L62</f>
        <v>391607</v>
      </c>
      <c r="M8" s="42">
        <f>TrRoad_act!M62</f>
        <v>412376</v>
      </c>
      <c r="N8" s="42">
        <f>TrRoad_act!N62</f>
        <v>433238</v>
      </c>
      <c r="O8" s="42">
        <f>TrRoad_act!O62</f>
        <v>451441</v>
      </c>
      <c r="P8" s="42">
        <f>TrRoad_act!P62</f>
        <v>475531</v>
      </c>
      <c r="Q8" s="42">
        <f>TrRoad_act!Q62</f>
        <v>498945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0</v>
      </c>
      <c r="H9" s="42">
        <f>TrRoad_act!H63</f>
        <v>500</v>
      </c>
      <c r="I9" s="42">
        <f>TrRoad_act!I63</f>
        <v>1174</v>
      </c>
      <c r="J9" s="42">
        <f>TrRoad_act!J63</f>
        <v>1002</v>
      </c>
      <c r="K9" s="42">
        <f>TrRoad_act!K63</f>
        <v>2907</v>
      </c>
      <c r="L9" s="42">
        <f>TrRoad_act!L63</f>
        <v>3608</v>
      </c>
      <c r="M9" s="42">
        <f>TrRoad_act!M63</f>
        <v>4151</v>
      </c>
      <c r="N9" s="42">
        <f>TrRoad_act!N63</f>
        <v>5444</v>
      </c>
      <c r="O9" s="42">
        <f>TrRoad_act!O63</f>
        <v>7816</v>
      </c>
      <c r="P9" s="42">
        <f>TrRoad_act!P63</f>
        <v>8147</v>
      </c>
      <c r="Q9" s="42">
        <f>TrRoad_act!Q63</f>
        <v>8766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5</v>
      </c>
      <c r="O10" s="42">
        <f>TrRoad_act!O64</f>
        <v>26</v>
      </c>
      <c r="P10" s="42">
        <f>TrRoad_act!P64</f>
        <v>120</v>
      </c>
      <c r="Q10" s="42">
        <f>TrRoad_act!Q64</f>
        <v>157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13</v>
      </c>
      <c r="P11" s="42">
        <f>TrRoad_act!P65</f>
        <v>20</v>
      </c>
      <c r="Q11" s="42">
        <f>TrRoad_act!Q65</f>
        <v>47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12</v>
      </c>
      <c r="N12" s="42">
        <f>TrRoad_act!N66</f>
        <v>30</v>
      </c>
      <c r="O12" s="42">
        <f>TrRoad_act!O66</f>
        <v>34</v>
      </c>
      <c r="P12" s="42">
        <f>TrRoad_act!P66</f>
        <v>130</v>
      </c>
      <c r="Q12" s="42">
        <f>TrRoad_act!Q66</f>
        <v>288</v>
      </c>
    </row>
    <row r="13" spans="1:17" ht="11.45" customHeight="1" x14ac:dyDescent="0.25">
      <c r="A13" s="19" t="s">
        <v>28</v>
      </c>
      <c r="B13" s="38">
        <f>TrRoad_act!B67</f>
        <v>1859</v>
      </c>
      <c r="C13" s="38">
        <f>TrRoad_act!C67</f>
        <v>1817</v>
      </c>
      <c r="D13" s="38">
        <f>TrRoad_act!D67</f>
        <v>1800</v>
      </c>
      <c r="E13" s="38">
        <f>TrRoad_act!E67</f>
        <v>1794</v>
      </c>
      <c r="F13" s="38">
        <f>TrRoad_act!F67</f>
        <v>1873</v>
      </c>
      <c r="G13" s="38">
        <f>TrRoad_act!G67</f>
        <v>1859</v>
      </c>
      <c r="H13" s="38">
        <f>TrRoad_act!H67</f>
        <v>1881</v>
      </c>
      <c r="I13" s="38">
        <f>TrRoad_act!I67</f>
        <v>1934</v>
      </c>
      <c r="J13" s="38">
        <f>TrRoad_act!J67</f>
        <v>1982</v>
      </c>
      <c r="K13" s="38">
        <f>TrRoad_act!K67</f>
        <v>2006</v>
      </c>
      <c r="L13" s="38">
        <f>TrRoad_act!L67</f>
        <v>2011</v>
      </c>
      <c r="M13" s="38">
        <f>TrRoad_act!M67</f>
        <v>2026</v>
      </c>
      <c r="N13" s="38">
        <f>TrRoad_act!N67</f>
        <v>2017</v>
      </c>
      <c r="O13" s="38">
        <f>TrRoad_act!O67</f>
        <v>2073</v>
      </c>
      <c r="P13" s="38">
        <f>TrRoad_act!P67</f>
        <v>2163</v>
      </c>
      <c r="Q13" s="38">
        <f>TrRoad_act!Q67</f>
        <v>2237</v>
      </c>
    </row>
    <row r="14" spans="1:17" ht="11.45" customHeight="1" x14ac:dyDescent="0.25">
      <c r="A14" s="62" t="s">
        <v>59</v>
      </c>
      <c r="B14" s="37">
        <f>TrRoad_act!B68</f>
        <v>34</v>
      </c>
      <c r="C14" s="37">
        <f>TrRoad_act!C68</f>
        <v>32</v>
      </c>
      <c r="D14" s="37">
        <f>TrRoad_act!D68</f>
        <v>30</v>
      </c>
      <c r="E14" s="37">
        <f>TrRoad_act!E68</f>
        <v>27</v>
      </c>
      <c r="F14" s="37">
        <f>TrRoad_act!F68</f>
        <v>24</v>
      </c>
      <c r="G14" s="37">
        <f>TrRoad_act!G68</f>
        <v>22</v>
      </c>
      <c r="H14" s="37">
        <f>TrRoad_act!H68</f>
        <v>19</v>
      </c>
      <c r="I14" s="37">
        <f>TrRoad_act!I68</f>
        <v>17</v>
      </c>
      <c r="J14" s="37">
        <f>TrRoad_act!J68</f>
        <v>14</v>
      </c>
      <c r="K14" s="37">
        <f>TrRoad_act!K68</f>
        <v>12</v>
      </c>
      <c r="L14" s="37">
        <f>TrRoad_act!L68</f>
        <v>10</v>
      </c>
      <c r="M14" s="37">
        <f>TrRoad_act!M68</f>
        <v>8</v>
      </c>
      <c r="N14" s="37">
        <f>TrRoad_act!N68</f>
        <v>7</v>
      </c>
      <c r="O14" s="37">
        <f>TrRoad_act!O68</f>
        <v>6</v>
      </c>
      <c r="P14" s="37">
        <f>TrRoad_act!P68</f>
        <v>5</v>
      </c>
      <c r="Q14" s="37">
        <f>TrRoad_act!Q68</f>
        <v>4</v>
      </c>
    </row>
    <row r="15" spans="1:17" ht="11.45" customHeight="1" x14ac:dyDescent="0.25">
      <c r="A15" s="62" t="s">
        <v>58</v>
      </c>
      <c r="B15" s="37">
        <f>TrRoad_act!B69</f>
        <v>1825</v>
      </c>
      <c r="C15" s="37">
        <f>TrRoad_act!C69</f>
        <v>1785</v>
      </c>
      <c r="D15" s="37">
        <f>TrRoad_act!D69</f>
        <v>1770</v>
      </c>
      <c r="E15" s="37">
        <f>TrRoad_act!E69</f>
        <v>1767</v>
      </c>
      <c r="F15" s="37">
        <f>TrRoad_act!F69</f>
        <v>1849</v>
      </c>
      <c r="G15" s="37">
        <f>TrRoad_act!G69</f>
        <v>1837</v>
      </c>
      <c r="H15" s="37">
        <f>TrRoad_act!H69</f>
        <v>1862</v>
      </c>
      <c r="I15" s="37">
        <f>TrRoad_act!I69</f>
        <v>1917</v>
      </c>
      <c r="J15" s="37">
        <f>TrRoad_act!J69</f>
        <v>1968</v>
      </c>
      <c r="K15" s="37">
        <f>TrRoad_act!K69</f>
        <v>1994</v>
      </c>
      <c r="L15" s="37">
        <f>TrRoad_act!L69</f>
        <v>2001</v>
      </c>
      <c r="M15" s="37">
        <f>TrRoad_act!M69</f>
        <v>2018</v>
      </c>
      <c r="N15" s="37">
        <f>TrRoad_act!N69</f>
        <v>1992</v>
      </c>
      <c r="O15" s="37">
        <f>TrRoad_act!O69</f>
        <v>2047</v>
      </c>
      <c r="P15" s="37">
        <f>TrRoad_act!P69</f>
        <v>2128</v>
      </c>
      <c r="Q15" s="37">
        <f>TrRoad_act!Q69</f>
        <v>2180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18</v>
      </c>
      <c r="O17" s="37">
        <f>TrRoad_act!O71</f>
        <v>20</v>
      </c>
      <c r="P17" s="37">
        <f>TrRoad_act!P71</f>
        <v>28</v>
      </c>
      <c r="Q17" s="37">
        <f>TrRoad_act!Q71</f>
        <v>51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0</v>
      </c>
      <c r="P18" s="37">
        <f>TrRoad_act!P72</f>
        <v>2</v>
      </c>
      <c r="Q18" s="37">
        <f>TrRoad_act!Q72</f>
        <v>2</v>
      </c>
    </row>
    <row r="19" spans="1:17" ht="11.45" customHeight="1" x14ac:dyDescent="0.25">
      <c r="A19" s="25" t="s">
        <v>18</v>
      </c>
      <c r="B19" s="40">
        <f>TrRoad_act!B73</f>
        <v>54527.428216578737</v>
      </c>
      <c r="C19" s="40">
        <f>TrRoad_act!C73</f>
        <v>54760.99258463984</v>
      </c>
      <c r="D19" s="40">
        <f>TrRoad_act!D73</f>
        <v>56727.837576909544</v>
      </c>
      <c r="E19" s="40">
        <f>TrRoad_act!E73</f>
        <v>58119.350838921557</v>
      </c>
      <c r="F19" s="40">
        <f>TrRoad_act!F73</f>
        <v>60817.934242164352</v>
      </c>
      <c r="G19" s="40">
        <f>TrRoad_act!G73</f>
        <v>62638.631482598706</v>
      </c>
      <c r="H19" s="40">
        <f>TrRoad_act!H73</f>
        <v>66414.659722102195</v>
      </c>
      <c r="I19" s="40">
        <f>TrRoad_act!I73</f>
        <v>72707.436148532055</v>
      </c>
      <c r="J19" s="40">
        <f>TrRoad_act!J73</f>
        <v>77112.691444219643</v>
      </c>
      <c r="K19" s="40">
        <f>TrRoad_act!K73</f>
        <v>77088.718204887526</v>
      </c>
      <c r="L19" s="40">
        <f>TrRoad_act!L73</f>
        <v>76082.962004291898</v>
      </c>
      <c r="M19" s="40">
        <f>TrRoad_act!M73</f>
        <v>76720.318670260036</v>
      </c>
      <c r="N19" s="40">
        <f>TrRoad_act!N73</f>
        <v>77114.977925842162</v>
      </c>
      <c r="O19" s="40">
        <f>TrRoad_act!O73</f>
        <v>77576.419860651644</v>
      </c>
      <c r="P19" s="40">
        <f>TrRoad_act!P73</f>
        <v>79643.490568032983</v>
      </c>
      <c r="Q19" s="40">
        <f>TrRoad_act!Q73</f>
        <v>83039.593024451926</v>
      </c>
    </row>
    <row r="20" spans="1:17" ht="11.45" customHeight="1" x14ac:dyDescent="0.25">
      <c r="A20" s="23" t="s">
        <v>27</v>
      </c>
      <c r="B20" s="39">
        <f>TrRoad_act!B74</f>
        <v>25174</v>
      </c>
      <c r="C20" s="39">
        <f>TrRoad_act!C74</f>
        <v>26266</v>
      </c>
      <c r="D20" s="39">
        <f>TrRoad_act!D74</f>
        <v>28080</v>
      </c>
      <c r="E20" s="39">
        <f>TrRoad_act!E74</f>
        <v>30025</v>
      </c>
      <c r="F20" s="39">
        <f>TrRoad_act!F74</f>
        <v>32489</v>
      </c>
      <c r="G20" s="39">
        <f>TrRoad_act!G74</f>
        <v>35248</v>
      </c>
      <c r="H20" s="39">
        <f>TrRoad_act!H74</f>
        <v>37980</v>
      </c>
      <c r="I20" s="39">
        <f>TrRoad_act!I74</f>
        <v>43189</v>
      </c>
      <c r="J20" s="39">
        <f>TrRoad_act!J74</f>
        <v>48389</v>
      </c>
      <c r="K20" s="39">
        <f>TrRoad_act!K74</f>
        <v>50301</v>
      </c>
      <c r="L20" s="39">
        <f>TrRoad_act!L74</f>
        <v>51759</v>
      </c>
      <c r="M20" s="39">
        <f>TrRoad_act!M74</f>
        <v>53404</v>
      </c>
      <c r="N20" s="39">
        <f>TrRoad_act!N74</f>
        <v>54138</v>
      </c>
      <c r="O20" s="39">
        <f>TrRoad_act!O74</f>
        <v>54937</v>
      </c>
      <c r="P20" s="39">
        <f>TrRoad_act!P74</f>
        <v>56905</v>
      </c>
      <c r="Q20" s="39">
        <f>TrRoad_act!Q74</f>
        <v>59949</v>
      </c>
    </row>
    <row r="21" spans="1:17" ht="11.45" customHeight="1" x14ac:dyDescent="0.25">
      <c r="A21" s="62" t="s">
        <v>59</v>
      </c>
      <c r="B21" s="42">
        <f>TrRoad_act!B75</f>
        <v>6994</v>
      </c>
      <c r="C21" s="42">
        <f>TrRoad_act!C75</f>
        <v>7159</v>
      </c>
      <c r="D21" s="42">
        <f>TrRoad_act!D75</f>
        <v>7321</v>
      </c>
      <c r="E21" s="42">
        <f>TrRoad_act!E75</f>
        <v>7236</v>
      </c>
      <c r="F21" s="42">
        <f>TrRoad_act!F75</f>
        <v>7077</v>
      </c>
      <c r="G21" s="42">
        <f>TrRoad_act!G75</f>
        <v>6848</v>
      </c>
      <c r="H21" s="42">
        <f>TrRoad_act!H75</f>
        <v>6281</v>
      </c>
      <c r="I21" s="42">
        <f>TrRoad_act!I75</f>
        <v>6447</v>
      </c>
      <c r="J21" s="42">
        <f>TrRoad_act!J75</f>
        <v>6422</v>
      </c>
      <c r="K21" s="42">
        <f>TrRoad_act!K75</f>
        <v>6021</v>
      </c>
      <c r="L21" s="42">
        <f>TrRoad_act!L75</f>
        <v>5735</v>
      </c>
      <c r="M21" s="42">
        <f>TrRoad_act!M75</f>
        <v>5418</v>
      </c>
      <c r="N21" s="42">
        <f>TrRoad_act!N75</f>
        <v>5097</v>
      </c>
      <c r="O21" s="42">
        <f>TrRoad_act!O75</f>
        <v>4715</v>
      </c>
      <c r="P21" s="42">
        <f>TrRoad_act!P75</f>
        <v>4112</v>
      </c>
      <c r="Q21" s="42">
        <f>TrRoad_act!Q75</f>
        <v>3884</v>
      </c>
    </row>
    <row r="22" spans="1:17" ht="11.45" customHeight="1" x14ac:dyDescent="0.25">
      <c r="A22" s="62" t="s">
        <v>58</v>
      </c>
      <c r="B22" s="42">
        <f>TrRoad_act!B76</f>
        <v>18180</v>
      </c>
      <c r="C22" s="42">
        <f>TrRoad_act!C76</f>
        <v>19107</v>
      </c>
      <c r="D22" s="42">
        <f>TrRoad_act!D76</f>
        <v>20759</v>
      </c>
      <c r="E22" s="42">
        <f>TrRoad_act!E76</f>
        <v>22789</v>
      </c>
      <c r="F22" s="42">
        <f>TrRoad_act!F76</f>
        <v>25412</v>
      </c>
      <c r="G22" s="42">
        <f>TrRoad_act!G76</f>
        <v>28400</v>
      </c>
      <c r="H22" s="42">
        <f>TrRoad_act!H76</f>
        <v>31360</v>
      </c>
      <c r="I22" s="42">
        <f>TrRoad_act!I76</f>
        <v>36373</v>
      </c>
      <c r="J22" s="42">
        <f>TrRoad_act!J76</f>
        <v>41574</v>
      </c>
      <c r="K22" s="42">
        <f>TrRoad_act!K76</f>
        <v>44097</v>
      </c>
      <c r="L22" s="42">
        <f>TrRoad_act!L76</f>
        <v>45952</v>
      </c>
      <c r="M22" s="42">
        <f>TrRoad_act!M76</f>
        <v>47924</v>
      </c>
      <c r="N22" s="42">
        <f>TrRoad_act!N76</f>
        <v>48984</v>
      </c>
      <c r="O22" s="42">
        <f>TrRoad_act!O76</f>
        <v>50162</v>
      </c>
      <c r="P22" s="42">
        <f>TrRoad_act!P76</f>
        <v>52425</v>
      </c>
      <c r="Q22" s="42">
        <f>TrRoad_act!Q76</f>
        <v>55655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339</v>
      </c>
      <c r="I23" s="42">
        <f>TrRoad_act!I77</f>
        <v>369</v>
      </c>
      <c r="J23" s="42">
        <f>TrRoad_act!J77</f>
        <v>393</v>
      </c>
      <c r="K23" s="42">
        <f>TrRoad_act!K77</f>
        <v>183</v>
      </c>
      <c r="L23" s="42">
        <f>TrRoad_act!L77</f>
        <v>72</v>
      </c>
      <c r="M23" s="42">
        <f>TrRoad_act!M77</f>
        <v>62</v>
      </c>
      <c r="N23" s="42">
        <f>TrRoad_act!N77</f>
        <v>57</v>
      </c>
      <c r="O23" s="42">
        <f>TrRoad_act!O77</f>
        <v>60</v>
      </c>
      <c r="P23" s="42">
        <f>TrRoad_act!P77</f>
        <v>321</v>
      </c>
      <c r="Q23" s="42">
        <f>TrRoad_act!Q77</f>
        <v>331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32</v>
      </c>
      <c r="Q24" s="42">
        <f>TrRoad_act!Q78</f>
        <v>44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0</v>
      </c>
      <c r="P25" s="42">
        <f>TrRoad_act!P79</f>
        <v>15</v>
      </c>
      <c r="Q25" s="42">
        <f>TrRoad_act!Q79</f>
        <v>35</v>
      </c>
    </row>
    <row r="26" spans="1:17" ht="11.45" customHeight="1" x14ac:dyDescent="0.25">
      <c r="A26" s="19" t="s">
        <v>24</v>
      </c>
      <c r="B26" s="38">
        <f>TrRoad_act!B80</f>
        <v>29353.428216578737</v>
      </c>
      <c r="C26" s="38">
        <f>TrRoad_act!C80</f>
        <v>28494.99258463984</v>
      </c>
      <c r="D26" s="38">
        <f>TrRoad_act!D80</f>
        <v>28647.837576909544</v>
      </c>
      <c r="E26" s="38">
        <f>TrRoad_act!E80</f>
        <v>28094.35083892156</v>
      </c>
      <c r="F26" s="38">
        <f>TrRoad_act!F80</f>
        <v>28328.934242164356</v>
      </c>
      <c r="G26" s="38">
        <f>TrRoad_act!G80</f>
        <v>27390.63148259871</v>
      </c>
      <c r="H26" s="38">
        <f>TrRoad_act!H80</f>
        <v>28434.659722102188</v>
      </c>
      <c r="I26" s="38">
        <f>TrRoad_act!I80</f>
        <v>29518.436148532059</v>
      </c>
      <c r="J26" s="38">
        <f>TrRoad_act!J80</f>
        <v>28723.691444219636</v>
      </c>
      <c r="K26" s="38">
        <f>TrRoad_act!K80</f>
        <v>26787.718204887518</v>
      </c>
      <c r="L26" s="38">
        <f>TrRoad_act!L80</f>
        <v>24323.962004291898</v>
      </c>
      <c r="M26" s="38">
        <f>TrRoad_act!M80</f>
        <v>23316.318670260032</v>
      </c>
      <c r="N26" s="38">
        <f>TrRoad_act!N80</f>
        <v>22976.977925842155</v>
      </c>
      <c r="O26" s="38">
        <f>TrRoad_act!O80</f>
        <v>22639.419860651644</v>
      </c>
      <c r="P26" s="38">
        <f>TrRoad_act!P80</f>
        <v>22738.49056803299</v>
      </c>
      <c r="Q26" s="38">
        <f>TrRoad_act!Q80</f>
        <v>23090.593024451926</v>
      </c>
    </row>
    <row r="27" spans="1:17" ht="11.45" customHeight="1" x14ac:dyDescent="0.25">
      <c r="A27" s="17" t="s">
        <v>23</v>
      </c>
      <c r="B27" s="37">
        <f>TrRoad_act!B81</f>
        <v>26273</v>
      </c>
      <c r="C27" s="37">
        <f>TrRoad_act!C81</f>
        <v>25219</v>
      </c>
      <c r="D27" s="37">
        <f>TrRoad_act!D81</f>
        <v>25214</v>
      </c>
      <c r="E27" s="37">
        <f>TrRoad_act!E81</f>
        <v>24594</v>
      </c>
      <c r="F27" s="37">
        <f>TrRoad_act!F81</f>
        <v>24249</v>
      </c>
      <c r="G27" s="37">
        <f>TrRoad_act!G81</f>
        <v>23181</v>
      </c>
      <c r="H27" s="37">
        <f>TrRoad_act!H81</f>
        <v>23570</v>
      </c>
      <c r="I27" s="37">
        <f>TrRoad_act!I81</f>
        <v>24561</v>
      </c>
      <c r="J27" s="37">
        <f>TrRoad_act!J81</f>
        <v>23775</v>
      </c>
      <c r="K27" s="37">
        <f>TrRoad_act!K81</f>
        <v>22437</v>
      </c>
      <c r="L27" s="37">
        <f>TrRoad_act!L81</f>
        <v>20113</v>
      </c>
      <c r="M27" s="37">
        <f>TrRoad_act!M81</f>
        <v>19022</v>
      </c>
      <c r="N27" s="37">
        <f>TrRoad_act!N81</f>
        <v>18549</v>
      </c>
      <c r="O27" s="37">
        <f>TrRoad_act!O81</f>
        <v>18220</v>
      </c>
      <c r="P27" s="37">
        <f>TrRoad_act!P81</f>
        <v>18327</v>
      </c>
      <c r="Q27" s="37">
        <f>TrRoad_act!Q81</f>
        <v>18282</v>
      </c>
    </row>
    <row r="28" spans="1:17" ht="11.45" customHeight="1" x14ac:dyDescent="0.25">
      <c r="A28" s="15" t="s">
        <v>22</v>
      </c>
      <c r="B28" s="36">
        <f>TrRoad_act!B82</f>
        <v>3080.4282165787358</v>
      </c>
      <c r="C28" s="36">
        <f>TrRoad_act!C82</f>
        <v>3275.9925846398419</v>
      </c>
      <c r="D28" s="36">
        <f>TrRoad_act!D82</f>
        <v>3433.8375769095437</v>
      </c>
      <c r="E28" s="36">
        <f>TrRoad_act!E82</f>
        <v>3500.3508389215594</v>
      </c>
      <c r="F28" s="36">
        <f>TrRoad_act!F82</f>
        <v>4079.9342421643546</v>
      </c>
      <c r="G28" s="36">
        <f>TrRoad_act!G82</f>
        <v>4209.6314825987101</v>
      </c>
      <c r="H28" s="36">
        <f>TrRoad_act!H82</f>
        <v>4864.6597221021866</v>
      </c>
      <c r="I28" s="36">
        <f>TrRoad_act!I82</f>
        <v>4957.4361485320587</v>
      </c>
      <c r="J28" s="36">
        <f>TrRoad_act!J82</f>
        <v>4948.6914442196367</v>
      </c>
      <c r="K28" s="36">
        <f>TrRoad_act!K82</f>
        <v>4350.7182048875175</v>
      </c>
      <c r="L28" s="36">
        <f>TrRoad_act!L82</f>
        <v>4210.9620042918978</v>
      </c>
      <c r="M28" s="36">
        <f>TrRoad_act!M82</f>
        <v>4294.3186702600315</v>
      </c>
      <c r="N28" s="36">
        <f>TrRoad_act!N82</f>
        <v>4427.977925842154</v>
      </c>
      <c r="O28" s="36">
        <f>TrRoad_act!O82</f>
        <v>4419.4198606516438</v>
      </c>
      <c r="P28" s="36">
        <f>TrRoad_act!P82</f>
        <v>4411.4905680329884</v>
      </c>
      <c r="Q28" s="36">
        <f>TrRoad_act!Q82</f>
        <v>4808.5930244519268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71880</v>
      </c>
      <c r="D30" s="41">
        <f>TrRoad_act!D111</f>
        <v>88677</v>
      </c>
      <c r="E30" s="41">
        <f>TrRoad_act!E111</f>
        <v>68572</v>
      </c>
      <c r="F30" s="41">
        <f>TrRoad_act!F111</f>
        <v>73782</v>
      </c>
      <c r="G30" s="41">
        <f>TrRoad_act!G111</f>
        <v>83953</v>
      </c>
      <c r="H30" s="41">
        <f>TrRoad_act!H111</f>
        <v>85320</v>
      </c>
      <c r="I30" s="41">
        <f>TrRoad_act!I111</f>
        <v>117399</v>
      </c>
      <c r="J30" s="41">
        <f>TrRoad_act!J111</f>
        <v>106069</v>
      </c>
      <c r="K30" s="41">
        <f>TrRoad_act!K111</f>
        <v>86446</v>
      </c>
      <c r="L30" s="41">
        <f>TrRoad_act!L111</f>
        <v>75654</v>
      </c>
      <c r="M30" s="41">
        <f>TrRoad_act!M111</f>
        <v>73611</v>
      </c>
      <c r="N30" s="41">
        <f>TrRoad_act!N111</f>
        <v>65568</v>
      </c>
      <c r="O30" s="41">
        <f>TrRoad_act!O111</f>
        <v>66634</v>
      </c>
      <c r="P30" s="41">
        <f>TrRoad_act!P111</f>
        <v>71943</v>
      </c>
      <c r="Q30" s="41">
        <f>TrRoad_act!Q111</f>
        <v>92082</v>
      </c>
    </row>
    <row r="31" spans="1:17" ht="11.45" customHeight="1" x14ac:dyDescent="0.25">
      <c r="A31" s="25" t="s">
        <v>39</v>
      </c>
      <c r="B31" s="40"/>
      <c r="C31" s="40">
        <f>TrRoad_act!C112</f>
        <v>65802</v>
      </c>
      <c r="D31" s="40">
        <f>TrRoad_act!D112</f>
        <v>82353</v>
      </c>
      <c r="E31" s="40">
        <f>TrRoad_act!E112</f>
        <v>62048</v>
      </c>
      <c r="F31" s="40">
        <f>TrRoad_act!F112</f>
        <v>65963</v>
      </c>
      <c r="G31" s="40">
        <f>TrRoad_act!G112</f>
        <v>76370</v>
      </c>
      <c r="H31" s="40">
        <f>TrRoad_act!H112</f>
        <v>74651</v>
      </c>
      <c r="I31" s="40">
        <f>TrRoad_act!I112</f>
        <v>105670</v>
      </c>
      <c r="J31" s="40">
        <f>TrRoad_act!J112</f>
        <v>94312</v>
      </c>
      <c r="K31" s="40">
        <f>TrRoad_act!K112</f>
        <v>80035</v>
      </c>
      <c r="L31" s="40">
        <f>TrRoad_act!L112</f>
        <v>68444</v>
      </c>
      <c r="M31" s="40">
        <f>TrRoad_act!M112</f>
        <v>65094</v>
      </c>
      <c r="N31" s="40">
        <f>TrRoad_act!N112</f>
        <v>57268</v>
      </c>
      <c r="O31" s="40">
        <f>TrRoad_act!O112</f>
        <v>57718</v>
      </c>
      <c r="P31" s="40">
        <f>TrRoad_act!P112</f>
        <v>63594</v>
      </c>
      <c r="Q31" s="40">
        <f>TrRoad_act!Q112</f>
        <v>80955</v>
      </c>
    </row>
    <row r="32" spans="1:17" ht="11.45" customHeight="1" x14ac:dyDescent="0.25">
      <c r="A32" s="23" t="s">
        <v>30</v>
      </c>
      <c r="B32" s="39"/>
      <c r="C32" s="39">
        <f>TrRoad_act!C113</f>
        <v>1838</v>
      </c>
      <c r="D32" s="39">
        <f>TrRoad_act!D113</f>
        <v>2105</v>
      </c>
      <c r="E32" s="39">
        <f>TrRoad_act!E113</f>
        <v>2527</v>
      </c>
      <c r="F32" s="39">
        <f>TrRoad_act!F113</f>
        <v>3349</v>
      </c>
      <c r="G32" s="39">
        <f>TrRoad_act!G113</f>
        <v>3990</v>
      </c>
      <c r="H32" s="39">
        <f>TrRoad_act!H113</f>
        <v>6985</v>
      </c>
      <c r="I32" s="39">
        <f>TrRoad_act!I113</f>
        <v>25400</v>
      </c>
      <c r="J32" s="39">
        <f>TrRoad_act!J113</f>
        <v>15395</v>
      </c>
      <c r="K32" s="39">
        <f>TrRoad_act!K113</f>
        <v>10190</v>
      </c>
      <c r="L32" s="39">
        <f>TrRoad_act!L113</f>
        <v>5195</v>
      </c>
      <c r="M32" s="39">
        <f>TrRoad_act!M113</f>
        <v>3378</v>
      </c>
      <c r="N32" s="39">
        <f>TrRoad_act!N113</f>
        <v>3059</v>
      </c>
      <c r="O32" s="39">
        <f>TrRoad_act!O113</f>
        <v>3165</v>
      </c>
      <c r="P32" s="39">
        <f>TrRoad_act!P113</f>
        <v>5593</v>
      </c>
      <c r="Q32" s="39">
        <f>TrRoad_act!Q113</f>
        <v>7928</v>
      </c>
    </row>
    <row r="33" spans="1:17" ht="11.45" customHeight="1" x14ac:dyDescent="0.25">
      <c r="A33" s="19" t="s">
        <v>29</v>
      </c>
      <c r="B33" s="38"/>
      <c r="C33" s="38">
        <f>TrRoad_act!C114</f>
        <v>63833</v>
      </c>
      <c r="D33" s="38">
        <f>TrRoad_act!D114</f>
        <v>80156</v>
      </c>
      <c r="E33" s="38">
        <f>TrRoad_act!E114</f>
        <v>59390</v>
      </c>
      <c r="F33" s="38">
        <f>TrRoad_act!F114</f>
        <v>62471</v>
      </c>
      <c r="G33" s="38">
        <f>TrRoad_act!G114</f>
        <v>72243</v>
      </c>
      <c r="H33" s="38">
        <f>TrRoad_act!H114</f>
        <v>67513</v>
      </c>
      <c r="I33" s="38">
        <f>TrRoad_act!I114</f>
        <v>80122</v>
      </c>
      <c r="J33" s="38">
        <f>TrRoad_act!J114</f>
        <v>78720</v>
      </c>
      <c r="K33" s="38">
        <f>TrRoad_act!K114</f>
        <v>69711</v>
      </c>
      <c r="L33" s="38">
        <f>TrRoad_act!L114</f>
        <v>63106</v>
      </c>
      <c r="M33" s="38">
        <f>TrRoad_act!M114</f>
        <v>61591</v>
      </c>
      <c r="N33" s="38">
        <f>TrRoad_act!N114</f>
        <v>54091</v>
      </c>
      <c r="O33" s="38">
        <f>TrRoad_act!O114</f>
        <v>54371</v>
      </c>
      <c r="P33" s="38">
        <f>TrRoad_act!P114</f>
        <v>57774</v>
      </c>
      <c r="Q33" s="38">
        <f>TrRoad_act!Q114</f>
        <v>72829</v>
      </c>
    </row>
    <row r="34" spans="1:17" ht="11.45" customHeight="1" x14ac:dyDescent="0.25">
      <c r="A34" s="62" t="s">
        <v>59</v>
      </c>
      <c r="B34" s="42"/>
      <c r="C34" s="42">
        <f>TrRoad_act!C115</f>
        <v>53704</v>
      </c>
      <c r="D34" s="42">
        <f>TrRoad_act!D115</f>
        <v>34955</v>
      </c>
      <c r="E34" s="42">
        <f>TrRoad_act!E115</f>
        <v>35071</v>
      </c>
      <c r="F34" s="42">
        <f>TrRoad_act!F115</f>
        <v>33965</v>
      </c>
      <c r="G34" s="42">
        <f>TrRoad_act!G115</f>
        <v>34016</v>
      </c>
      <c r="H34" s="42">
        <f>TrRoad_act!H115</f>
        <v>35078</v>
      </c>
      <c r="I34" s="42">
        <f>TrRoad_act!I115</f>
        <v>38584</v>
      </c>
      <c r="J34" s="42">
        <f>TrRoad_act!J115</f>
        <v>43543</v>
      </c>
      <c r="K34" s="42">
        <f>TrRoad_act!K115</f>
        <v>37442</v>
      </c>
      <c r="L34" s="42">
        <f>TrRoad_act!L115</f>
        <v>38173</v>
      </c>
      <c r="M34" s="42">
        <f>TrRoad_act!M115</f>
        <v>34075</v>
      </c>
      <c r="N34" s="42">
        <f>TrRoad_act!N115</f>
        <v>24853</v>
      </c>
      <c r="O34" s="42">
        <f>TrRoad_act!O115</f>
        <v>23944</v>
      </c>
      <c r="P34" s="42">
        <f>TrRoad_act!P115</f>
        <v>26438</v>
      </c>
      <c r="Q34" s="42">
        <f>TrRoad_act!Q115</f>
        <v>39047</v>
      </c>
    </row>
    <row r="35" spans="1:17" ht="11.45" customHeight="1" x14ac:dyDescent="0.25">
      <c r="A35" s="62" t="s">
        <v>58</v>
      </c>
      <c r="B35" s="42"/>
      <c r="C35" s="42">
        <f>TrRoad_act!C116</f>
        <v>10129</v>
      </c>
      <c r="D35" s="42">
        <f>TrRoad_act!D116</f>
        <v>45201</v>
      </c>
      <c r="E35" s="42">
        <f>TrRoad_act!E116</f>
        <v>24319</v>
      </c>
      <c r="F35" s="42">
        <f>TrRoad_act!F116</f>
        <v>28506</v>
      </c>
      <c r="G35" s="42">
        <f>TrRoad_act!G116</f>
        <v>38227</v>
      </c>
      <c r="H35" s="42">
        <f>TrRoad_act!H116</f>
        <v>31935</v>
      </c>
      <c r="I35" s="42">
        <f>TrRoad_act!I116</f>
        <v>40864</v>
      </c>
      <c r="J35" s="42">
        <f>TrRoad_act!J116</f>
        <v>35177</v>
      </c>
      <c r="K35" s="42">
        <f>TrRoad_act!K116</f>
        <v>30364</v>
      </c>
      <c r="L35" s="42">
        <f>TrRoad_act!L116</f>
        <v>24232</v>
      </c>
      <c r="M35" s="42">
        <f>TrRoad_act!M116</f>
        <v>26961</v>
      </c>
      <c r="N35" s="42">
        <f>TrRoad_act!N116</f>
        <v>27921</v>
      </c>
      <c r="O35" s="42">
        <f>TrRoad_act!O116</f>
        <v>28016</v>
      </c>
      <c r="P35" s="42">
        <f>TrRoad_act!P116</f>
        <v>30807</v>
      </c>
      <c r="Q35" s="42">
        <f>TrRoad_act!Q116</f>
        <v>32937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500</v>
      </c>
      <c r="I36" s="42">
        <f>TrRoad_act!I117</f>
        <v>674</v>
      </c>
      <c r="J36" s="42">
        <f>TrRoad_act!J117</f>
        <v>0</v>
      </c>
      <c r="K36" s="42">
        <f>TrRoad_act!K117</f>
        <v>1905</v>
      </c>
      <c r="L36" s="42">
        <f>TrRoad_act!L117</f>
        <v>701</v>
      </c>
      <c r="M36" s="42">
        <f>TrRoad_act!M117</f>
        <v>543</v>
      </c>
      <c r="N36" s="42">
        <f>TrRoad_act!N117</f>
        <v>1293</v>
      </c>
      <c r="O36" s="42">
        <f>TrRoad_act!O117</f>
        <v>2372</v>
      </c>
      <c r="P36" s="42">
        <f>TrRoad_act!P117</f>
        <v>331</v>
      </c>
      <c r="Q36" s="42">
        <f>TrRoad_act!Q117</f>
        <v>619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5</v>
      </c>
      <c r="O37" s="42">
        <f>TrRoad_act!O118</f>
        <v>21</v>
      </c>
      <c r="P37" s="42">
        <f>TrRoad_act!P118</f>
        <v>94</v>
      </c>
      <c r="Q37" s="42">
        <f>TrRoad_act!Q118</f>
        <v>41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13</v>
      </c>
      <c r="P38" s="42">
        <f>TrRoad_act!P119</f>
        <v>8</v>
      </c>
      <c r="Q38" s="42">
        <f>TrRoad_act!Q119</f>
        <v>27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12</v>
      </c>
      <c r="N39" s="42">
        <f>TrRoad_act!N120</f>
        <v>19</v>
      </c>
      <c r="O39" s="42">
        <f>TrRoad_act!O120</f>
        <v>5</v>
      </c>
      <c r="P39" s="42">
        <f>TrRoad_act!P120</f>
        <v>96</v>
      </c>
      <c r="Q39" s="42">
        <f>TrRoad_act!Q120</f>
        <v>158</v>
      </c>
    </row>
    <row r="40" spans="1:17" ht="11.45" customHeight="1" x14ac:dyDescent="0.25">
      <c r="A40" s="19" t="s">
        <v>28</v>
      </c>
      <c r="B40" s="38"/>
      <c r="C40" s="38">
        <f>TrRoad_act!C121</f>
        <v>131</v>
      </c>
      <c r="D40" s="38">
        <f>TrRoad_act!D121</f>
        <v>92</v>
      </c>
      <c r="E40" s="38">
        <f>TrRoad_act!E121</f>
        <v>131</v>
      </c>
      <c r="F40" s="38">
        <f>TrRoad_act!F121</f>
        <v>143</v>
      </c>
      <c r="G40" s="38">
        <f>TrRoad_act!G121</f>
        <v>137</v>
      </c>
      <c r="H40" s="38">
        <f>TrRoad_act!H121</f>
        <v>153</v>
      </c>
      <c r="I40" s="38">
        <f>TrRoad_act!I121</f>
        <v>148</v>
      </c>
      <c r="J40" s="38">
        <f>TrRoad_act!J121</f>
        <v>197</v>
      </c>
      <c r="K40" s="38">
        <f>TrRoad_act!K121</f>
        <v>134</v>
      </c>
      <c r="L40" s="38">
        <f>TrRoad_act!L121</f>
        <v>143</v>
      </c>
      <c r="M40" s="38">
        <f>TrRoad_act!M121</f>
        <v>125</v>
      </c>
      <c r="N40" s="38">
        <f>TrRoad_act!N121</f>
        <v>118</v>
      </c>
      <c r="O40" s="38">
        <f>TrRoad_act!O121</f>
        <v>182</v>
      </c>
      <c r="P40" s="38">
        <f>TrRoad_act!P121</f>
        <v>227</v>
      </c>
      <c r="Q40" s="38">
        <f>TrRoad_act!Q121</f>
        <v>198</v>
      </c>
    </row>
    <row r="41" spans="1:17" ht="11.45" customHeight="1" x14ac:dyDescent="0.25">
      <c r="A41" s="62" t="s">
        <v>59</v>
      </c>
      <c r="B41" s="37"/>
      <c r="C41" s="37">
        <f>TrRoad_act!C122</f>
        <v>1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1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130</v>
      </c>
      <c r="D42" s="37">
        <f>TrRoad_act!D123</f>
        <v>92</v>
      </c>
      <c r="E42" s="37">
        <f>TrRoad_act!E123</f>
        <v>131</v>
      </c>
      <c r="F42" s="37">
        <f>TrRoad_act!F123</f>
        <v>143</v>
      </c>
      <c r="G42" s="37">
        <f>TrRoad_act!G123</f>
        <v>137</v>
      </c>
      <c r="H42" s="37">
        <f>TrRoad_act!H123</f>
        <v>153</v>
      </c>
      <c r="I42" s="37">
        <f>TrRoad_act!I123</f>
        <v>148</v>
      </c>
      <c r="J42" s="37">
        <f>TrRoad_act!J123</f>
        <v>197</v>
      </c>
      <c r="K42" s="37">
        <f>TrRoad_act!K123</f>
        <v>134</v>
      </c>
      <c r="L42" s="37">
        <f>TrRoad_act!L123</f>
        <v>143</v>
      </c>
      <c r="M42" s="37">
        <f>TrRoad_act!M123</f>
        <v>125</v>
      </c>
      <c r="N42" s="37">
        <f>TrRoad_act!N123</f>
        <v>100</v>
      </c>
      <c r="O42" s="37">
        <f>TrRoad_act!O123</f>
        <v>179</v>
      </c>
      <c r="P42" s="37">
        <f>TrRoad_act!P123</f>
        <v>204</v>
      </c>
      <c r="Q42" s="37">
        <f>TrRoad_act!Q123</f>
        <v>175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18</v>
      </c>
      <c r="O44" s="37">
        <f>TrRoad_act!O125</f>
        <v>2</v>
      </c>
      <c r="P44" s="37">
        <f>TrRoad_act!P125</f>
        <v>21</v>
      </c>
      <c r="Q44" s="37">
        <f>TrRoad_act!Q125</f>
        <v>23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2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6078</v>
      </c>
      <c r="D46" s="40">
        <f>TrRoad_act!D127</f>
        <v>6324</v>
      </c>
      <c r="E46" s="40">
        <f>TrRoad_act!E127</f>
        <v>6524</v>
      </c>
      <c r="F46" s="40">
        <f>TrRoad_act!F127</f>
        <v>7819</v>
      </c>
      <c r="G46" s="40">
        <f>TrRoad_act!G127</f>
        <v>7583</v>
      </c>
      <c r="H46" s="40">
        <f>TrRoad_act!H127</f>
        <v>10669</v>
      </c>
      <c r="I46" s="40">
        <f>TrRoad_act!I127</f>
        <v>11729</v>
      </c>
      <c r="J46" s="40">
        <f>TrRoad_act!J127</f>
        <v>11757</v>
      </c>
      <c r="K46" s="40">
        <f>TrRoad_act!K127</f>
        <v>6411</v>
      </c>
      <c r="L46" s="40">
        <f>TrRoad_act!L127</f>
        <v>7210</v>
      </c>
      <c r="M46" s="40">
        <f>TrRoad_act!M127</f>
        <v>8517</v>
      </c>
      <c r="N46" s="40">
        <f>TrRoad_act!N127</f>
        <v>8300</v>
      </c>
      <c r="O46" s="40">
        <f>TrRoad_act!O127</f>
        <v>8916</v>
      </c>
      <c r="P46" s="40">
        <f>TrRoad_act!P127</f>
        <v>8349</v>
      </c>
      <c r="Q46" s="40">
        <f>TrRoad_act!Q127</f>
        <v>11127</v>
      </c>
    </row>
    <row r="47" spans="1:17" ht="11.45" customHeight="1" x14ac:dyDescent="0.25">
      <c r="A47" s="23" t="s">
        <v>27</v>
      </c>
      <c r="B47" s="39"/>
      <c r="C47" s="39">
        <f>TrRoad_act!C128</f>
        <v>2546</v>
      </c>
      <c r="D47" s="39">
        <f>TrRoad_act!D128</f>
        <v>3209</v>
      </c>
      <c r="E47" s="39">
        <f>TrRoad_act!E128</f>
        <v>3665</v>
      </c>
      <c r="F47" s="39">
        <f>TrRoad_act!F128</f>
        <v>4075</v>
      </c>
      <c r="G47" s="39">
        <f>TrRoad_act!G128</f>
        <v>4415</v>
      </c>
      <c r="H47" s="39">
        <f>TrRoad_act!H128</f>
        <v>6206</v>
      </c>
      <c r="I47" s="39">
        <f>TrRoad_act!I128</f>
        <v>7291</v>
      </c>
      <c r="J47" s="39">
        <f>TrRoad_act!J128</f>
        <v>7940</v>
      </c>
      <c r="K47" s="39">
        <f>TrRoad_act!K128</f>
        <v>4777</v>
      </c>
      <c r="L47" s="39">
        <f>TrRoad_act!L128</f>
        <v>4887</v>
      </c>
      <c r="M47" s="39">
        <f>TrRoad_act!M128</f>
        <v>5722</v>
      </c>
      <c r="N47" s="39">
        <f>TrRoad_act!N128</f>
        <v>5587</v>
      </c>
      <c r="O47" s="39">
        <f>TrRoad_act!O128</f>
        <v>6154</v>
      </c>
      <c r="P47" s="39">
        <f>TrRoad_act!P128</f>
        <v>6229</v>
      </c>
      <c r="Q47" s="39">
        <f>TrRoad_act!Q128</f>
        <v>7453</v>
      </c>
    </row>
    <row r="48" spans="1:17" ht="11.45" customHeight="1" x14ac:dyDescent="0.25">
      <c r="A48" s="62" t="s">
        <v>59</v>
      </c>
      <c r="B48" s="42"/>
      <c r="C48" s="42">
        <f>TrRoad_act!C129</f>
        <v>768</v>
      </c>
      <c r="D48" s="42">
        <f>TrRoad_act!D129</f>
        <v>701</v>
      </c>
      <c r="E48" s="42">
        <f>TrRoad_act!E129</f>
        <v>589</v>
      </c>
      <c r="F48" s="42">
        <f>TrRoad_act!F129</f>
        <v>446</v>
      </c>
      <c r="G48" s="42">
        <f>TrRoad_act!G129</f>
        <v>345</v>
      </c>
      <c r="H48" s="42">
        <f>TrRoad_act!H129</f>
        <v>473</v>
      </c>
      <c r="I48" s="42">
        <f>TrRoad_act!I129</f>
        <v>592</v>
      </c>
      <c r="J48" s="42">
        <f>TrRoad_act!J129</f>
        <v>815</v>
      </c>
      <c r="K48" s="42">
        <f>TrRoad_act!K129</f>
        <v>302</v>
      </c>
      <c r="L48" s="42">
        <f>TrRoad_act!L129</f>
        <v>340</v>
      </c>
      <c r="M48" s="42">
        <f>TrRoad_act!M129</f>
        <v>343</v>
      </c>
      <c r="N48" s="42">
        <f>TrRoad_act!N129</f>
        <v>230</v>
      </c>
      <c r="O48" s="42">
        <f>TrRoad_act!O129</f>
        <v>116</v>
      </c>
      <c r="P48" s="42">
        <f>TrRoad_act!P129</f>
        <v>66</v>
      </c>
      <c r="Q48" s="42">
        <f>TrRoad_act!Q129</f>
        <v>171</v>
      </c>
    </row>
    <row r="49" spans="1:18" ht="11.45" customHeight="1" x14ac:dyDescent="0.25">
      <c r="A49" s="62" t="s">
        <v>58</v>
      </c>
      <c r="B49" s="42"/>
      <c r="C49" s="42">
        <f>TrRoad_act!C130</f>
        <v>1778</v>
      </c>
      <c r="D49" s="42">
        <f>TrRoad_act!D130</f>
        <v>2508</v>
      </c>
      <c r="E49" s="42">
        <f>TrRoad_act!E130</f>
        <v>3076</v>
      </c>
      <c r="F49" s="42">
        <f>TrRoad_act!F130</f>
        <v>3629</v>
      </c>
      <c r="G49" s="42">
        <f>TrRoad_act!G130</f>
        <v>4070</v>
      </c>
      <c r="H49" s="42">
        <f>TrRoad_act!H130</f>
        <v>5394</v>
      </c>
      <c r="I49" s="42">
        <f>TrRoad_act!I130</f>
        <v>6669</v>
      </c>
      <c r="J49" s="42">
        <f>TrRoad_act!J130</f>
        <v>7100</v>
      </c>
      <c r="K49" s="42">
        <f>TrRoad_act!K130</f>
        <v>4470</v>
      </c>
      <c r="L49" s="42">
        <f>TrRoad_act!L130</f>
        <v>4546</v>
      </c>
      <c r="M49" s="42">
        <f>TrRoad_act!M130</f>
        <v>5379</v>
      </c>
      <c r="N49" s="42">
        <f>TrRoad_act!N130</f>
        <v>5353</v>
      </c>
      <c r="O49" s="42">
        <f>TrRoad_act!O130</f>
        <v>6025</v>
      </c>
      <c r="P49" s="42">
        <f>TrRoad_act!P130</f>
        <v>5855</v>
      </c>
      <c r="Q49" s="42">
        <f>TrRoad_act!Q130</f>
        <v>7225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339</v>
      </c>
      <c r="I50" s="42">
        <f>TrRoad_act!I131</f>
        <v>30</v>
      </c>
      <c r="J50" s="42">
        <f>TrRoad_act!J131</f>
        <v>25</v>
      </c>
      <c r="K50" s="42">
        <f>TrRoad_act!K131</f>
        <v>5</v>
      </c>
      <c r="L50" s="42">
        <f>TrRoad_act!L131</f>
        <v>1</v>
      </c>
      <c r="M50" s="42">
        <f>TrRoad_act!M131</f>
        <v>0</v>
      </c>
      <c r="N50" s="42">
        <f>TrRoad_act!N131</f>
        <v>4</v>
      </c>
      <c r="O50" s="42">
        <f>TrRoad_act!O131</f>
        <v>13</v>
      </c>
      <c r="P50" s="42">
        <f>TrRoad_act!P131</f>
        <v>261</v>
      </c>
      <c r="Q50" s="42">
        <f>TrRoad_act!Q131</f>
        <v>16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32</v>
      </c>
      <c r="Q51" s="42">
        <f>TrRoad_act!Q132</f>
        <v>19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0</v>
      </c>
      <c r="P52" s="42">
        <f>TrRoad_act!P133</f>
        <v>15</v>
      </c>
      <c r="Q52" s="42">
        <f>TrRoad_act!Q133</f>
        <v>22</v>
      </c>
    </row>
    <row r="53" spans="1:18" ht="11.45" customHeight="1" x14ac:dyDescent="0.25">
      <c r="A53" s="19" t="s">
        <v>24</v>
      </c>
      <c r="B53" s="38"/>
      <c r="C53" s="38">
        <f>TrRoad_act!C134</f>
        <v>3532</v>
      </c>
      <c r="D53" s="38">
        <f>TrRoad_act!D134</f>
        <v>3115</v>
      </c>
      <c r="E53" s="38">
        <f>TrRoad_act!E134</f>
        <v>2859</v>
      </c>
      <c r="F53" s="38">
        <f>TrRoad_act!F134</f>
        <v>3744</v>
      </c>
      <c r="G53" s="38">
        <f>TrRoad_act!G134</f>
        <v>3168</v>
      </c>
      <c r="H53" s="38">
        <f>TrRoad_act!H134</f>
        <v>4463</v>
      </c>
      <c r="I53" s="38">
        <f>TrRoad_act!I134</f>
        <v>4438</v>
      </c>
      <c r="J53" s="38">
        <f>TrRoad_act!J134</f>
        <v>3817</v>
      </c>
      <c r="K53" s="38">
        <f>TrRoad_act!K134</f>
        <v>1634</v>
      </c>
      <c r="L53" s="38">
        <f>TrRoad_act!L134</f>
        <v>2323</v>
      </c>
      <c r="M53" s="38">
        <f>TrRoad_act!M134</f>
        <v>2795</v>
      </c>
      <c r="N53" s="38">
        <f>TrRoad_act!N134</f>
        <v>2713</v>
      </c>
      <c r="O53" s="38">
        <f>TrRoad_act!O134</f>
        <v>2762</v>
      </c>
      <c r="P53" s="38">
        <f>TrRoad_act!P134</f>
        <v>2120</v>
      </c>
      <c r="Q53" s="38">
        <f>TrRoad_act!Q134</f>
        <v>3674</v>
      </c>
    </row>
    <row r="54" spans="1:18" ht="11.45" customHeight="1" x14ac:dyDescent="0.25">
      <c r="A54" s="17" t="s">
        <v>23</v>
      </c>
      <c r="B54" s="37"/>
      <c r="C54" s="37">
        <f>TrRoad_act!C135</f>
        <v>2398</v>
      </c>
      <c r="D54" s="37">
        <f>TrRoad_act!D135</f>
        <v>2076</v>
      </c>
      <c r="E54" s="37">
        <f>TrRoad_act!E135</f>
        <v>2001</v>
      </c>
      <c r="F54" s="37">
        <f>TrRoad_act!F135</f>
        <v>2445</v>
      </c>
      <c r="G54" s="37">
        <f>TrRoad_act!G135</f>
        <v>2303</v>
      </c>
      <c r="H54" s="37">
        <f>TrRoad_act!H135</f>
        <v>3013</v>
      </c>
      <c r="I54" s="37">
        <f>TrRoad_act!I135</f>
        <v>3436</v>
      </c>
      <c r="J54" s="37">
        <f>TrRoad_act!J135</f>
        <v>2824</v>
      </c>
      <c r="K54" s="37">
        <f>TrRoad_act!K135</f>
        <v>1177</v>
      </c>
      <c r="L54" s="37">
        <f>TrRoad_act!L135</f>
        <v>1422</v>
      </c>
      <c r="M54" s="37">
        <f>TrRoad_act!M135</f>
        <v>1705</v>
      </c>
      <c r="N54" s="37">
        <f>TrRoad_act!N135</f>
        <v>1604</v>
      </c>
      <c r="O54" s="37">
        <f>TrRoad_act!O135</f>
        <v>1819</v>
      </c>
      <c r="P54" s="37">
        <f>TrRoad_act!P135</f>
        <v>1190</v>
      </c>
      <c r="Q54" s="37">
        <f>TrRoad_act!Q135</f>
        <v>2338</v>
      </c>
    </row>
    <row r="55" spans="1:18" ht="11.45" customHeight="1" x14ac:dyDescent="0.25">
      <c r="A55" s="15" t="s">
        <v>22</v>
      </c>
      <c r="B55" s="36"/>
      <c r="C55" s="36">
        <f>TrRoad_act!C136</f>
        <v>1134</v>
      </c>
      <c r="D55" s="36">
        <f>TrRoad_act!D136</f>
        <v>1039</v>
      </c>
      <c r="E55" s="36">
        <f>TrRoad_act!E136</f>
        <v>858</v>
      </c>
      <c r="F55" s="36">
        <f>TrRoad_act!F136</f>
        <v>1299</v>
      </c>
      <c r="G55" s="36">
        <f>TrRoad_act!G136</f>
        <v>865</v>
      </c>
      <c r="H55" s="36">
        <f>TrRoad_act!H136</f>
        <v>1450</v>
      </c>
      <c r="I55" s="36">
        <f>TrRoad_act!I136</f>
        <v>1002</v>
      </c>
      <c r="J55" s="36">
        <f>TrRoad_act!J136</f>
        <v>993</v>
      </c>
      <c r="K55" s="36">
        <f>TrRoad_act!K136</f>
        <v>457</v>
      </c>
      <c r="L55" s="36">
        <f>TrRoad_act!L136</f>
        <v>901</v>
      </c>
      <c r="M55" s="36">
        <f>TrRoad_act!M136</f>
        <v>1090</v>
      </c>
      <c r="N55" s="36">
        <f>TrRoad_act!N136</f>
        <v>1109</v>
      </c>
      <c r="O55" s="36">
        <f>TrRoad_act!O136</f>
        <v>943</v>
      </c>
      <c r="P55" s="36">
        <f>TrRoad_act!P136</f>
        <v>930</v>
      </c>
      <c r="Q55" s="36">
        <f>TrRoad_act!Q136</f>
        <v>1336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180901</v>
      </c>
      <c r="C59" s="41">
        <f t="shared" ref="C59:Q59" si="1">C60+C75</f>
        <v>48981</v>
      </c>
      <c r="D59" s="41">
        <f t="shared" si="1"/>
        <v>66764</v>
      </c>
      <c r="E59" s="41">
        <f t="shared" si="1"/>
        <v>57213</v>
      </c>
      <c r="F59" s="41">
        <f t="shared" si="1"/>
        <v>63662.593024451926</v>
      </c>
      <c r="G59" s="41">
        <f t="shared" si="1"/>
        <v>76414</v>
      </c>
      <c r="H59" s="41">
        <f t="shared" si="1"/>
        <v>78397</v>
      </c>
      <c r="I59" s="41">
        <f t="shared" si="1"/>
        <v>112397</v>
      </c>
      <c r="J59" s="41">
        <f t="shared" si="1"/>
        <v>102776</v>
      </c>
      <c r="K59" s="41">
        <f t="shared" si="1"/>
        <v>85207</v>
      </c>
      <c r="L59" s="41">
        <f t="shared" si="1"/>
        <v>74627</v>
      </c>
      <c r="M59" s="41">
        <f t="shared" si="1"/>
        <v>72866</v>
      </c>
      <c r="N59" s="41">
        <f t="shared" si="1"/>
        <v>65113</v>
      </c>
      <c r="O59" s="41">
        <f t="shared" si="1"/>
        <v>66431</v>
      </c>
      <c r="P59" s="41">
        <f t="shared" si="1"/>
        <v>71855</v>
      </c>
      <c r="Q59" s="41">
        <f t="shared" si="1"/>
        <v>92082</v>
      </c>
    </row>
    <row r="60" spans="1:18" ht="11.45" customHeight="1" x14ac:dyDescent="0.25">
      <c r="A60" s="25" t="s">
        <v>39</v>
      </c>
      <c r="B60" s="40">
        <f t="shared" ref="B60" si="2">B61+B62+B69</f>
        <v>180901</v>
      </c>
      <c r="C60" s="40">
        <f t="shared" ref="C60:Q60" si="3">C61+C62+C69</f>
        <v>48981</v>
      </c>
      <c r="D60" s="40">
        <f t="shared" si="3"/>
        <v>66762</v>
      </c>
      <c r="E60" s="40">
        <f t="shared" si="3"/>
        <v>56945</v>
      </c>
      <c r="F60" s="40">
        <f t="shared" si="3"/>
        <v>62403</v>
      </c>
      <c r="G60" s="40">
        <f t="shared" si="3"/>
        <v>73915</v>
      </c>
      <c r="H60" s="40">
        <f t="shared" si="3"/>
        <v>72768</v>
      </c>
      <c r="I60" s="40">
        <f t="shared" si="3"/>
        <v>104206</v>
      </c>
      <c r="J60" s="40">
        <f t="shared" si="3"/>
        <v>93452</v>
      </c>
      <c r="K60" s="40">
        <f t="shared" si="3"/>
        <v>79632</v>
      </c>
      <c r="L60" s="40">
        <f t="shared" si="3"/>
        <v>68245</v>
      </c>
      <c r="M60" s="40">
        <f t="shared" si="3"/>
        <v>65001</v>
      </c>
      <c r="N60" s="40">
        <f t="shared" si="3"/>
        <v>57211</v>
      </c>
      <c r="O60" s="40">
        <f t="shared" si="3"/>
        <v>57692</v>
      </c>
      <c r="P60" s="40">
        <f t="shared" si="3"/>
        <v>63578</v>
      </c>
      <c r="Q60" s="40">
        <f t="shared" si="3"/>
        <v>80955</v>
      </c>
    </row>
    <row r="61" spans="1:18" ht="11.45" customHeight="1" x14ac:dyDescent="0.25">
      <c r="A61" s="23" t="s">
        <v>30</v>
      </c>
      <c r="B61" s="39">
        <v>1811</v>
      </c>
      <c r="C61" s="39">
        <v>1558</v>
      </c>
      <c r="D61" s="39">
        <v>1872</v>
      </c>
      <c r="E61" s="39">
        <v>2347</v>
      </c>
      <c r="F61" s="39">
        <v>3180</v>
      </c>
      <c r="G61" s="39">
        <v>3851</v>
      </c>
      <c r="H61" s="39">
        <v>6831</v>
      </c>
      <c r="I61" s="39">
        <v>25047</v>
      </c>
      <c r="J61" s="39">
        <v>15270</v>
      </c>
      <c r="K61" s="39">
        <v>10146</v>
      </c>
      <c r="L61" s="39">
        <v>5184</v>
      </c>
      <c r="M61" s="39">
        <v>3375</v>
      </c>
      <c r="N61" s="39">
        <v>3058</v>
      </c>
      <c r="O61" s="39">
        <v>3165</v>
      </c>
      <c r="P61" s="39">
        <v>5593</v>
      </c>
      <c r="Q61" s="39">
        <v>7928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178924</v>
      </c>
      <c r="C62" s="38">
        <f t="shared" ref="C62:Q62" si="5">SUM(C63:C68)</f>
        <v>47351</v>
      </c>
      <c r="D62" s="38">
        <f t="shared" si="5"/>
        <v>64832</v>
      </c>
      <c r="E62" s="38">
        <f t="shared" si="5"/>
        <v>54491</v>
      </c>
      <c r="F62" s="38">
        <f t="shared" si="5"/>
        <v>59099</v>
      </c>
      <c r="G62" s="38">
        <f t="shared" si="5"/>
        <v>69940</v>
      </c>
      <c r="H62" s="38">
        <f t="shared" si="5"/>
        <v>65795</v>
      </c>
      <c r="I62" s="38">
        <f t="shared" si="5"/>
        <v>79018</v>
      </c>
      <c r="J62" s="38">
        <f t="shared" si="5"/>
        <v>77990</v>
      </c>
      <c r="K62" s="38">
        <f t="shared" si="5"/>
        <v>69354</v>
      </c>
      <c r="L62" s="38">
        <f t="shared" si="5"/>
        <v>62919</v>
      </c>
      <c r="M62" s="38">
        <f t="shared" si="5"/>
        <v>61501</v>
      </c>
      <c r="N62" s="38">
        <f t="shared" si="5"/>
        <v>54048</v>
      </c>
      <c r="O62" s="38">
        <f t="shared" si="5"/>
        <v>54345</v>
      </c>
      <c r="P62" s="38">
        <f t="shared" si="5"/>
        <v>57758</v>
      </c>
      <c r="Q62" s="38">
        <f t="shared" si="5"/>
        <v>72829</v>
      </c>
      <c r="R62" s="112"/>
    </row>
    <row r="63" spans="1:18" ht="11.45" customHeight="1" x14ac:dyDescent="0.25">
      <c r="A63" s="62" t="s">
        <v>59</v>
      </c>
      <c r="B63" s="42">
        <v>124511</v>
      </c>
      <c r="C63" s="42">
        <v>39434</v>
      </c>
      <c r="D63" s="42">
        <v>28072</v>
      </c>
      <c r="E63" s="42">
        <v>30203</v>
      </c>
      <c r="F63" s="42">
        <v>30628</v>
      </c>
      <c r="G63" s="42">
        <v>31761</v>
      </c>
      <c r="H63" s="42">
        <v>33558</v>
      </c>
      <c r="I63" s="42">
        <v>37544</v>
      </c>
      <c r="J63" s="42">
        <v>42857</v>
      </c>
      <c r="K63" s="42">
        <v>37123</v>
      </c>
      <c r="L63" s="42">
        <v>38016</v>
      </c>
      <c r="M63" s="42">
        <v>34017</v>
      </c>
      <c r="N63" s="42">
        <v>24840</v>
      </c>
      <c r="O63" s="42">
        <v>23942</v>
      </c>
      <c r="P63" s="42">
        <v>26438</v>
      </c>
      <c r="Q63" s="42">
        <v>39047</v>
      </c>
      <c r="R63" s="112"/>
    </row>
    <row r="64" spans="1:18" ht="11.45" customHeight="1" x14ac:dyDescent="0.25">
      <c r="A64" s="62" t="s">
        <v>58</v>
      </c>
      <c r="B64" s="42">
        <v>54413</v>
      </c>
      <c r="C64" s="42">
        <v>7917</v>
      </c>
      <c r="D64" s="42">
        <v>36760</v>
      </c>
      <c r="E64" s="42">
        <v>24288</v>
      </c>
      <c r="F64" s="42">
        <v>28471</v>
      </c>
      <c r="G64" s="42">
        <v>38179</v>
      </c>
      <c r="H64" s="42">
        <v>31895</v>
      </c>
      <c r="I64" s="42">
        <v>40814</v>
      </c>
      <c r="J64" s="42">
        <v>35133</v>
      </c>
      <c r="K64" s="42">
        <v>30326</v>
      </c>
      <c r="L64" s="42">
        <v>24202</v>
      </c>
      <c r="M64" s="42">
        <v>26931</v>
      </c>
      <c r="N64" s="42">
        <v>27893</v>
      </c>
      <c r="O64" s="42">
        <v>27995</v>
      </c>
      <c r="P64" s="42">
        <v>30791</v>
      </c>
      <c r="Q64" s="42">
        <v>32937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342</v>
      </c>
      <c r="I65" s="42">
        <v>660</v>
      </c>
      <c r="J65" s="42">
        <v>0</v>
      </c>
      <c r="K65" s="42">
        <v>1905</v>
      </c>
      <c r="L65" s="42">
        <v>701</v>
      </c>
      <c r="M65" s="42">
        <v>543</v>
      </c>
      <c r="N65" s="42">
        <v>1293</v>
      </c>
      <c r="O65" s="42">
        <v>2372</v>
      </c>
      <c r="P65" s="42">
        <v>331</v>
      </c>
      <c r="Q65" s="42">
        <v>619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3</v>
      </c>
      <c r="O66" s="42">
        <v>19</v>
      </c>
      <c r="P66" s="42">
        <v>94</v>
      </c>
      <c r="Q66" s="42">
        <v>41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12</v>
      </c>
      <c r="P67" s="42">
        <v>8</v>
      </c>
      <c r="Q67" s="42">
        <v>27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10</v>
      </c>
      <c r="N68" s="42">
        <v>19</v>
      </c>
      <c r="O68" s="42">
        <v>5</v>
      </c>
      <c r="P68" s="42">
        <v>96</v>
      </c>
      <c r="Q68" s="42">
        <v>158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166</v>
      </c>
      <c r="C69" s="38">
        <f t="shared" ref="C69:Q69" si="7">SUM(C70:C74)</f>
        <v>72</v>
      </c>
      <c r="D69" s="38">
        <f t="shared" si="7"/>
        <v>58</v>
      </c>
      <c r="E69" s="38">
        <f t="shared" si="7"/>
        <v>107</v>
      </c>
      <c r="F69" s="38">
        <f t="shared" si="7"/>
        <v>124</v>
      </c>
      <c r="G69" s="38">
        <f t="shared" si="7"/>
        <v>124</v>
      </c>
      <c r="H69" s="38">
        <f t="shared" si="7"/>
        <v>142</v>
      </c>
      <c r="I69" s="38">
        <f t="shared" si="7"/>
        <v>141</v>
      </c>
      <c r="J69" s="38">
        <f t="shared" si="7"/>
        <v>192</v>
      </c>
      <c r="K69" s="38">
        <f t="shared" si="7"/>
        <v>132</v>
      </c>
      <c r="L69" s="38">
        <f t="shared" si="7"/>
        <v>142</v>
      </c>
      <c r="M69" s="38">
        <f t="shared" si="7"/>
        <v>125</v>
      </c>
      <c r="N69" s="38">
        <f t="shared" si="7"/>
        <v>105</v>
      </c>
      <c r="O69" s="38">
        <f t="shared" si="7"/>
        <v>182</v>
      </c>
      <c r="P69" s="38">
        <f t="shared" si="7"/>
        <v>227</v>
      </c>
      <c r="Q69" s="38">
        <f t="shared" si="7"/>
        <v>198</v>
      </c>
      <c r="R69" s="112"/>
    </row>
    <row r="70" spans="1:18" ht="11.45" customHeight="1" x14ac:dyDescent="0.25">
      <c r="A70" s="62" t="s">
        <v>59</v>
      </c>
      <c r="B70" s="37">
        <v>2</v>
      </c>
      <c r="C70" s="37">
        <v>1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1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164</v>
      </c>
      <c r="C71" s="37">
        <v>71</v>
      </c>
      <c r="D71" s="37">
        <v>58</v>
      </c>
      <c r="E71" s="37">
        <v>107</v>
      </c>
      <c r="F71" s="37">
        <v>124</v>
      </c>
      <c r="G71" s="37">
        <v>124</v>
      </c>
      <c r="H71" s="37">
        <v>142</v>
      </c>
      <c r="I71" s="37">
        <v>141</v>
      </c>
      <c r="J71" s="37">
        <v>192</v>
      </c>
      <c r="K71" s="37">
        <v>132</v>
      </c>
      <c r="L71" s="37">
        <v>142</v>
      </c>
      <c r="M71" s="37">
        <v>125</v>
      </c>
      <c r="N71" s="37">
        <v>100</v>
      </c>
      <c r="O71" s="37">
        <v>179</v>
      </c>
      <c r="P71" s="37">
        <v>204</v>
      </c>
      <c r="Q71" s="37">
        <v>175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5</v>
      </c>
      <c r="O73" s="37">
        <v>2</v>
      </c>
      <c r="P73" s="37">
        <v>21</v>
      </c>
      <c r="Q73" s="37">
        <v>23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2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0</v>
      </c>
      <c r="D75" s="40">
        <f t="shared" si="9"/>
        <v>2</v>
      </c>
      <c r="E75" s="40">
        <f t="shared" si="9"/>
        <v>268</v>
      </c>
      <c r="F75" s="40">
        <f t="shared" si="9"/>
        <v>1259.5930244519268</v>
      </c>
      <c r="G75" s="40">
        <f t="shared" si="9"/>
        <v>2499</v>
      </c>
      <c r="H75" s="40">
        <f t="shared" si="9"/>
        <v>5629</v>
      </c>
      <c r="I75" s="40">
        <f t="shared" si="9"/>
        <v>8191</v>
      </c>
      <c r="J75" s="40">
        <f t="shared" si="9"/>
        <v>9324</v>
      </c>
      <c r="K75" s="40">
        <f t="shared" si="9"/>
        <v>5575</v>
      </c>
      <c r="L75" s="40">
        <f t="shared" si="9"/>
        <v>6382</v>
      </c>
      <c r="M75" s="40">
        <f t="shared" si="9"/>
        <v>7865</v>
      </c>
      <c r="N75" s="40">
        <f t="shared" si="9"/>
        <v>7902</v>
      </c>
      <c r="O75" s="40">
        <f t="shared" si="9"/>
        <v>8739</v>
      </c>
      <c r="P75" s="40">
        <f t="shared" si="9"/>
        <v>8277</v>
      </c>
      <c r="Q75" s="40">
        <f t="shared" si="9"/>
        <v>11127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0</v>
      </c>
      <c r="D76" s="39">
        <f t="shared" si="11"/>
        <v>2</v>
      </c>
      <c r="E76" s="39">
        <f t="shared" si="11"/>
        <v>268</v>
      </c>
      <c r="F76" s="39">
        <f t="shared" si="11"/>
        <v>1259</v>
      </c>
      <c r="G76" s="39">
        <f t="shared" si="11"/>
        <v>2209</v>
      </c>
      <c r="H76" s="39">
        <f t="shared" si="11"/>
        <v>3761</v>
      </c>
      <c r="I76" s="39">
        <f t="shared" si="11"/>
        <v>5535</v>
      </c>
      <c r="J76" s="39">
        <f t="shared" si="11"/>
        <v>6790</v>
      </c>
      <c r="K76" s="39">
        <f t="shared" si="11"/>
        <v>4392</v>
      </c>
      <c r="L76" s="39">
        <f t="shared" si="11"/>
        <v>4707</v>
      </c>
      <c r="M76" s="39">
        <f t="shared" si="11"/>
        <v>5640</v>
      </c>
      <c r="N76" s="39">
        <f t="shared" si="11"/>
        <v>5564</v>
      </c>
      <c r="O76" s="39">
        <f t="shared" si="11"/>
        <v>6149</v>
      </c>
      <c r="P76" s="39">
        <f t="shared" si="11"/>
        <v>6220</v>
      </c>
      <c r="Q76" s="39">
        <f t="shared" si="11"/>
        <v>7453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2</v>
      </c>
      <c r="E77" s="42">
        <v>268</v>
      </c>
      <c r="F77" s="42">
        <v>249</v>
      </c>
      <c r="G77" s="42">
        <v>229</v>
      </c>
      <c r="H77" s="42">
        <v>359</v>
      </c>
      <c r="I77" s="42">
        <v>498</v>
      </c>
      <c r="J77" s="42">
        <v>737</v>
      </c>
      <c r="K77" s="42">
        <v>287</v>
      </c>
      <c r="L77" s="42">
        <v>332</v>
      </c>
      <c r="M77" s="42">
        <v>340</v>
      </c>
      <c r="N77" s="42">
        <v>230</v>
      </c>
      <c r="O77" s="42">
        <v>116</v>
      </c>
      <c r="P77" s="42">
        <v>66</v>
      </c>
      <c r="Q77" s="42">
        <v>171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0</v>
      </c>
      <c r="F78" s="42">
        <v>1010</v>
      </c>
      <c r="G78" s="42">
        <v>1980</v>
      </c>
      <c r="H78" s="42">
        <v>3402</v>
      </c>
      <c r="I78" s="42">
        <v>5027</v>
      </c>
      <c r="J78" s="42">
        <v>6032</v>
      </c>
      <c r="K78" s="42">
        <v>4100</v>
      </c>
      <c r="L78" s="42">
        <v>4374</v>
      </c>
      <c r="M78" s="42">
        <v>5300</v>
      </c>
      <c r="N78" s="42">
        <v>5330</v>
      </c>
      <c r="O78" s="42">
        <v>6020</v>
      </c>
      <c r="P78" s="42">
        <v>5855</v>
      </c>
      <c r="Q78" s="42">
        <v>7225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10</v>
      </c>
      <c r="J79" s="42">
        <v>21</v>
      </c>
      <c r="K79" s="42">
        <v>5</v>
      </c>
      <c r="L79" s="42">
        <v>1</v>
      </c>
      <c r="M79" s="42">
        <v>0</v>
      </c>
      <c r="N79" s="42">
        <v>4</v>
      </c>
      <c r="O79" s="42">
        <v>13</v>
      </c>
      <c r="P79" s="42">
        <v>261</v>
      </c>
      <c r="Q79" s="42">
        <v>16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25</v>
      </c>
      <c r="Q80" s="42">
        <v>19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13</v>
      </c>
      <c r="Q81" s="42">
        <v>22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</v>
      </c>
      <c r="E82" s="38">
        <f t="shared" si="13"/>
        <v>0</v>
      </c>
      <c r="F82" s="38">
        <f t="shared" si="13"/>
        <v>0.59302445192679443</v>
      </c>
      <c r="G82" s="38">
        <f t="shared" si="13"/>
        <v>290</v>
      </c>
      <c r="H82" s="38">
        <f t="shared" si="13"/>
        <v>1868</v>
      </c>
      <c r="I82" s="38">
        <f t="shared" si="13"/>
        <v>2656</v>
      </c>
      <c r="J82" s="38">
        <f t="shared" si="13"/>
        <v>2534</v>
      </c>
      <c r="K82" s="38">
        <f t="shared" si="13"/>
        <v>1183</v>
      </c>
      <c r="L82" s="38">
        <f t="shared" si="13"/>
        <v>1675</v>
      </c>
      <c r="M82" s="38">
        <f t="shared" si="13"/>
        <v>2225</v>
      </c>
      <c r="N82" s="38">
        <f t="shared" si="13"/>
        <v>2338</v>
      </c>
      <c r="O82" s="38">
        <f t="shared" si="13"/>
        <v>2590</v>
      </c>
      <c r="P82" s="38">
        <f t="shared" si="13"/>
        <v>2057</v>
      </c>
      <c r="Q82" s="38">
        <f t="shared" si="13"/>
        <v>3674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37">
        <v>287</v>
      </c>
      <c r="H83" s="37">
        <v>1849</v>
      </c>
      <c r="I83" s="37">
        <v>2616</v>
      </c>
      <c r="J83" s="37">
        <v>2437</v>
      </c>
      <c r="K83" s="37">
        <v>1093</v>
      </c>
      <c r="L83" s="37">
        <v>1375</v>
      </c>
      <c r="M83" s="37">
        <v>1682</v>
      </c>
      <c r="N83" s="37">
        <v>1597</v>
      </c>
      <c r="O83" s="37">
        <v>1818</v>
      </c>
      <c r="P83" s="37">
        <v>1190</v>
      </c>
      <c r="Q83" s="37">
        <v>2338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0.59302445192679443</v>
      </c>
      <c r="G84" s="36">
        <v>3</v>
      </c>
      <c r="H84" s="36">
        <v>19</v>
      </c>
      <c r="I84" s="36">
        <v>40</v>
      </c>
      <c r="J84" s="36">
        <v>97</v>
      </c>
      <c r="K84" s="36">
        <v>90</v>
      </c>
      <c r="L84" s="36">
        <v>300</v>
      </c>
      <c r="M84" s="36">
        <v>543</v>
      </c>
      <c r="N84" s="36">
        <v>741</v>
      </c>
      <c r="O84" s="36">
        <v>772</v>
      </c>
      <c r="P84" s="36">
        <v>867</v>
      </c>
      <c r="Q84" s="36">
        <v>1336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4.189661826395783</v>
      </c>
      <c r="C90" s="22">
        <v>4.1786007520401238</v>
      </c>
      <c r="D90" s="22">
        <v>4.1638570746052954</v>
      </c>
      <c r="E90" s="22">
        <v>4.1425350850469815</v>
      </c>
      <c r="F90" s="22">
        <v>4.1130067429122468</v>
      </c>
      <c r="G90" s="22">
        <v>4.0753583625622198</v>
      </c>
      <c r="H90" s="22">
        <v>4.0032899954235948</v>
      </c>
      <c r="I90" s="22">
        <v>3.7931566276008346</v>
      </c>
      <c r="J90" s="22">
        <v>3.6792760985340371</v>
      </c>
      <c r="K90" s="22">
        <v>3.5969930494463713</v>
      </c>
      <c r="L90" s="22">
        <v>3.5517650917038899</v>
      </c>
      <c r="M90" s="22">
        <v>3.5193859159854779</v>
      </c>
      <c r="N90" s="22">
        <v>3.4867510590704596</v>
      </c>
      <c r="O90" s="22">
        <v>3.4395170014437078</v>
      </c>
      <c r="P90" s="22">
        <v>3.372708199908669</v>
      </c>
      <c r="Q90" s="22">
        <v>3.2825461960188167</v>
      </c>
    </row>
    <row r="91" spans="1:18" ht="11.45" customHeight="1" x14ac:dyDescent="0.25">
      <c r="A91" s="19" t="s">
        <v>29</v>
      </c>
      <c r="B91" s="21">
        <v>6.8510510028051366</v>
      </c>
      <c r="C91" s="21">
        <v>6.7491543132551959</v>
      </c>
      <c r="D91" s="21">
        <v>6.6457025078881129</v>
      </c>
      <c r="E91" s="21">
        <v>6.5979627587678555</v>
      </c>
      <c r="F91" s="21">
        <v>6.5160283582575298</v>
      </c>
      <c r="G91" s="21">
        <v>6.4417403578026144</v>
      </c>
      <c r="H91" s="21">
        <v>6.3619391043988758</v>
      </c>
      <c r="I91" s="21">
        <v>6.2722728160827916</v>
      </c>
      <c r="J91" s="21">
        <v>6.1743664232583182</v>
      </c>
      <c r="K91" s="21">
        <v>6.06771487604773</v>
      </c>
      <c r="L91" s="21">
        <v>5.9554864928970401</v>
      </c>
      <c r="M91" s="21">
        <v>5.848036360248881</v>
      </c>
      <c r="N91" s="21">
        <v>5.7398917539474104</v>
      </c>
      <c r="O91" s="21">
        <v>5.6192665188258539</v>
      </c>
      <c r="P91" s="21">
        <v>5.4919477819042557</v>
      </c>
      <c r="Q91" s="21">
        <v>5.3505118472924842</v>
      </c>
    </row>
    <row r="92" spans="1:18" ht="11.45" customHeight="1" x14ac:dyDescent="0.25">
      <c r="A92" s="62" t="s">
        <v>59</v>
      </c>
      <c r="B92" s="70">
        <v>6.982769710659638</v>
      </c>
      <c r="C92" s="70">
        <v>6.9022318611886639</v>
      </c>
      <c r="D92" s="70">
        <v>6.8804696740643712</v>
      </c>
      <c r="E92" s="70">
        <v>6.8558172251619398</v>
      </c>
      <c r="F92" s="70">
        <v>6.8246237883284353</v>
      </c>
      <c r="G92" s="70">
        <v>6.8008647738474322</v>
      </c>
      <c r="H92" s="70">
        <v>6.7596249650087223</v>
      </c>
      <c r="I92" s="70">
        <v>6.7094399274714887</v>
      </c>
      <c r="J92" s="70">
        <v>6.6363146179279111</v>
      </c>
      <c r="K92" s="70">
        <v>6.5499284800814008</v>
      </c>
      <c r="L92" s="70">
        <v>6.4401470404371137</v>
      </c>
      <c r="M92" s="70">
        <v>6.3356420519008871</v>
      </c>
      <c r="N92" s="70">
        <v>6.2373724899597276</v>
      </c>
      <c r="O92" s="70">
        <v>6.1269235446169299</v>
      </c>
      <c r="P92" s="70">
        <v>6.0040080316275892</v>
      </c>
      <c r="Q92" s="70">
        <v>5.8393967517191605</v>
      </c>
    </row>
    <row r="93" spans="1:18" ht="11.45" customHeight="1" x14ac:dyDescent="0.25">
      <c r="A93" s="62" t="s">
        <v>58</v>
      </c>
      <c r="B93" s="70">
        <v>5.9209320569904564</v>
      </c>
      <c r="C93" s="70">
        <v>5.8502805706827168</v>
      </c>
      <c r="D93" s="70">
        <v>5.6982308518419682</v>
      </c>
      <c r="E93" s="70">
        <v>5.6026375338147059</v>
      </c>
      <c r="F93" s="70">
        <v>5.5585188972451025</v>
      </c>
      <c r="G93" s="70">
        <v>5.5174139014969956</v>
      </c>
      <c r="H93" s="70">
        <v>5.4995706831126387</v>
      </c>
      <c r="I93" s="70">
        <v>5.4747016502244055</v>
      </c>
      <c r="J93" s="70">
        <v>5.4389472209954723</v>
      </c>
      <c r="K93" s="70">
        <v>5.401355623669251</v>
      </c>
      <c r="L93" s="70">
        <v>5.3660289107997494</v>
      </c>
      <c r="M93" s="70">
        <v>5.3173053378147701</v>
      </c>
      <c r="N93" s="70">
        <v>5.2575477854332595</v>
      </c>
      <c r="O93" s="70">
        <v>5.1766072653519295</v>
      </c>
      <c r="P93" s="70">
        <v>5.0943043661438079</v>
      </c>
      <c r="Q93" s="70">
        <v>5.0148875752352744</v>
      </c>
    </row>
    <row r="94" spans="1:18" ht="11.45" customHeight="1" x14ac:dyDescent="0.25">
      <c r="A94" s="62" t="s">
        <v>57</v>
      </c>
      <c r="B94" s="70" t="s">
        <v>181</v>
      </c>
      <c r="C94" s="70" t="s">
        <v>181</v>
      </c>
      <c r="D94" s="70" t="s">
        <v>181</v>
      </c>
      <c r="E94" s="70" t="s">
        <v>181</v>
      </c>
      <c r="F94" s="70" t="s">
        <v>181</v>
      </c>
      <c r="G94" s="70" t="s">
        <v>181</v>
      </c>
      <c r="H94" s="70">
        <v>5.4776201244808069</v>
      </c>
      <c r="I94" s="70">
        <v>5.4795339893830999</v>
      </c>
      <c r="J94" s="70">
        <v>5.4914930334750869</v>
      </c>
      <c r="K94" s="70">
        <v>5.4447919806581915</v>
      </c>
      <c r="L94" s="70">
        <v>5.4591722098856135</v>
      </c>
      <c r="M94" s="70">
        <v>5.4764039495203773</v>
      </c>
      <c r="N94" s="70">
        <v>5.4795649563263531</v>
      </c>
      <c r="O94" s="70">
        <v>5.4019556428874482</v>
      </c>
      <c r="P94" s="70">
        <v>5.3860799204486707</v>
      </c>
      <c r="Q94" s="70">
        <v>5.3634344728410008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 t="s">
        <v>181</v>
      </c>
      <c r="M95" s="70" t="s">
        <v>181</v>
      </c>
      <c r="N95" s="70">
        <v>5.0658627094262965</v>
      </c>
      <c r="O95" s="70">
        <v>5.0261798641279638</v>
      </c>
      <c r="P95" s="70">
        <v>4.6923626193260395</v>
      </c>
      <c r="Q95" s="70">
        <v>4.5320098099071702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 t="s">
        <v>181</v>
      </c>
      <c r="O96" s="70">
        <v>2.5901938854598674</v>
      </c>
      <c r="P96" s="70">
        <v>2.6508147705081084</v>
      </c>
      <c r="Q96" s="70">
        <v>2.4889139749626699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 t="s">
        <v>181</v>
      </c>
      <c r="M97" s="70">
        <v>2.4344773936940456</v>
      </c>
      <c r="N97" s="70">
        <v>2.4212906411448696</v>
      </c>
      <c r="O97" s="70">
        <v>2.4207002207083348</v>
      </c>
      <c r="P97" s="70">
        <v>2.3790613935595522</v>
      </c>
      <c r="Q97" s="70">
        <v>2.3595206975862677</v>
      </c>
    </row>
    <row r="98" spans="1:17" ht="11.45" customHeight="1" x14ac:dyDescent="0.25">
      <c r="A98" s="19" t="s">
        <v>28</v>
      </c>
      <c r="B98" s="21">
        <v>53.54013076921067</v>
      </c>
      <c r="C98" s="21">
        <v>51.726000038970405</v>
      </c>
      <c r="D98" s="21">
        <v>51.522349946561427</v>
      </c>
      <c r="E98" s="21">
        <v>51.186886953730891</v>
      </c>
      <c r="F98" s="21">
        <v>50.967546644811968</v>
      </c>
      <c r="G98" s="21">
        <v>50.559102398004192</v>
      </c>
      <c r="H98" s="21">
        <v>50.163094506768317</v>
      </c>
      <c r="I98" s="21">
        <v>49.842254570315681</v>
      </c>
      <c r="J98" s="21">
        <v>49.289308603903748</v>
      </c>
      <c r="K98" s="21">
        <v>48.898038620685689</v>
      </c>
      <c r="L98" s="21">
        <v>48.387721364125753</v>
      </c>
      <c r="M98" s="21">
        <v>48.280231108785124</v>
      </c>
      <c r="N98" s="21">
        <v>47.730540180254039</v>
      </c>
      <c r="O98" s="21">
        <v>47.112645283889542</v>
      </c>
      <c r="P98" s="21">
        <v>46.661803613980823</v>
      </c>
      <c r="Q98" s="21">
        <v>46.270886650168762</v>
      </c>
    </row>
    <row r="99" spans="1:17" ht="11.45" customHeight="1" x14ac:dyDescent="0.25">
      <c r="A99" s="62" t="s">
        <v>59</v>
      </c>
      <c r="B99" s="20">
        <v>17.677787811865663</v>
      </c>
      <c r="C99" s="20">
        <v>17.651865411295201</v>
      </c>
      <c r="D99" s="20">
        <v>17.691308930671745</v>
      </c>
      <c r="E99" s="20">
        <v>17.727185452754743</v>
      </c>
      <c r="F99" s="20">
        <v>17.761037629362516</v>
      </c>
      <c r="G99" s="20">
        <v>17.796855899488186</v>
      </c>
      <c r="H99" s="20">
        <v>17.825042341801453</v>
      </c>
      <c r="I99" s="20">
        <v>17.855502117972069</v>
      </c>
      <c r="J99" s="20">
        <v>17.871359768080882</v>
      </c>
      <c r="K99" s="20">
        <v>17.888788057215837</v>
      </c>
      <c r="L99" s="20">
        <v>17.895264497573539</v>
      </c>
      <c r="M99" s="20">
        <v>17.882490943402765</v>
      </c>
      <c r="N99" s="20">
        <v>17.886014674544668</v>
      </c>
      <c r="O99" s="20">
        <v>16.683319730546255</v>
      </c>
      <c r="P99" s="20">
        <v>16.408700463004067</v>
      </c>
      <c r="Q99" s="20">
        <v>15.974044635482983</v>
      </c>
    </row>
    <row r="100" spans="1:17" ht="11.45" customHeight="1" x14ac:dyDescent="0.25">
      <c r="A100" s="62" t="s">
        <v>58</v>
      </c>
      <c r="B100" s="20">
        <v>54.208251131155727</v>
      </c>
      <c r="C100" s="20">
        <v>52.336852872631809</v>
      </c>
      <c r="D100" s="20">
        <v>52.095757421407015</v>
      </c>
      <c r="E100" s="20">
        <v>51.698155737277212</v>
      </c>
      <c r="F100" s="20">
        <v>51.398566772649062</v>
      </c>
      <c r="G100" s="20">
        <v>50.95146463151935</v>
      </c>
      <c r="H100" s="20">
        <v>50.493074630900637</v>
      </c>
      <c r="I100" s="20">
        <v>50.125913825239962</v>
      </c>
      <c r="J100" s="20">
        <v>49.512810272451276</v>
      </c>
      <c r="K100" s="20">
        <v>49.084653970114793</v>
      </c>
      <c r="L100" s="20">
        <v>48.540107455412873</v>
      </c>
      <c r="M100" s="20">
        <v>48.400737511819344</v>
      </c>
      <c r="N100" s="20">
        <v>47.932097089248806</v>
      </c>
      <c r="O100" s="20">
        <v>47.299985310844868</v>
      </c>
      <c r="P100" s="20">
        <v>46.884599417754636</v>
      </c>
      <c r="Q100" s="20">
        <v>46.576318614109802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 t="s">
        <v>181</v>
      </c>
      <c r="M102" s="20" t="s">
        <v>181</v>
      </c>
      <c r="N102" s="20">
        <v>37.031113281497682</v>
      </c>
      <c r="O102" s="20">
        <v>37.067191191015269</v>
      </c>
      <c r="P102" s="20">
        <v>36.402316787574136</v>
      </c>
      <c r="Q102" s="20">
        <v>36.270843769126451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 t="s">
        <v>181</v>
      </c>
      <c r="F103" s="20" t="s">
        <v>181</v>
      </c>
      <c r="G103" s="20" t="s">
        <v>181</v>
      </c>
      <c r="H103" s="20" t="s">
        <v>181</v>
      </c>
      <c r="I103" s="20" t="s">
        <v>181</v>
      </c>
      <c r="J103" s="20" t="s">
        <v>181</v>
      </c>
      <c r="K103" s="20" t="s">
        <v>181</v>
      </c>
      <c r="L103" s="20" t="s">
        <v>181</v>
      </c>
      <c r="M103" s="20" t="s">
        <v>181</v>
      </c>
      <c r="N103" s="20" t="s">
        <v>181</v>
      </c>
      <c r="O103" s="20" t="s">
        <v>181</v>
      </c>
      <c r="P103" s="20">
        <v>28.872641845773401</v>
      </c>
      <c r="Q103" s="20">
        <v>28.944823450387833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8.5548269242891166</v>
      </c>
      <c r="C105" s="102">
        <v>8.4070202387742299</v>
      </c>
      <c r="D105" s="102">
        <v>8.3280337471164252</v>
      </c>
      <c r="E105" s="102">
        <v>8.248663876126697</v>
      </c>
      <c r="F105" s="102">
        <v>8.1709068250449413</v>
      </c>
      <c r="G105" s="102">
        <v>8.1024308949295172</v>
      </c>
      <c r="H105" s="102">
        <v>8.0152688210623939</v>
      </c>
      <c r="I105" s="102">
        <v>7.9330544305086486</v>
      </c>
      <c r="J105" s="102">
        <v>7.8062755449145982</v>
      </c>
      <c r="K105" s="102">
        <v>7.7067078693407591</v>
      </c>
      <c r="L105" s="102">
        <v>7.5796406454385528</v>
      </c>
      <c r="M105" s="102">
        <v>7.4259819930751023</v>
      </c>
      <c r="N105" s="102">
        <v>7.261305257914505</v>
      </c>
      <c r="O105" s="102">
        <v>7.1017601253060834</v>
      </c>
      <c r="P105" s="102">
        <v>6.9611895476836434</v>
      </c>
      <c r="Q105" s="102">
        <v>6.7843490599834206</v>
      </c>
    </row>
    <row r="106" spans="1:17" ht="11.45" customHeight="1" x14ac:dyDescent="0.25">
      <c r="A106" s="62" t="s">
        <v>59</v>
      </c>
      <c r="B106" s="70">
        <v>8.3107007792293182</v>
      </c>
      <c r="C106" s="70">
        <v>8.1538247539993165</v>
      </c>
      <c r="D106" s="70">
        <v>8.0869094123779366</v>
      </c>
      <c r="E106" s="70">
        <v>8.0211618041794761</v>
      </c>
      <c r="F106" s="70">
        <v>7.96952600061217</v>
      </c>
      <c r="G106" s="70">
        <v>7.922048594457312</v>
      </c>
      <c r="H106" s="70">
        <v>7.8164004891581333</v>
      </c>
      <c r="I106" s="70">
        <v>7.731124285464559</v>
      </c>
      <c r="J106" s="70">
        <v>7.556484617732127</v>
      </c>
      <c r="K106" s="70">
        <v>7.4442930619700229</v>
      </c>
      <c r="L106" s="70">
        <v>7.3049508989032486</v>
      </c>
      <c r="M106" s="70">
        <v>7.1427113842795293</v>
      </c>
      <c r="N106" s="70">
        <v>7.0552146060129015</v>
      </c>
      <c r="O106" s="70">
        <v>6.9913762679795832</v>
      </c>
      <c r="P106" s="70">
        <v>6.8965175076324732</v>
      </c>
      <c r="Q106" s="70">
        <v>6.7775344376448317</v>
      </c>
    </row>
    <row r="107" spans="1:17" ht="11.45" customHeight="1" x14ac:dyDescent="0.25">
      <c r="A107" s="62" t="s">
        <v>58</v>
      </c>
      <c r="B107" s="70">
        <v>8.6487443202488663</v>
      </c>
      <c r="C107" s="70">
        <v>8.5018873804240744</v>
      </c>
      <c r="D107" s="70">
        <v>8.4130701773211776</v>
      </c>
      <c r="E107" s="70">
        <v>8.3209007005863089</v>
      </c>
      <c r="F107" s="70">
        <v>8.2269894668877992</v>
      </c>
      <c r="G107" s="70">
        <v>8.1459258947053517</v>
      </c>
      <c r="H107" s="70">
        <v>8.046130838230269</v>
      </c>
      <c r="I107" s="70">
        <v>7.9593958759595376</v>
      </c>
      <c r="J107" s="70">
        <v>7.8346777974867887</v>
      </c>
      <c r="K107" s="70">
        <v>7.7376029768214352</v>
      </c>
      <c r="L107" s="70">
        <v>7.6118638446648292</v>
      </c>
      <c r="M107" s="70">
        <v>7.456087396402757</v>
      </c>
      <c r="N107" s="70">
        <v>7.2808950565714428</v>
      </c>
      <c r="O107" s="70">
        <v>7.1102777676179771</v>
      </c>
      <c r="P107" s="70">
        <v>6.9598083913578934</v>
      </c>
      <c r="Q107" s="70">
        <v>6.7785881914247721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>
        <v>8.8449417836172959</v>
      </c>
      <c r="I108" s="70">
        <v>8.8645618823083012</v>
      </c>
      <c r="J108" s="70">
        <v>8.8835327610202857</v>
      </c>
      <c r="K108" s="70">
        <v>8.8958772715475156</v>
      </c>
      <c r="L108" s="70">
        <v>8.8938801667467224</v>
      </c>
      <c r="M108" s="70">
        <v>8.9096724669440821</v>
      </c>
      <c r="N108" s="70">
        <v>8.8552939479337027</v>
      </c>
      <c r="O108" s="70">
        <v>8.6550586860598919</v>
      </c>
      <c r="P108" s="70">
        <v>8.1775900913593311</v>
      </c>
      <c r="Q108" s="70">
        <v>8.1284180309388727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 t="s">
        <v>181</v>
      </c>
      <c r="O109" s="70" t="s">
        <v>181</v>
      </c>
      <c r="P109" s="70">
        <v>6.934407382032691</v>
      </c>
      <c r="Q109" s="70">
        <v>7.1549150739246103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 t="s">
        <v>181</v>
      </c>
      <c r="M110" s="70" t="s">
        <v>181</v>
      </c>
      <c r="N110" s="70" t="s">
        <v>181</v>
      </c>
      <c r="O110" s="70" t="s">
        <v>181</v>
      </c>
      <c r="P110" s="70">
        <v>3.5432564709359071</v>
      </c>
      <c r="Q110" s="70">
        <v>3.5242747398416077</v>
      </c>
    </row>
    <row r="111" spans="1:17" ht="11.45" customHeight="1" x14ac:dyDescent="0.25">
      <c r="A111" s="19" t="s">
        <v>24</v>
      </c>
      <c r="B111" s="21">
        <v>36.16167746742201</v>
      </c>
      <c r="C111" s="21">
        <v>35.857560980768589</v>
      </c>
      <c r="D111" s="21">
        <v>35.716488387892795</v>
      </c>
      <c r="E111" s="21">
        <v>35.587105809580308</v>
      </c>
      <c r="F111" s="21">
        <v>35.540097827747751</v>
      </c>
      <c r="G111" s="21">
        <v>35.415968391206448</v>
      </c>
      <c r="H111" s="21">
        <v>35.327024645189063</v>
      </c>
      <c r="I111" s="21">
        <v>35.080731348670099</v>
      </c>
      <c r="J111" s="21">
        <v>34.823967530176233</v>
      </c>
      <c r="K111" s="21">
        <v>34.623424578347027</v>
      </c>
      <c r="L111" s="21">
        <v>34.598746787004721</v>
      </c>
      <c r="M111" s="21">
        <v>34.548386737676488</v>
      </c>
      <c r="N111" s="21">
        <v>34.489075823179384</v>
      </c>
      <c r="O111" s="21">
        <v>34.363603645626384</v>
      </c>
      <c r="P111" s="21">
        <v>34.269831490645139</v>
      </c>
      <c r="Q111" s="21">
        <v>34.141392001731873</v>
      </c>
    </row>
    <row r="112" spans="1:17" ht="11.45" customHeight="1" x14ac:dyDescent="0.25">
      <c r="A112" s="17" t="s">
        <v>23</v>
      </c>
      <c r="B112" s="20">
        <v>35.01662561230804</v>
      </c>
      <c r="C112" s="20">
        <v>34.774305339026441</v>
      </c>
      <c r="D112" s="20">
        <v>34.700576225007467</v>
      </c>
      <c r="E112" s="20">
        <v>34.603547345319583</v>
      </c>
      <c r="F112" s="20">
        <v>34.451301528287239</v>
      </c>
      <c r="G112" s="20">
        <v>34.252597059580289</v>
      </c>
      <c r="H112" s="20">
        <v>34.021101614961964</v>
      </c>
      <c r="I112" s="20">
        <v>33.771207176696144</v>
      </c>
      <c r="J112" s="20">
        <v>33.4418646851517</v>
      </c>
      <c r="K112" s="20">
        <v>33.307149414354917</v>
      </c>
      <c r="L112" s="20">
        <v>33.209450204400099</v>
      </c>
      <c r="M112" s="20">
        <v>33.093450761116792</v>
      </c>
      <c r="N112" s="20">
        <v>32.995951135877505</v>
      </c>
      <c r="O112" s="20">
        <v>32.868545421111826</v>
      </c>
      <c r="P112" s="20">
        <v>32.816340719798951</v>
      </c>
      <c r="Q112" s="20">
        <v>32.597341447608031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44.196598180420466</v>
      </c>
      <c r="D113" s="69">
        <v>43.17613337728811</v>
      </c>
      <c r="E113" s="69">
        <v>42.497737909956037</v>
      </c>
      <c r="F113" s="69">
        <v>42.011334837590326</v>
      </c>
      <c r="G113" s="69">
        <v>41.822256198085427</v>
      </c>
      <c r="H113" s="69">
        <v>41.654415990282253</v>
      </c>
      <c r="I113" s="69">
        <v>41.568605770890564</v>
      </c>
      <c r="J113" s="69">
        <v>41.464004701788525</v>
      </c>
      <c r="K113" s="69">
        <v>41.411560344371559</v>
      </c>
      <c r="L113" s="69">
        <v>41.234504159654193</v>
      </c>
      <c r="M113" s="69">
        <v>40.993132521864574</v>
      </c>
      <c r="N113" s="69">
        <v>40.743842736791592</v>
      </c>
      <c r="O113" s="69">
        <v>40.527299721029095</v>
      </c>
      <c r="P113" s="69">
        <v>40.308181782114914</v>
      </c>
      <c r="Q113" s="69">
        <v>40.011785292856665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1.0725000000065621</v>
      </c>
      <c r="C117" s="111">
        <f>IF(TrRoad_act!C86=0,"",TrRoad_ene!C62/TrRoad_tech!C90)</f>
        <v>1.0726505903941144</v>
      </c>
      <c r="D117" s="111">
        <f>IF(TrRoad_act!D86=0,"",TrRoad_ene!D62/TrRoad_tech!D90)</f>
        <v>1.1280684383276309</v>
      </c>
      <c r="E117" s="111">
        <f>IF(TrRoad_act!E86=0,"",TrRoad_ene!E62/TrRoad_tech!E90)</f>
        <v>1.0738084692505439</v>
      </c>
      <c r="F117" s="111">
        <f>IF(TrRoad_act!F86=0,"",TrRoad_ene!F62/TrRoad_tech!F90)</f>
        <v>1.0752630715401525</v>
      </c>
      <c r="G117" s="111">
        <f>IF(TrRoad_act!G86=0,"",TrRoad_ene!G62/TrRoad_tech!G90)</f>
        <v>1.0775081468267054</v>
      </c>
      <c r="H117" s="111">
        <f>IF(TrRoad_act!H86=0,"",TrRoad_ene!H62/TrRoad_tech!H90)</f>
        <v>1.0821225318868395</v>
      </c>
      <c r="I117" s="111">
        <f>IF(TrRoad_act!I86=0,"",TrRoad_ene!I62/TrRoad_tech!I90)</f>
        <v>1.0978064158355529</v>
      </c>
      <c r="J117" s="111">
        <f>IF(TrRoad_act!J86=0,"",TrRoad_ene!J62/TrRoad_tech!J90)</f>
        <v>1.1066816468915475</v>
      </c>
      <c r="K117" s="111">
        <f>IF(TrRoad_act!K86=0,"",TrRoad_ene!K62/TrRoad_tech!K90)</f>
        <v>1.1131740602174149</v>
      </c>
      <c r="L117" s="111">
        <f>IF(TrRoad_act!L86=0,"",TrRoad_ene!L62/TrRoad_tech!L90)</f>
        <v>1.1173197350671304</v>
      </c>
      <c r="M117" s="111">
        <f>IF(TrRoad_act!M86=0,"",TrRoad_ene!M62/TrRoad_tech!M90)</f>
        <v>1.1207215248546967</v>
      </c>
      <c r="N117" s="111">
        <f>IF(TrRoad_act!N86=0,"",TrRoad_ene!N62/TrRoad_tech!N90)</f>
        <v>1.1242805127037716</v>
      </c>
      <c r="O117" s="111">
        <f>IF(TrRoad_act!O86=0,"",TrRoad_ene!O62/TrRoad_tech!O90)</f>
        <v>1.1291006970469337</v>
      </c>
      <c r="P117" s="111">
        <f>IF(TrRoad_act!P86=0,"",TrRoad_ene!P62/TrRoad_tech!P90)</f>
        <v>1.1361949413393004</v>
      </c>
      <c r="Q117" s="111">
        <f>IF(TrRoad_act!Q86=0,"",TrRoad_ene!Q62/TrRoad_tech!Q90)</f>
        <v>1.1467451949189722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1.3514811365930974</v>
      </c>
      <c r="C118" s="107">
        <f>IF(TrRoad_act!C87=0,"",TrRoad_ene!C63/TrRoad_tech!C91)</f>
        <v>1.3458038233612664</v>
      </c>
      <c r="D118" s="107">
        <f>IF(TrRoad_act!D87=0,"",TrRoad_ene!D63/TrRoad_tech!D91)</f>
        <v>1.3179418284781346</v>
      </c>
      <c r="E118" s="107">
        <f>IF(TrRoad_act!E87=0,"",TrRoad_ene!E63/TrRoad_tech!E91)</f>
        <v>1.2808168860298639</v>
      </c>
      <c r="F118" s="107">
        <f>IF(TrRoad_act!F87=0,"",TrRoad_ene!F63/TrRoad_tech!F91)</f>
        <v>1.1768066776821298</v>
      </c>
      <c r="G118" s="107">
        <f>IF(TrRoad_act!G87=0,"",TrRoad_ene!G63/TrRoad_tech!G91)</f>
        <v>1.190415186983848</v>
      </c>
      <c r="H118" s="107">
        <f>IF(TrRoad_act!H87=0,"",TrRoad_ene!H63/TrRoad_tech!H91)</f>
        <v>1.1707335290566709</v>
      </c>
      <c r="I118" s="107">
        <f>IF(TrRoad_act!I87=0,"",TrRoad_ene!I63/TrRoad_tech!I91)</f>
        <v>1.1499823340509652</v>
      </c>
      <c r="J118" s="107">
        <f>IF(TrRoad_act!J87=0,"",TrRoad_ene!J63/TrRoad_tech!J91)</f>
        <v>1.2187209561255812</v>
      </c>
      <c r="K118" s="107">
        <f>IF(TrRoad_act!K87=0,"",TrRoad_ene!K63/TrRoad_tech!K91)</f>
        <v>1.1499033572716759</v>
      </c>
      <c r="L118" s="107">
        <f>IF(TrRoad_act!L87=0,"",TrRoad_ene!L63/TrRoad_tech!L91)</f>
        <v>1.1831152997197907</v>
      </c>
      <c r="M118" s="107">
        <f>IF(TrRoad_act!M87=0,"",TrRoad_ene!M63/TrRoad_tech!M91)</f>
        <v>1.2053012638697742</v>
      </c>
      <c r="N118" s="107">
        <f>IF(TrRoad_act!N87=0,"",TrRoad_ene!N63/TrRoad_tech!N91)</f>
        <v>1.1869263475445844</v>
      </c>
      <c r="O118" s="107">
        <f>IF(TrRoad_act!O87=0,"",TrRoad_ene!O63/TrRoad_tech!O91)</f>
        <v>1.1703029175420967</v>
      </c>
      <c r="P118" s="107">
        <f>IF(TrRoad_act!P87=0,"",TrRoad_ene!P63/TrRoad_tech!P91)</f>
        <v>1.1577815515001448</v>
      </c>
      <c r="Q118" s="107">
        <f>IF(TrRoad_act!Q87=0,"",TrRoad_ene!Q63/TrRoad_tech!Q91)</f>
        <v>1.1719816852674843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1.4277764831004078</v>
      </c>
      <c r="C119" s="108">
        <f>IF(TrRoad_act!C88=0,"",TrRoad_ene!C64/TrRoad_tech!C92)</f>
        <v>1.4198682864477097</v>
      </c>
      <c r="D119" s="108">
        <f>IF(TrRoad_act!D88=0,"",TrRoad_ene!D64/TrRoad_tech!D92)</f>
        <v>1.4107885724915883</v>
      </c>
      <c r="E119" s="108">
        <f>IF(TrRoad_act!E88=0,"",TrRoad_ene!E64/TrRoad_tech!E92)</f>
        <v>1.3596050994331956</v>
      </c>
      <c r="F119" s="108">
        <f>IF(TrRoad_act!F88=0,"",TrRoad_ene!F64/TrRoad_tech!F92)</f>
        <v>1.2241439460385646</v>
      </c>
      <c r="G119" s="108">
        <f>IF(TrRoad_act!G88=0,"",TrRoad_ene!G64/TrRoad_tech!G92)</f>
        <v>1.2390761740596701</v>
      </c>
      <c r="H119" s="108">
        <f>IF(TrRoad_act!H88=0,"",TrRoad_ene!H64/TrRoad_tech!H92)</f>
        <v>1.2140425393627292</v>
      </c>
      <c r="I119" s="108">
        <f>IF(TrRoad_act!I88=0,"",TrRoad_ene!I64/TrRoad_tech!I92)</f>
        <v>1.1769473693289094</v>
      </c>
      <c r="J119" s="108">
        <f>IF(TrRoad_act!J88=0,"",TrRoad_ene!J64/TrRoad_tech!J92)</f>
        <v>1.2778805248999641</v>
      </c>
      <c r="K119" s="108">
        <f>IF(TrRoad_act!K88=0,"",TrRoad_ene!K64/TrRoad_tech!K92)</f>
        <v>1.1933396031127368</v>
      </c>
      <c r="L119" s="108">
        <f>IF(TrRoad_act!L88=0,"",TrRoad_ene!L64/TrRoad_tech!L92)</f>
        <v>1.2421092838784857</v>
      </c>
      <c r="M119" s="108">
        <f>IF(TrRoad_act!M88=0,"",TrRoad_ene!M64/TrRoad_tech!M92)</f>
        <v>1.2680032938456498</v>
      </c>
      <c r="N119" s="108">
        <f>IF(TrRoad_act!N88=0,"",TrRoad_ene!N64/TrRoad_tech!N92)</f>
        <v>1.2150299664476005</v>
      </c>
      <c r="O119" s="108">
        <f>IF(TrRoad_act!O88=0,"",TrRoad_ene!O64/TrRoad_tech!O92)</f>
        <v>1.1759136594901889</v>
      </c>
      <c r="P119" s="108">
        <f>IF(TrRoad_act!P88=0,"",TrRoad_ene!P64/TrRoad_tech!P92)</f>
        <v>1.1406187909574632</v>
      </c>
      <c r="Q119" s="108">
        <f>IF(TrRoad_act!Q88=0,"",TrRoad_ene!Q64/TrRoad_tech!Q92)</f>
        <v>1.1594787369640225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1.0643777088339146</v>
      </c>
      <c r="C120" s="108">
        <f>IF(TrRoad_act!C89=0,"",TrRoad_ene!C65/TrRoad_tech!C93)</f>
        <v>1.080701472524944</v>
      </c>
      <c r="D120" s="108">
        <f>IF(TrRoad_act!D89=0,"",TrRoad_ene!D65/TrRoad_tech!D93)</f>
        <v>1.0876470228032866</v>
      </c>
      <c r="E120" s="108">
        <f>IF(TrRoad_act!E89=0,"",TrRoad_ene!E65/TrRoad_tech!E93)</f>
        <v>1.0905003070081625</v>
      </c>
      <c r="F120" s="108">
        <f>IF(TrRoad_act!F89=0,"",TrRoad_ene!F65/TrRoad_tech!F93)</f>
        <v>1.1106143726303828</v>
      </c>
      <c r="G120" s="108">
        <f>IF(TrRoad_act!G89=0,"",TrRoad_ene!G65/TrRoad_tech!G93)</f>
        <v>1.1391029612649048</v>
      </c>
      <c r="H120" s="108">
        <f>IF(TrRoad_act!H89=0,"",TrRoad_ene!H65/TrRoad_tech!H93)</f>
        <v>1.1399562831711592</v>
      </c>
      <c r="I120" s="108">
        <f>IF(TrRoad_act!I89=0,"",TrRoad_ene!I65/TrRoad_tech!I93)</f>
        <v>1.1528198247746113</v>
      </c>
      <c r="J120" s="108">
        <f>IF(TrRoad_act!J89=0,"",TrRoad_ene!J65/TrRoad_tech!J93)</f>
        <v>1.1784965069901063</v>
      </c>
      <c r="K120" s="108">
        <f>IF(TrRoad_act!K89=0,"",TrRoad_ene!K65/TrRoad_tech!K93)</f>
        <v>1.130940364626094</v>
      </c>
      <c r="L120" s="108">
        <f>IF(TrRoad_act!L89=0,"",TrRoad_ene!L65/TrRoad_tech!L93)</f>
        <v>1.1454526670218614</v>
      </c>
      <c r="M120" s="108">
        <f>IF(TrRoad_act!M89=0,"",TrRoad_ene!M65/TrRoad_tech!M93)</f>
        <v>1.1626057491711004</v>
      </c>
      <c r="N120" s="108">
        <f>IF(TrRoad_act!N89=0,"",TrRoad_ene!N65/TrRoad_tech!N93)</f>
        <v>1.1756317121093738</v>
      </c>
      <c r="O120" s="108">
        <f>IF(TrRoad_act!O89=0,"",TrRoad_ene!O65/TrRoad_tech!O93)</f>
        <v>1.1753876295299146</v>
      </c>
      <c r="P120" s="108">
        <f>IF(TrRoad_act!P89=0,"",TrRoad_ene!P65/TrRoad_tech!P93)</f>
        <v>1.1775890075610045</v>
      </c>
      <c r="Q120" s="108">
        <f>IF(TrRoad_act!Q89=0,"",TrRoad_ene!Q65/TrRoad_tech!Q93)</f>
        <v>1.1805325441840093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 t="str">
        <f>IF(TrRoad_act!G90=0,"",TrRoad_ene!G66/TrRoad_tech!G94)</f>
        <v/>
      </c>
      <c r="H121" s="108">
        <f>IF(TrRoad_act!H90=0,"",TrRoad_ene!H66/TrRoad_tech!H94)</f>
        <v>0.89361400190243256</v>
      </c>
      <c r="I121" s="108">
        <f>IF(TrRoad_act!I90=0,"",TrRoad_ene!I66/TrRoad_tech!I94)</f>
        <v>1.1498213274141325</v>
      </c>
      <c r="J121" s="108">
        <f>IF(TrRoad_act!J90=0,"",TrRoad_ene!J66/TrRoad_tech!J94)</f>
        <v>1.2581772696709492</v>
      </c>
      <c r="K121" s="108">
        <f>IF(TrRoad_act!K90=0,"",TrRoad_ene!K66/TrRoad_tech!K94)</f>
        <v>1.2723422197478806</v>
      </c>
      <c r="L121" s="108">
        <f>IF(TrRoad_act!L90=0,"",TrRoad_ene!L66/TrRoad_tech!L94)</f>
        <v>1.3864709774936808</v>
      </c>
      <c r="M121" s="108">
        <f>IF(TrRoad_act!M90=0,"",TrRoad_ene!M66/TrRoad_tech!M94)</f>
        <v>1.4702856026024063</v>
      </c>
      <c r="N121" s="108">
        <f>IF(TrRoad_act!N90=0,"",TrRoad_ene!N66/TrRoad_tech!N94)</f>
        <v>1.5174317517075973</v>
      </c>
      <c r="O121" s="108">
        <f>IF(TrRoad_act!O90=0,"",TrRoad_ene!O66/TrRoad_tech!O94)</f>
        <v>1.4906935918729869</v>
      </c>
      <c r="P121" s="108">
        <f>IF(TrRoad_act!P90=0,"",TrRoad_ene!P66/TrRoad_tech!P94)</f>
        <v>1.4592352313837251</v>
      </c>
      <c r="Q121" s="108">
        <f>IF(TrRoad_act!Q90=0,"",TrRoad_ene!Q66/TrRoad_tech!Q94)</f>
        <v>1.4847348899168613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>
        <f>IF(TrRoad_act!N91=0,"",TrRoad_ene!N67/TrRoad_tech!N95)</f>
        <v>1.2360000000066975</v>
      </c>
      <c r="O122" s="108">
        <f>IF(TrRoad_act!O91=0,"",TrRoad_ene!O67/TrRoad_tech!O95)</f>
        <v>1.252113788591219</v>
      </c>
      <c r="P122" s="108">
        <f>IF(TrRoad_act!P91=0,"",TrRoad_ene!P67/TrRoad_tech!P95)</f>
        <v>1.2714657375891898</v>
      </c>
      <c r="Q122" s="108">
        <f>IF(TrRoad_act!Q91=0,"",TrRoad_ene!Q67/TrRoad_tech!Q95)</f>
        <v>1.2789036117449171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1.2862515137529011</v>
      </c>
      <c r="P123" s="108">
        <f>IF(TrRoad_act!P92=0,"",TrRoad_ene!P68/TrRoad_tech!P96)</f>
        <v>1.2647865137760383</v>
      </c>
      <c r="Q123" s="108">
        <f>IF(TrRoad_act!Q92=0,"",TrRoad_ene!Q68/TrRoad_tech!Q96)</f>
        <v>1.2906337392393765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>
        <f>IF(TrRoad_act!M93=0,"",TrRoad_ene!M69/TrRoad_tech!M97)</f>
        <v>1.2173333333398659</v>
      </c>
      <c r="N124" s="108">
        <f>IF(TrRoad_act!N93=0,"",TrRoad_ene!N69/TrRoad_tech!N97)</f>
        <v>1.2291010752754536</v>
      </c>
      <c r="O124" s="108">
        <f>IF(TrRoad_act!O93=0,"",TrRoad_ene!O69/TrRoad_tech!O97)</f>
        <v>1.2333499686588341</v>
      </c>
      <c r="P124" s="108">
        <f>IF(TrRoad_act!P93=0,"",TrRoad_ene!P69/TrRoad_tech!P97)</f>
        <v>1.2655993962441545</v>
      </c>
      <c r="Q124" s="108">
        <f>IF(TrRoad_act!Q93=0,"",TrRoad_ene!Q69/TrRoad_tech!Q97)</f>
        <v>1.284304210387835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1.1004848544721277</v>
      </c>
      <c r="C125" s="107">
        <f>IF(TrRoad_act!C94=0,"",TrRoad_ene!C70/TrRoad_tech!C98)</f>
        <v>1.1008172186248906</v>
      </c>
      <c r="D125" s="107">
        <f>IF(TrRoad_act!D94=0,"",TrRoad_ene!D70/TrRoad_tech!D98)</f>
        <v>1.1011663554789781</v>
      </c>
      <c r="E125" s="107">
        <f>IF(TrRoad_act!E94=0,"",TrRoad_ene!E70/TrRoad_tech!E98)</f>
        <v>1.1017381669118584</v>
      </c>
      <c r="F125" s="107">
        <f>IF(TrRoad_act!F94=0,"",TrRoad_ene!F70/TrRoad_tech!F98)</f>
        <v>1.1022305565711987</v>
      </c>
      <c r="G125" s="107">
        <f>IF(TrRoad_act!G94=0,"",TrRoad_ene!G70/TrRoad_tech!G98)</f>
        <v>1.1030712351776522</v>
      </c>
      <c r="H125" s="107">
        <f>IF(TrRoad_act!H94=0,"",TrRoad_ene!H70/TrRoad_tech!H98)</f>
        <v>1.1040306251447751</v>
      </c>
      <c r="I125" s="107">
        <f>IF(TrRoad_act!I94=0,"",TrRoad_ene!I70/TrRoad_tech!I98)</f>
        <v>1.1054673830870791</v>
      </c>
      <c r="J125" s="107">
        <f>IF(TrRoad_act!J94=0,"",TrRoad_ene!J70/TrRoad_tech!J98)</f>
        <v>1.1085784179866927</v>
      </c>
      <c r="K125" s="107">
        <f>IF(TrRoad_act!K94=0,"",TrRoad_ene!K70/TrRoad_tech!K98)</f>
        <v>1.1111336590371765</v>
      </c>
      <c r="L125" s="107">
        <f>IF(TrRoad_act!L94=0,"",TrRoad_ene!L70/TrRoad_tech!L98)</f>
        <v>1.1144546466116358</v>
      </c>
      <c r="M125" s="107">
        <f>IF(TrRoad_act!M94=0,"",TrRoad_ene!M70/TrRoad_tech!M98)</f>
        <v>1.1176691636820915</v>
      </c>
      <c r="N125" s="107">
        <f>IF(TrRoad_act!N94=0,"",TrRoad_ene!N70/TrRoad_tech!N98)</f>
        <v>1.1234405909905723</v>
      </c>
      <c r="O125" s="107">
        <f>IF(TrRoad_act!O94=0,"",TrRoad_ene!O70/TrRoad_tech!O98)</f>
        <v>1.1298309811114839</v>
      </c>
      <c r="P125" s="107">
        <f>IF(TrRoad_act!P94=0,"",TrRoad_ene!P70/TrRoad_tech!P98)</f>
        <v>1.1371810637138851</v>
      </c>
      <c r="Q125" s="107">
        <f>IF(TrRoad_act!Q94=0,"",TrRoad_ene!Q70/TrRoad_tech!Q98)</f>
        <v>1.1469050581212636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1.1000548038615252</v>
      </c>
      <c r="D126" s="106">
        <f>IF(TrRoad_act!D95=0,"",TrRoad_ene!D71/TrRoad_tech!D99)</f>
        <v>1.1000584729358438</v>
      </c>
      <c r="E126" s="106">
        <f>IF(TrRoad_act!E95=0,"",TrRoad_ene!E71/TrRoad_tech!E99)</f>
        <v>1.1000650005362955</v>
      </c>
      <c r="F126" s="106">
        <f>IF(TrRoad_act!F95=0,"",TrRoad_ene!F71/TrRoad_tech!F99)</f>
        <v>1.1000731686913137</v>
      </c>
      <c r="G126" s="106">
        <f>IF(TrRoad_act!G95=0,"",TrRoad_ene!G71/TrRoad_tech!G99)</f>
        <v>1.1000798588907181</v>
      </c>
      <c r="H126" s="106">
        <f>IF(TrRoad_act!H95=0,"",TrRoad_ene!H71/TrRoad_tech!H99)</f>
        <v>1.1000925527736554</v>
      </c>
      <c r="I126" s="106">
        <f>IF(TrRoad_act!I95=0,"",TrRoad_ene!I71/TrRoad_tech!I99)</f>
        <v>1.1001035230348597</v>
      </c>
      <c r="J126" s="106">
        <f>IF(TrRoad_act!J95=0,"",TrRoad_ene!J71/TrRoad_tech!J99)</f>
        <v>1.1001259089847724</v>
      </c>
      <c r="K126" s="106">
        <f>IF(TrRoad_act!K95=0,"",TrRoad_ene!K71/TrRoad_tech!K99)</f>
        <v>1.1001471175776534</v>
      </c>
      <c r="L126" s="106">
        <f>IF(TrRoad_act!L95=0,"",TrRoad_ene!L71/TrRoad_tech!L99)</f>
        <v>1.1001769183918451</v>
      </c>
      <c r="M126" s="106">
        <f>IF(TrRoad_act!M95=0,"",TrRoad_ene!M71/TrRoad_tech!M99)</f>
        <v>1.1002218592184476</v>
      </c>
      <c r="N126" s="106">
        <f>IF(TrRoad_act!N95=0,"",TrRoad_ene!N71/TrRoad_tech!N99)</f>
        <v>1.1002541371965138</v>
      </c>
      <c r="O126" s="106">
        <f>IF(TrRoad_act!O95=0,"",TrRoad_ene!O71/TrRoad_tech!O99)</f>
        <v>1.1089733474613654</v>
      </c>
      <c r="P126" s="106">
        <f>IF(TrRoad_act!P95=0,"",TrRoad_ene!P71/TrRoad_tech!P99)</f>
        <v>1.1109756032010587</v>
      </c>
      <c r="Q126" s="106">
        <f>IF(TrRoad_act!Q95=0,"",TrRoad_ene!Q71/TrRoad_tech!Q99)</f>
        <v>1.1141280455154998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1.1000999920740702</v>
      </c>
      <c r="D127" s="106">
        <f>IF(TrRoad_act!D96=0,"",TrRoad_ene!D72/TrRoad_tech!D100)</f>
        <v>1.1002527975646725</v>
      </c>
      <c r="E127" s="106">
        <f>IF(TrRoad_act!E96=0,"",TrRoad_ene!E72/TrRoad_tech!E100)</f>
        <v>1.1007106303711591</v>
      </c>
      <c r="F127" s="106">
        <f>IF(TrRoad_act!F96=0,"",TrRoad_ene!F72/TrRoad_tech!F100)</f>
        <v>1.1011892574553994</v>
      </c>
      <c r="G127" s="106">
        <f>IF(TrRoad_act!G96=0,"",TrRoad_ene!G72/TrRoad_tech!G100)</f>
        <v>1.1019613968840232</v>
      </c>
      <c r="H127" s="106">
        <f>IF(TrRoad_act!H96=0,"",TrRoad_ene!H72/TrRoad_tech!H100)</f>
        <v>1.10322519158028</v>
      </c>
      <c r="I127" s="106">
        <f>IF(TrRoad_act!I96=0,"",TrRoad_ene!I72/TrRoad_tech!I100)</f>
        <v>1.1046590215540708</v>
      </c>
      <c r="J127" s="106">
        <f>IF(TrRoad_act!J96=0,"",TrRoad_ene!J72/TrRoad_tech!J100)</f>
        <v>1.1078497503601956</v>
      </c>
      <c r="K127" s="106">
        <f>IF(TrRoad_act!K96=0,"",TrRoad_ene!K72/TrRoad_tech!K100)</f>
        <v>1.1104539176352088</v>
      </c>
      <c r="L127" s="106">
        <f>IF(TrRoad_act!L96=0,"",TrRoad_ene!L72/TrRoad_tech!L100)</f>
        <v>1.113879732053207</v>
      </c>
      <c r="M127" s="106">
        <f>IF(TrRoad_act!M96=0,"",TrRoad_ene!M72/TrRoad_tech!M100)</f>
        <v>1.1171721049935488</v>
      </c>
      <c r="N127" s="106">
        <f>IF(TrRoad_act!N96=0,"",TrRoad_ene!N72/TrRoad_tech!N100)</f>
        <v>1.1207452968136455</v>
      </c>
      <c r="O127" s="106">
        <f>IF(TrRoad_act!O96=0,"",TrRoad_ene!O72/TrRoad_tech!O100)</f>
        <v>1.1267911412197948</v>
      </c>
      <c r="P127" s="106">
        <f>IF(TrRoad_act!P96=0,"",TrRoad_ene!P72/TrRoad_tech!P100)</f>
        <v>1.1337596375991412</v>
      </c>
      <c r="Q127" s="106">
        <f>IF(TrRoad_act!Q96=0,"",TrRoad_ene!Q72/TrRoad_tech!Q100)</f>
        <v>1.1400084392063257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>
        <f>IF(TrRoad_act!N98=0,"",TrRoad_ene!N74/TrRoad_tech!N102)</f>
        <v>1.4438440188986412</v>
      </c>
      <c r="O129" s="106">
        <f>IF(TrRoad_act!O98=0,"",TrRoad_ene!O74/TrRoad_tech!O102)</f>
        <v>1.4624017116888464</v>
      </c>
      <c r="P129" s="106">
        <f>IF(TrRoad_act!P98=0,"",TrRoad_ene!P74/TrRoad_tech!P102)</f>
        <v>1.4333275546510142</v>
      </c>
      <c r="Q129" s="106">
        <f>IF(TrRoad_act!Q98=0,"",TrRoad_ene!Q74/TrRoad_tech!Q102)</f>
        <v>1.4972053667089857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 t="str">
        <f>IF(TrRoad_act!O99=0,"",TrRoad_ene!O75/TrRoad_tech!O103)</f>
        <v/>
      </c>
      <c r="P130" s="106">
        <f>IF(TrRoad_act!P99=0,"",TrRoad_ene!P75/TrRoad_tech!P103)</f>
        <v>1.1886666666803194</v>
      </c>
      <c r="Q130" s="106">
        <f>IF(TrRoad_act!Q99=0,"",TrRoad_ene!Q75/TrRoad_tech!Q103)</f>
        <v>1.1886666666803192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1.1011021244645396</v>
      </c>
      <c r="C132" s="109">
        <f>IF(TrRoad_act!C101=0,"",TrRoad_ene!C77/TrRoad_tech!C105)</f>
        <v>1.1015767633410165</v>
      </c>
      <c r="D132" s="109">
        <f>IF(TrRoad_act!D101=0,"",TrRoad_ene!D77/TrRoad_tech!D105)</f>
        <v>1.1024437524823727</v>
      </c>
      <c r="E132" s="109">
        <f>IF(TrRoad_act!E101=0,"",TrRoad_ene!E77/TrRoad_tech!E105)</f>
        <v>1.1039668264282367</v>
      </c>
      <c r="F132" s="109">
        <f>IF(TrRoad_act!F101=0,"",TrRoad_ene!F77/TrRoad_tech!F105)</f>
        <v>1.1062104349846791</v>
      </c>
      <c r="G132" s="109">
        <f>IF(TrRoad_act!G101=0,"",TrRoad_ene!G77/TrRoad_tech!G105)</f>
        <v>1.1093653183734</v>
      </c>
      <c r="H132" s="109">
        <f>IF(TrRoad_act!H101=0,"",TrRoad_ene!H77/TrRoad_tech!H105)</f>
        <v>1.1150984824477304</v>
      </c>
      <c r="I132" s="109">
        <f>IF(TrRoad_act!I101=0,"",TrRoad_ene!I77/TrRoad_tech!I105)</f>
        <v>1.1223980318633944</v>
      </c>
      <c r="J132" s="109">
        <f>IF(TrRoad_act!J101=0,"",TrRoad_ene!J77/TrRoad_tech!J105)</f>
        <v>1.1315395173564282</v>
      </c>
      <c r="K132" s="109">
        <f>IF(TrRoad_act!K101=0,"",TrRoad_ene!K77/TrRoad_tech!K105)</f>
        <v>1.1365023831904404</v>
      </c>
      <c r="L132" s="109">
        <f>IF(TrRoad_act!L101=0,"",TrRoad_ene!L77/TrRoad_tech!L105)</f>
        <v>1.1436063508472893</v>
      </c>
      <c r="M132" s="109">
        <f>IF(TrRoad_act!M101=0,"",TrRoad_ene!M77/TrRoad_tech!M105)</f>
        <v>1.1533245734664914</v>
      </c>
      <c r="N132" s="109">
        <f>IF(TrRoad_act!N101=0,"",TrRoad_ene!N77/TrRoad_tech!N105)</f>
        <v>1.164320372004028</v>
      </c>
      <c r="O132" s="109">
        <f>IF(TrRoad_act!O101=0,"",TrRoad_ene!O77/TrRoad_tech!O105)</f>
        <v>1.1767622358316863</v>
      </c>
      <c r="P132" s="109">
        <f>IF(TrRoad_act!P101=0,"",TrRoad_ene!P77/TrRoad_tech!P105)</f>
        <v>1.1915800594519372</v>
      </c>
      <c r="Q132" s="109">
        <f>IF(TrRoad_act!Q101=0,"",TrRoad_ene!Q77/TrRoad_tech!Q105)</f>
        <v>1.2056606346473862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1.1000000000067305</v>
      </c>
      <c r="C133" s="108">
        <f>IF(TrRoad_act!C102=0,"",TrRoad_ene!C78/TrRoad_tech!C106)</f>
        <v>1.1002580846772261</v>
      </c>
      <c r="D133" s="108">
        <f>IF(TrRoad_act!D102=0,"",TrRoad_ene!D78/TrRoad_tech!D106)</f>
        <v>1.1007927711208272</v>
      </c>
      <c r="E133" s="108">
        <f>IF(TrRoad_act!E102=0,"",TrRoad_ene!E78/TrRoad_tech!E106)</f>
        <v>1.1015868027467712</v>
      </c>
      <c r="F133" s="108">
        <f>IF(TrRoad_act!F102=0,"",TrRoad_ene!F78/TrRoad_tech!F106)</f>
        <v>1.1025359776786516</v>
      </c>
      <c r="G133" s="108">
        <f>IF(TrRoad_act!G102=0,"",TrRoad_ene!G78/TrRoad_tech!G106)</f>
        <v>1.1036299199507817</v>
      </c>
      <c r="H133" s="108">
        <f>IF(TrRoad_act!H102=0,"",TrRoad_ene!H78/TrRoad_tech!H106)</f>
        <v>1.1060309545170139</v>
      </c>
      <c r="I133" s="108">
        <f>IF(TrRoad_act!I102=0,"",TrRoad_ene!I78/TrRoad_tech!I106)</f>
        <v>1.1092397436811221</v>
      </c>
      <c r="J133" s="108">
        <f>IF(TrRoad_act!J102=0,"",TrRoad_ene!J78/TrRoad_tech!J106)</f>
        <v>1.1151468675381404</v>
      </c>
      <c r="K133" s="108">
        <f>IF(TrRoad_act!K102=0,"",TrRoad_ene!K78/TrRoad_tech!K106)</f>
        <v>1.1190460165941707</v>
      </c>
      <c r="L133" s="108">
        <f>IF(TrRoad_act!L102=0,"",TrRoad_ene!L78/TrRoad_tech!L106)</f>
        <v>1.1241648826353821</v>
      </c>
      <c r="M133" s="108">
        <f>IF(TrRoad_act!M102=0,"",TrRoad_ene!M78/TrRoad_tech!M106)</f>
        <v>1.1308724771896661</v>
      </c>
      <c r="N133" s="108">
        <f>IF(TrRoad_act!N102=0,"",TrRoad_ene!N78/TrRoad_tech!N106)</f>
        <v>1.1362439153516544</v>
      </c>
      <c r="O133" s="108">
        <f>IF(TrRoad_act!O102=0,"",TrRoad_ene!O78/TrRoad_tech!O106)</f>
        <v>1.141038100332197</v>
      </c>
      <c r="P133" s="108">
        <f>IF(TrRoad_act!P102=0,"",TrRoad_ene!P78/TrRoad_tech!P106)</f>
        <v>1.1477851258396665</v>
      </c>
      <c r="Q133" s="108">
        <f>IF(TrRoad_act!Q102=0,"",TrRoad_ene!Q78/TrRoad_tech!Q106)</f>
        <v>1.1552100644360077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1.1003129440434287</v>
      </c>
      <c r="D134" s="108">
        <f>IF(TrRoad_act!D103=0,"",TrRoad_ene!D79/TrRoad_tech!D107)</f>
        <v>1.1012488328602426</v>
      </c>
      <c r="E134" s="108">
        <f>IF(TrRoad_act!E103=0,"",TrRoad_ene!E79/TrRoad_tech!E107)</f>
        <v>1.1030090563022636</v>
      </c>
      <c r="F134" s="108">
        <f>IF(TrRoad_act!F103=0,"",TrRoad_ene!F79/TrRoad_tech!F107)</f>
        <v>1.1056924725178723</v>
      </c>
      <c r="G134" s="108">
        <f>IF(TrRoad_act!G103=0,"",TrRoad_ene!G79/TrRoad_tech!G107)</f>
        <v>1.1093289564845448</v>
      </c>
      <c r="H134" s="108">
        <f>IF(TrRoad_act!H103=0,"",TrRoad_ene!H79/TrRoad_tech!H107)</f>
        <v>1.1153331728970157</v>
      </c>
      <c r="I134" s="108">
        <f>IF(TrRoad_act!I103=0,"",TrRoad_ene!I79/TrRoad_tech!I107)</f>
        <v>1.1226507357330118</v>
      </c>
      <c r="J134" s="108">
        <f>IF(TrRoad_act!J103=0,"",TrRoad_ene!J79/TrRoad_tech!J107)</f>
        <v>1.1305789152780301</v>
      </c>
      <c r="K134" s="108">
        <f>IF(TrRoad_act!K103=0,"",TrRoad_ene!K79/TrRoad_tech!K107)</f>
        <v>1.1365366142688718</v>
      </c>
      <c r="L134" s="108">
        <f>IF(TrRoad_act!L103=0,"",TrRoad_ene!L79/TrRoad_tech!L107)</f>
        <v>1.1439940199888594</v>
      </c>
      <c r="M134" s="108">
        <f>IF(TrRoad_act!M103=0,"",TrRoad_ene!M79/TrRoad_tech!M107)</f>
        <v>1.1537059545268968</v>
      </c>
      <c r="N134" s="108">
        <f>IF(TrRoad_act!N103=0,"",TrRoad_ene!N79/TrRoad_tech!N107)</f>
        <v>1.165238092846004</v>
      </c>
      <c r="O134" s="108">
        <f>IF(TrRoad_act!O103=0,"",TrRoad_ene!O79/TrRoad_tech!O107)</f>
        <v>1.1784311126850571</v>
      </c>
      <c r="P134" s="108">
        <f>IF(TrRoad_act!P103=0,"",TrRoad_ene!P79/TrRoad_tech!P107)</f>
        <v>1.1914789839071676</v>
      </c>
      <c r="Q134" s="108">
        <f>IF(TrRoad_act!Q103=0,"",TrRoad_ene!Q79/TrRoad_tech!Q107)</f>
        <v>1.2057206757433032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>
        <f>IF(TrRoad_act!H104=0,"",TrRoad_ene!H80/TrRoad_tech!H108)</f>
        <v>1.1059128962301383</v>
      </c>
      <c r="I135" s="108">
        <f>IF(TrRoad_act!I104=0,"",TrRoad_ene!I80/TrRoad_tech!I108)</f>
        <v>1.145488144160844</v>
      </c>
      <c r="J135" s="108">
        <f>IF(TrRoad_act!J104=0,"",TrRoad_ene!J80/TrRoad_tech!J108)</f>
        <v>1.253742681228158</v>
      </c>
      <c r="K135" s="108">
        <f>IF(TrRoad_act!K104=0,"",TrRoad_ene!K80/TrRoad_tech!K108)</f>
        <v>1.2571522830198998</v>
      </c>
      <c r="L135" s="108">
        <f>IF(TrRoad_act!L104=0,"",TrRoad_ene!L80/TrRoad_tech!L108)</f>
        <v>1.3731079377738522</v>
      </c>
      <c r="M135" s="108">
        <f>IF(TrRoad_act!M104=0,"",TrRoad_ene!M80/TrRoad_tech!M108)</f>
        <v>1.4544628788448042</v>
      </c>
      <c r="N135" s="108">
        <f>IF(TrRoad_act!N104=0,"",TrRoad_ene!N80/TrRoad_tech!N108)</f>
        <v>1.502225872705808</v>
      </c>
      <c r="O135" s="108">
        <f>IF(TrRoad_act!O104=0,"",TrRoad_ene!O80/TrRoad_tech!O108)</f>
        <v>1.4786222264142626</v>
      </c>
      <c r="P135" s="108">
        <f>IF(TrRoad_act!P104=0,"",TrRoad_ene!P80/TrRoad_tech!P108)</f>
        <v>1.4925258772522554</v>
      </c>
      <c r="Q135" s="108">
        <f>IF(TrRoad_act!Q104=0,"",TrRoad_ene!Q80/TrRoad_tech!Q108)</f>
        <v>1.5170076793734006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>
        <f>IF(TrRoad_act!P105=0,"",TrRoad_ene!P81/TrRoad_tech!P109)</f>
        <v>1.2773333333398114</v>
      </c>
      <c r="Q136" s="108">
        <f>IF(TrRoad_act!Q105=0,"",TrRoad_ene!Q81/TrRoad_tech!Q109)</f>
        <v>1.2874869194575216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 t="str">
        <f>IF(TrRoad_act!O106=0,"",TrRoad_ene!O82/TrRoad_tech!O110)</f>
        <v/>
      </c>
      <c r="P137" s="108">
        <f>IF(TrRoad_act!P106=0,"",TrRoad_ene!P82/TrRoad_tech!P110)</f>
        <v>1.2773333333398116</v>
      </c>
      <c r="Q137" s="108">
        <f>IF(TrRoad_act!Q106=0,"",TrRoad_ene!Q82/TrRoad_tech!Q110)</f>
        <v>1.2915144464460644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0.68814202703207095</v>
      </c>
      <c r="C138" s="107">
        <f>IF(TrRoad_act!C107=0,"",TrRoad_ene!C83/TrRoad_tech!C111)</f>
        <v>0.92649700077094999</v>
      </c>
      <c r="D138" s="107">
        <f>IF(TrRoad_act!D107=0,"",TrRoad_ene!D83/TrRoad_tech!D111)</f>
        <v>0.92784251240268778</v>
      </c>
      <c r="E138" s="107">
        <f>IF(TrRoad_act!E107=0,"",TrRoad_ene!E83/TrRoad_tech!E111)</f>
        <v>1.0412995897517692</v>
      </c>
      <c r="F138" s="107">
        <f>IF(TrRoad_act!F107=0,"",TrRoad_ene!F83/TrRoad_tech!F111)</f>
        <v>1.1634930865302124</v>
      </c>
      <c r="G138" s="107">
        <f>IF(TrRoad_act!G107=0,"",TrRoad_ene!G83/TrRoad_tech!G111)</f>
        <v>1.3134107335298353</v>
      </c>
      <c r="H138" s="107">
        <f>IF(TrRoad_act!H107=0,"",TrRoad_ene!H83/TrRoad_tech!H111)</f>
        <v>1.4299858749004939</v>
      </c>
      <c r="I138" s="107">
        <f>IF(TrRoad_act!I107=0,"",TrRoad_ene!I83/TrRoad_tech!I111)</f>
        <v>1.8826258020700899</v>
      </c>
      <c r="J138" s="107">
        <f>IF(TrRoad_act!J107=0,"",TrRoad_ene!J83/TrRoad_tech!J111)</f>
        <v>2.6544283206580044</v>
      </c>
      <c r="K138" s="107">
        <f>IF(TrRoad_act!K107=0,"",TrRoad_ene!K83/TrRoad_tech!K111)</f>
        <v>1.9309352000358424</v>
      </c>
      <c r="L138" s="107">
        <f>IF(TrRoad_act!L107=0,"",TrRoad_ene!L83/TrRoad_tech!L111)</f>
        <v>2.1200497832235987</v>
      </c>
      <c r="M138" s="107">
        <f>IF(TrRoad_act!M107=0,"",TrRoad_ene!M83/TrRoad_tech!M111)</f>
        <v>2.542611243214373</v>
      </c>
      <c r="N138" s="107">
        <f>IF(TrRoad_act!N107=0,"",TrRoad_ene!N83/TrRoad_tech!N111)</f>
        <v>2.8387487688799702</v>
      </c>
      <c r="O138" s="107">
        <f>IF(TrRoad_act!O107=0,"",TrRoad_ene!O83/TrRoad_tech!O111)</f>
        <v>2.6436979642817113</v>
      </c>
      <c r="P138" s="107">
        <f>IF(TrRoad_act!P107=0,"",TrRoad_ene!P83/TrRoad_tech!P111)</f>
        <v>2.4245499153652874</v>
      </c>
      <c r="Q138" s="107">
        <f>IF(TrRoad_act!Q107=0,"",TrRoad_ene!Q83/TrRoad_tech!Q111)</f>
        <v>2.1885385195932012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1.0218716980931355</v>
      </c>
      <c r="C139" s="106">
        <f>IF(TrRoad_act!C108=0,"",TrRoad_ene!C84/TrRoad_tech!C112)</f>
        <v>1.0577517478687932</v>
      </c>
      <c r="D139" s="106">
        <f>IF(TrRoad_act!D108=0,"",TrRoad_ene!D84/TrRoad_tech!D112)</f>
        <v>1.0604638254696801</v>
      </c>
      <c r="E139" s="106">
        <f>IF(TrRoad_act!E108=0,"",TrRoad_ene!E84/TrRoad_tech!E112)</f>
        <v>1.0789602739539348</v>
      </c>
      <c r="F139" s="106">
        <f>IF(TrRoad_act!F108=0,"",TrRoad_ene!F84/TrRoad_tech!F112)</f>
        <v>1.1001062181898069</v>
      </c>
      <c r="G139" s="106">
        <f>IF(TrRoad_act!G108=0,"",TrRoad_ene!G84/TrRoad_tech!G112)</f>
        <v>1.1242855693794063</v>
      </c>
      <c r="H139" s="106">
        <f>IF(TrRoad_act!H108=0,"",TrRoad_ene!H84/TrRoad_tech!H112)</f>
        <v>1.142074770258052</v>
      </c>
      <c r="I139" s="106">
        <f>IF(TrRoad_act!I108=0,"",TrRoad_ene!I84/TrRoad_tech!I112)</f>
        <v>1.2123714874253351</v>
      </c>
      <c r="J139" s="106">
        <f>IF(TrRoad_act!J108=0,"",TrRoad_ene!J84/TrRoad_tech!J112)</f>
        <v>1.3302489838229292</v>
      </c>
      <c r="K139" s="106">
        <f>IF(TrRoad_act!K108=0,"",TrRoad_ene!K84/TrRoad_tech!K112)</f>
        <v>1.2243392426325281</v>
      </c>
      <c r="L139" s="106">
        <f>IF(TrRoad_act!L108=0,"",TrRoad_ene!L84/TrRoad_tech!L112)</f>
        <v>1.2578209318400431</v>
      </c>
      <c r="M139" s="106">
        <f>IF(TrRoad_act!M108=0,"",TrRoad_ene!M84/TrRoad_tech!M112)</f>
        <v>1.3240699603626762</v>
      </c>
      <c r="N139" s="106">
        <f>IF(TrRoad_act!N108=0,"",TrRoad_ene!N84/TrRoad_tech!N112)</f>
        <v>1.3696999374614276</v>
      </c>
      <c r="O139" s="106">
        <f>IF(TrRoad_act!O108=0,"",TrRoad_ene!O84/TrRoad_tech!O112)</f>
        <v>1.3454121152642853</v>
      </c>
      <c r="P139" s="106">
        <f>IF(TrRoad_act!P108=0,"",TrRoad_ene!P84/TrRoad_tech!P112)</f>
        <v>1.3181165764256213</v>
      </c>
      <c r="Q139" s="106">
        <f>IF(TrRoad_act!Q108=0,"",TrRoad_ene!Q84/TrRoad_tech!Q112)</f>
        <v>1.2905559475999553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0.32200179047729899</v>
      </c>
      <c r="C140" s="105">
        <f>IF(TrRoad_act!C109=0,"",TrRoad_ene!C85/TrRoad_tech!C113)</f>
        <v>0.68051212773535974</v>
      </c>
      <c r="D140" s="105">
        <f>IF(TrRoad_act!D109=0,"",TrRoad_ene!D85/TrRoad_tech!D113)</f>
        <v>0.6836162740127858</v>
      </c>
      <c r="E140" s="105">
        <f>IF(TrRoad_act!E109=0,"",TrRoad_ene!E85/TrRoad_tech!E113)</f>
        <v>0.86510939943030762</v>
      </c>
      <c r="F140" s="105">
        <f>IF(TrRoad_act!F109=0,"",TrRoad_ene!F85/TrRoad_tech!F113)</f>
        <v>1.0809038657027814</v>
      </c>
      <c r="G140" s="105">
        <f>IF(TrRoad_act!G109=0,"",TrRoad_ene!G85/TrRoad_tech!G113)</f>
        <v>1.3385247426200377</v>
      </c>
      <c r="H140" s="105">
        <f>IF(TrRoad_act!H109=0,"",TrRoad_ene!H85/TrRoad_tech!H113)</f>
        <v>1.4795495163014736</v>
      </c>
      <c r="I140" s="105">
        <f>IF(TrRoad_act!I109=0,"",TrRoad_ene!I85/TrRoad_tech!I113)</f>
        <v>2.1963804843698047</v>
      </c>
      <c r="J140" s="105">
        <f>IF(TrRoad_act!J109=0,"",TrRoad_ene!J85/TrRoad_tech!J113)</f>
        <v>3.3978052599814292</v>
      </c>
      <c r="K140" s="105">
        <f>IF(TrRoad_act!K109=0,"",TrRoad_ene!K85/TrRoad_tech!K113)</f>
        <v>2.2444276720189946</v>
      </c>
      <c r="L140" s="105">
        <f>IF(TrRoad_act!L109=0,"",TrRoad_ene!L85/TrRoad_tech!L113)</f>
        <v>2.585527322639638</v>
      </c>
      <c r="M140" s="105">
        <f>IF(TrRoad_act!M109=0,"",TrRoad_ene!M85/TrRoad_tech!M113)</f>
        <v>3.175594698783831</v>
      </c>
      <c r="N140" s="105">
        <f>IF(TrRoad_act!N109=0,"",TrRoad_ene!N85/TrRoad_tech!N113)</f>
        <v>3.485708624820651</v>
      </c>
      <c r="O140" s="105">
        <f>IF(TrRoad_act!O109=0,"",TrRoad_ene!O85/TrRoad_tech!O113)</f>
        <v>3.1542773001086668</v>
      </c>
      <c r="P140" s="105">
        <f>IF(TrRoad_act!P109=0,"",TrRoad_ene!P85/TrRoad_tech!P113)</f>
        <v>2.9125767408125367</v>
      </c>
      <c r="Q140" s="105">
        <f>IF(TrRoad_act!Q109=0,"",TrRoad_ene!Q85/TrRoad_tech!Q113)</f>
        <v>2.4923525026891591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3.7351124746807187</v>
      </c>
      <c r="C144" s="22">
        <v>3.7147781851659056</v>
      </c>
      <c r="D144" s="22">
        <v>3.6923143392750277</v>
      </c>
      <c r="E144" s="22">
        <v>3.646098582935307</v>
      </c>
      <c r="F144" s="22">
        <v>3.641049369868091</v>
      </c>
      <c r="G144" s="22">
        <v>3.5919998715008514</v>
      </c>
      <c r="H144" s="22">
        <v>3.519559120761</v>
      </c>
      <c r="I144" s="22">
        <v>3.4679334932778345</v>
      </c>
      <c r="J144" s="22">
        <v>3.2995576942608831</v>
      </c>
      <c r="K144" s="22">
        <v>3.1179405915880696</v>
      </c>
      <c r="L144" s="22">
        <v>3.0045393879049884</v>
      </c>
      <c r="M144" s="22">
        <v>2.9165671849988644</v>
      </c>
      <c r="N144" s="22">
        <v>2.8034253224641072</v>
      </c>
      <c r="O144" s="22">
        <v>2.6656408959448097</v>
      </c>
      <c r="P144" s="22">
        <v>2.5598572795847763</v>
      </c>
      <c r="Q144" s="22">
        <v>2.508334360218448</v>
      </c>
    </row>
    <row r="145" spans="1:17" ht="11.45" customHeight="1" x14ac:dyDescent="0.25">
      <c r="A145" s="19" t="s">
        <v>29</v>
      </c>
      <c r="B145" s="21">
        <v>6.0708297296716065</v>
      </c>
      <c r="C145" s="21">
        <v>6.0419029070654959</v>
      </c>
      <c r="D145" s="21">
        <v>5.6424219852011968</v>
      </c>
      <c r="E145" s="21">
        <v>5.7418929064635424</v>
      </c>
      <c r="F145" s="21">
        <v>5.6831874147250838</v>
      </c>
      <c r="G145" s="21">
        <v>5.5914463768454166</v>
      </c>
      <c r="H145" s="21">
        <v>5.5829252097722408</v>
      </c>
      <c r="I145" s="21">
        <v>5.4940132990042994</v>
      </c>
      <c r="J145" s="21">
        <v>5.27128789116653</v>
      </c>
      <c r="K145" s="21">
        <v>5.0154077206531413</v>
      </c>
      <c r="L145" s="21">
        <v>4.8578161327307248</v>
      </c>
      <c r="M145" s="21">
        <v>4.6823219211480875</v>
      </c>
      <c r="N145" s="21">
        <v>4.4510454931633978</v>
      </c>
      <c r="O145" s="21">
        <v>4.1816786616854431</v>
      </c>
      <c r="P145" s="21">
        <v>4.0371850857399201</v>
      </c>
      <c r="Q145" s="21">
        <v>3.9840349529921619</v>
      </c>
    </row>
    <row r="146" spans="1:17" ht="11.45" customHeight="1" x14ac:dyDescent="0.25">
      <c r="A146" s="62" t="s">
        <v>59</v>
      </c>
      <c r="B146" s="70">
        <v>6.2251874578011979</v>
      </c>
      <c r="C146" s="70">
        <v>6.1912969752765097</v>
      </c>
      <c r="D146" s="70">
        <v>6.1538572321250458</v>
      </c>
      <c r="E146" s="70">
        <v>6.0768309715588451</v>
      </c>
      <c r="F146" s="70">
        <v>6.0684156164468188</v>
      </c>
      <c r="G146" s="70">
        <v>5.986666452501419</v>
      </c>
      <c r="H146" s="70">
        <v>5.8659318679350001</v>
      </c>
      <c r="I146" s="70">
        <v>5.7798891554630583</v>
      </c>
      <c r="J146" s="70">
        <v>5.499262823768138</v>
      </c>
      <c r="K146" s="70">
        <v>5.1965676526467828</v>
      </c>
      <c r="L146" s="70">
        <v>5.007565646508314</v>
      </c>
      <c r="M146" s="70">
        <v>4.8599040520722658</v>
      </c>
      <c r="N146" s="70">
        <v>4.6719790347490111</v>
      </c>
      <c r="O146" s="70">
        <v>4.4442762323355005</v>
      </c>
      <c r="P146" s="70">
        <v>4.2673440658488824</v>
      </c>
      <c r="Q146" s="70">
        <v>4.1836248218516001</v>
      </c>
    </row>
    <row r="147" spans="1:17" ht="11.45" customHeight="1" x14ac:dyDescent="0.25">
      <c r="A147" s="62" t="s">
        <v>58</v>
      </c>
      <c r="B147" s="70">
        <v>5.252424415082646</v>
      </c>
      <c r="C147" s="70">
        <v>5.2498149379467005</v>
      </c>
      <c r="D147" s="70">
        <v>5.2469170393764779</v>
      </c>
      <c r="E147" s="70">
        <v>5.2588708709786403</v>
      </c>
      <c r="F147" s="70">
        <v>5.224186647466305</v>
      </c>
      <c r="G147" s="70">
        <v>5.2397628522812445</v>
      </c>
      <c r="H147" s="70">
        <v>5.273360363829747</v>
      </c>
      <c r="I147" s="70">
        <v>5.2248205627785413</v>
      </c>
      <c r="J147" s="70">
        <v>4.989094625957109</v>
      </c>
      <c r="K147" s="70">
        <v>4.7930336758155798</v>
      </c>
      <c r="L147" s="70">
        <v>4.608926557276245</v>
      </c>
      <c r="M147" s="70">
        <v>4.4498946262043031</v>
      </c>
      <c r="N147" s="70">
        <v>4.2350357070278841</v>
      </c>
      <c r="O147" s="70">
        <v>3.9600414505962247</v>
      </c>
      <c r="P147" s="70">
        <v>3.853126112598789</v>
      </c>
      <c r="Q147" s="70">
        <v>3.7879039709526965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5.5002168100527262</v>
      </c>
      <c r="I148" s="70">
        <v>5.4495888591298804</v>
      </c>
      <c r="J148" s="70">
        <v>0</v>
      </c>
      <c r="K148" s="70">
        <v>4.9992267882341128</v>
      </c>
      <c r="L148" s="70">
        <v>4.8071995042301081</v>
      </c>
      <c r="M148" s="70">
        <v>4.7792859773615008</v>
      </c>
      <c r="N148" s="70">
        <v>4.7423104220582619</v>
      </c>
      <c r="O148" s="70">
        <v>4.5929917954696711</v>
      </c>
      <c r="P148" s="70">
        <v>4.559441190483084</v>
      </c>
      <c r="Q148" s="70">
        <v>5.0810574339061541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5.0658627094262965</v>
      </c>
      <c r="O149" s="70">
        <v>5.0137161731584641</v>
      </c>
      <c r="P149" s="70">
        <v>4.5965546400066959</v>
      </c>
      <c r="Q149" s="70">
        <v>4.0809720175038446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2.5901938854598674</v>
      </c>
      <c r="P150" s="70">
        <v>2.732032871009995</v>
      </c>
      <c r="Q150" s="70">
        <v>2.3640785435021447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2.4344773936940456</v>
      </c>
      <c r="N151" s="70">
        <v>2.4101326197571051</v>
      </c>
      <c r="O151" s="70">
        <v>2.386031293559534</v>
      </c>
      <c r="P151" s="70">
        <v>2.3621709806239388</v>
      </c>
      <c r="Q151" s="70">
        <v>2.3385492708176994</v>
      </c>
    </row>
    <row r="152" spans="1:17" ht="11.45" customHeight="1" x14ac:dyDescent="0.25">
      <c r="A152" s="19" t="s">
        <v>28</v>
      </c>
      <c r="B152" s="21">
        <v>47.543705221725155</v>
      </c>
      <c r="C152" s="21">
        <v>47.478232734776483</v>
      </c>
      <c r="D152" s="21">
        <v>47.651908581035649</v>
      </c>
      <c r="E152" s="21">
        <v>47.501383826234225</v>
      </c>
      <c r="F152" s="21">
        <v>47.484921437135618</v>
      </c>
      <c r="G152" s="21">
        <v>47.323368849014138</v>
      </c>
      <c r="H152" s="21">
        <v>47.081109039796175</v>
      </c>
      <c r="I152" s="21">
        <v>46.906539692561978</v>
      </c>
      <c r="J152" s="21">
        <v>46.315669747006716</v>
      </c>
      <c r="K152" s="21">
        <v>45.65088941947495</v>
      </c>
      <c r="L152" s="21">
        <v>45.224162243372476</v>
      </c>
      <c r="M152" s="21">
        <v>44.885691286680363</v>
      </c>
      <c r="N152" s="21">
        <v>43.307573159717627</v>
      </c>
      <c r="O152" s="21">
        <v>43.610062273308266</v>
      </c>
      <c r="P152" s="21">
        <v>42.624152965225562</v>
      </c>
      <c r="Q152" s="21">
        <v>42.363636363546469</v>
      </c>
    </row>
    <row r="153" spans="1:17" ht="11.45" customHeight="1" x14ac:dyDescent="0.25">
      <c r="A153" s="62" t="s">
        <v>59</v>
      </c>
      <c r="B153" s="20">
        <v>0</v>
      </c>
      <c r="C153" s="20">
        <v>15.478242438191273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11.106837066436709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47.789710887703791</v>
      </c>
      <c r="C154" s="20">
        <v>47.724386506288681</v>
      </c>
      <c r="D154" s="20">
        <v>47.651908581035656</v>
      </c>
      <c r="E154" s="20">
        <v>47.501383826234225</v>
      </c>
      <c r="F154" s="20">
        <v>47.484921437135618</v>
      </c>
      <c r="G154" s="20">
        <v>47.323368849014138</v>
      </c>
      <c r="H154" s="20">
        <v>47.081109039796175</v>
      </c>
      <c r="I154" s="20">
        <v>46.906539692561978</v>
      </c>
      <c r="J154" s="20">
        <v>46.315669747006716</v>
      </c>
      <c r="K154" s="20">
        <v>45.65088941947495</v>
      </c>
      <c r="L154" s="20">
        <v>45.224162243372476</v>
      </c>
      <c r="M154" s="20">
        <v>44.885691286680363</v>
      </c>
      <c r="N154" s="20">
        <v>44.437335937797215</v>
      </c>
      <c r="O154" s="20">
        <v>43.870430793407756</v>
      </c>
      <c r="P154" s="20">
        <v>43.42183945559664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37.031113281497682</v>
      </c>
      <c r="O156" s="20">
        <v>36.5586923278398</v>
      </c>
      <c r="P156" s="20">
        <v>36.1848662129972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28.872641845773401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7.6059789508215907</v>
      </c>
      <c r="C159" s="22">
        <v>7.5955741883605228</v>
      </c>
      <c r="D159" s="22">
        <v>7.6043011183949769</v>
      </c>
      <c r="E159" s="22">
        <v>7.6225396910408962</v>
      </c>
      <c r="F159" s="22">
        <v>7.5971565473577654</v>
      </c>
      <c r="G159" s="22">
        <v>7.6210275077250875</v>
      </c>
      <c r="H159" s="22">
        <v>7.7180825936193251</v>
      </c>
      <c r="I159" s="22">
        <v>7.5898476146589884</v>
      </c>
      <c r="J159" s="22">
        <v>7.2637800441666602</v>
      </c>
      <c r="K159" s="22">
        <v>7.0133886762680806</v>
      </c>
      <c r="L159" s="22">
        <v>6.7642623984507955</v>
      </c>
      <c r="M159" s="22">
        <v>6.5578793650629388</v>
      </c>
      <c r="N159" s="22">
        <v>6.2364122025784479</v>
      </c>
      <c r="O159" s="22">
        <v>6.1328814901937854</v>
      </c>
      <c r="P159" s="22">
        <v>6.0956257161474596</v>
      </c>
      <c r="Q159" s="22">
        <v>5.8421740645469251</v>
      </c>
    </row>
    <row r="160" spans="1:17" ht="11.45" customHeight="1" x14ac:dyDescent="0.25">
      <c r="A160" s="62" t="s">
        <v>59</v>
      </c>
      <c r="B160" s="70">
        <v>7.4090471833002356</v>
      </c>
      <c r="C160" s="70">
        <v>7.3687116615521209</v>
      </c>
      <c r="D160" s="70">
        <v>7.32415190726035</v>
      </c>
      <c r="E160" s="70">
        <v>7.2324773668940203</v>
      </c>
      <c r="F160" s="70">
        <v>7.2224616423055021</v>
      </c>
      <c r="G160" s="70">
        <v>7.1251660320170469</v>
      </c>
      <c r="H160" s="70">
        <v>6.9814710445532144</v>
      </c>
      <c r="I160" s="70">
        <v>6.8790653706991911</v>
      </c>
      <c r="J160" s="70">
        <v>6.5450716160535256</v>
      </c>
      <c r="K160" s="70">
        <v>6.1848121346808309</v>
      </c>
      <c r="L160" s="70">
        <v>5.9598671365244336</v>
      </c>
      <c r="M160" s="70">
        <v>5.7853636358752194</v>
      </c>
      <c r="N160" s="70">
        <v>5.4603767602094733</v>
      </c>
      <c r="O160" s="70">
        <v>5.3632909274449228</v>
      </c>
      <c r="P160" s="70">
        <v>5.1191707653140535</v>
      </c>
      <c r="Q160" s="70">
        <v>4.7485501770397134</v>
      </c>
    </row>
    <row r="161" spans="1:17" ht="11.45" customHeight="1" x14ac:dyDescent="0.25">
      <c r="A161" s="62" t="s">
        <v>58</v>
      </c>
      <c r="B161" s="70">
        <v>7.6722508196745762</v>
      </c>
      <c r="C161" s="70">
        <v>7.6684391392936684</v>
      </c>
      <c r="D161" s="70">
        <v>7.6642061598305329</v>
      </c>
      <c r="E161" s="70">
        <v>7.6816672001159647</v>
      </c>
      <c r="F161" s="70">
        <v>7.6310037271665667</v>
      </c>
      <c r="G161" s="70">
        <v>7.6537559917809181</v>
      </c>
      <c r="H161" s="70">
        <v>7.7028320974316387</v>
      </c>
      <c r="I161" s="70">
        <v>7.6319296914241272</v>
      </c>
      <c r="J161" s="70">
        <v>7.2876032682197422</v>
      </c>
      <c r="K161" s="70">
        <v>7.0012157514170177</v>
      </c>
      <c r="L161" s="70">
        <v>6.7322892748997241</v>
      </c>
      <c r="M161" s="70">
        <v>6.4999902893079522</v>
      </c>
      <c r="N161" s="70">
        <v>6.1861444557474314</v>
      </c>
      <c r="O161" s="70">
        <v>6.0762790581976223</v>
      </c>
      <c r="P161" s="70">
        <v>6.0208937306102248</v>
      </c>
      <c r="Q161" s="70">
        <v>5.6931631484293472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8.8827142629851963</v>
      </c>
      <c r="I162" s="70">
        <v>8.8009513730303599</v>
      </c>
      <c r="J162" s="70">
        <v>8.4038827115519297</v>
      </c>
      <c r="K162" s="70">
        <v>8.0736277549246527</v>
      </c>
      <c r="L162" s="70">
        <v>7.7635084353758055</v>
      </c>
      <c r="M162" s="70">
        <v>0</v>
      </c>
      <c r="N162" s="70">
        <v>7.6587141707812876</v>
      </c>
      <c r="O162" s="70">
        <v>5.2614230794329524</v>
      </c>
      <c r="P162" s="70">
        <v>5.2614230794329524</v>
      </c>
      <c r="Q162" s="70">
        <v>6.359130052839828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6.934407382032691</v>
      </c>
      <c r="Q163" s="70">
        <v>7.4222462231836079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3.5432564709359071</v>
      </c>
      <c r="Q164" s="70">
        <v>3.5078239062265482</v>
      </c>
    </row>
    <row r="165" spans="1:17" ht="11.45" customHeight="1" x14ac:dyDescent="0.25">
      <c r="A165" s="19" t="s">
        <v>24</v>
      </c>
      <c r="B165" s="21">
        <v>36.06793236781111</v>
      </c>
      <c r="C165" s="21">
        <v>36.012248105612983</v>
      </c>
      <c r="D165" s="21">
        <v>36.055837272675802</v>
      </c>
      <c r="E165" s="21">
        <v>35.697032679653397</v>
      </c>
      <c r="F165" s="21">
        <v>35.999196665933788</v>
      </c>
      <c r="G165" s="21">
        <v>35.27289530940233</v>
      </c>
      <c r="H165" s="21">
        <v>35.586039069258753</v>
      </c>
      <c r="I165" s="21">
        <v>34.626521383688832</v>
      </c>
      <c r="J165" s="21">
        <v>34.765490478337746</v>
      </c>
      <c r="K165" s="21">
        <v>34.766321663324881</v>
      </c>
      <c r="L165" s="21">
        <v>35.479691132078052</v>
      </c>
      <c r="M165" s="21">
        <v>35.305850762086479</v>
      </c>
      <c r="N165" s="21">
        <v>35.254582044808224</v>
      </c>
      <c r="O165" s="21">
        <v>34.495149599536951</v>
      </c>
      <c r="P165" s="21">
        <v>35.049440026336612</v>
      </c>
      <c r="Q165" s="21">
        <v>34.211900826373686</v>
      </c>
    </row>
    <row r="166" spans="1:17" ht="11.45" customHeight="1" x14ac:dyDescent="0.25">
      <c r="A166" s="17" t="s">
        <v>23</v>
      </c>
      <c r="B166" s="20">
        <v>33.349167249817178</v>
      </c>
      <c r="C166" s="20">
        <v>33.297680412304828</v>
      </c>
      <c r="D166" s="20">
        <v>33.240566037663015</v>
      </c>
      <c r="E166" s="20">
        <v>33.1694480102068</v>
      </c>
      <c r="F166" s="20">
        <v>33.084507042183439</v>
      </c>
      <c r="G166" s="20">
        <v>32.985957446737977</v>
      </c>
      <c r="H166" s="20">
        <v>32.874045801462472</v>
      </c>
      <c r="I166" s="20">
        <v>32.749049429587544</v>
      </c>
      <c r="J166" s="20">
        <v>32.611274715963752</v>
      </c>
      <c r="K166" s="20">
        <v>32.461055276315001</v>
      </c>
      <c r="L166" s="20">
        <v>32.298749999928404</v>
      </c>
      <c r="M166" s="20">
        <v>32.12474098625885</v>
      </c>
      <c r="N166" s="20">
        <v>31.939431396720053</v>
      </c>
      <c r="O166" s="20">
        <v>31.743243243182555</v>
      </c>
      <c r="P166" s="20">
        <v>31.536615134193159</v>
      </c>
      <c r="Q166" s="20">
        <v>31.319999999933533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121.56104361384429</v>
      </c>
      <c r="C171" s="78">
        <v>121.24011180648623</v>
      </c>
      <c r="D171" s="78">
        <v>120.81233102370514</v>
      </c>
      <c r="E171" s="78">
        <v>120.19368364593771</v>
      </c>
      <c r="F171" s="78">
        <v>119.33693285438922</v>
      </c>
      <c r="G171" s="78">
        <v>118.24458301916223</v>
      </c>
      <c r="H171" s="78">
        <v>116.15355365117779</v>
      </c>
      <c r="I171" s="78">
        <v>110.05663400728346</v>
      </c>
      <c r="J171" s="78">
        <v>106.75244466354221</v>
      </c>
      <c r="K171" s="78">
        <v>104.36504116099492</v>
      </c>
      <c r="L171" s="78">
        <v>103.05277349560473</v>
      </c>
      <c r="M171" s="78">
        <v>102.11330712462265</v>
      </c>
      <c r="N171" s="78">
        <v>101.16642228542528</v>
      </c>
      <c r="O171" s="78">
        <v>99.795948586796484</v>
      </c>
      <c r="P171" s="78">
        <v>97.857523011246869</v>
      </c>
      <c r="Q171" s="78">
        <v>95.241515385496683</v>
      </c>
    </row>
    <row r="172" spans="1:17" ht="11.45" customHeight="1" x14ac:dyDescent="0.25">
      <c r="A172" s="19" t="s">
        <v>29</v>
      </c>
      <c r="B172" s="76">
        <v>200.67020972655624</v>
      </c>
      <c r="C172" s="76">
        <v>197.69359785721829</v>
      </c>
      <c r="D172" s="76">
        <v>199.82539260752191</v>
      </c>
      <c r="E172" s="76">
        <v>196.40957316336488</v>
      </c>
      <c r="F172" s="76">
        <v>194.55222529368706</v>
      </c>
      <c r="G172" s="76">
        <v>193.32334363254478</v>
      </c>
      <c r="H172" s="76">
        <v>190.18053470673846</v>
      </c>
      <c r="I172" s="76">
        <v>187.96506515452228</v>
      </c>
      <c r="J172" s="76">
        <v>184.39431177015371</v>
      </c>
      <c r="K172" s="76">
        <v>180.69869763596355</v>
      </c>
      <c r="L172" s="76">
        <v>177.06020344218064</v>
      </c>
      <c r="M172" s="76">
        <v>174.5035588228962</v>
      </c>
      <c r="N172" s="76">
        <v>172.02066740053894</v>
      </c>
      <c r="O172" s="76">
        <v>168.78559854952493</v>
      </c>
      <c r="P172" s="76">
        <v>165.02898055407104</v>
      </c>
      <c r="Q172" s="76">
        <v>160.11467172607092</v>
      </c>
    </row>
    <row r="173" spans="1:17" ht="11.45" customHeight="1" x14ac:dyDescent="0.25">
      <c r="A173" s="62" t="s">
        <v>59</v>
      </c>
      <c r="B173" s="77">
        <v>202.60173935640714</v>
      </c>
      <c r="C173" s="77">
        <v>200.26497199002316</v>
      </c>
      <c r="D173" s="77">
        <v>199.63355248941289</v>
      </c>
      <c r="E173" s="77">
        <v>198.91827341907455</v>
      </c>
      <c r="F173" s="77">
        <v>198.0132106974263</v>
      </c>
      <c r="G173" s="77">
        <v>197.32385420155089</v>
      </c>
      <c r="H173" s="77">
        <v>196.12730077824475</v>
      </c>
      <c r="I173" s="77">
        <v>194.67120580217977</v>
      </c>
      <c r="J173" s="77">
        <v>192.54950975342018</v>
      </c>
      <c r="K173" s="77">
        <v>190.04305708360533</v>
      </c>
      <c r="L173" s="77">
        <v>186.8578008682916</v>
      </c>
      <c r="M173" s="77">
        <v>183.82563837028752</v>
      </c>
      <c r="N173" s="77">
        <v>180.97439380687626</v>
      </c>
      <c r="O173" s="77">
        <v>177.76977023145304</v>
      </c>
      <c r="P173" s="77">
        <v>174.20343512985147</v>
      </c>
      <c r="Q173" s="77">
        <v>169.42731719827765</v>
      </c>
    </row>
    <row r="174" spans="1:17" ht="11.45" customHeight="1" x14ac:dyDescent="0.25">
      <c r="A174" s="62" t="s">
        <v>58</v>
      </c>
      <c r="B174" s="77">
        <v>183.69210927129865</v>
      </c>
      <c r="C174" s="77">
        <v>181.50020427760788</v>
      </c>
      <c r="D174" s="77">
        <v>176.78298521494537</v>
      </c>
      <c r="E174" s="77">
        <v>173.81728014492381</v>
      </c>
      <c r="F174" s="77">
        <v>172.44853526968475</v>
      </c>
      <c r="G174" s="77">
        <v>171.17328615385628</v>
      </c>
      <c r="H174" s="77">
        <v>170.61971479217493</v>
      </c>
      <c r="I174" s="77">
        <v>169.84817324047216</v>
      </c>
      <c r="J174" s="77">
        <v>168.73892110624109</v>
      </c>
      <c r="K174" s="77">
        <v>167.57267232357211</v>
      </c>
      <c r="L174" s="77">
        <v>166.47668974208668</v>
      </c>
      <c r="M174" s="77">
        <v>164.96508045376891</v>
      </c>
      <c r="N174" s="77">
        <v>163.1111509142651</v>
      </c>
      <c r="O174" s="77">
        <v>160.60003700244417</v>
      </c>
      <c r="P174" s="77">
        <v>158.04665638446633</v>
      </c>
      <c r="Q174" s="77">
        <v>155.58281493296329</v>
      </c>
    </row>
    <row r="175" spans="1:17" ht="11.45" customHeight="1" x14ac:dyDescent="0.25">
      <c r="A175" s="62" t="s">
        <v>57</v>
      </c>
      <c r="B175" s="77" t="s">
        <v>181</v>
      </c>
      <c r="C175" s="77" t="s">
        <v>181</v>
      </c>
      <c r="D175" s="77" t="s">
        <v>181</v>
      </c>
      <c r="E175" s="77" t="s">
        <v>181</v>
      </c>
      <c r="F175" s="77" t="s">
        <v>181</v>
      </c>
      <c r="G175" s="77" t="s">
        <v>181</v>
      </c>
      <c r="H175" s="77">
        <v>144.71164660358212</v>
      </c>
      <c r="I175" s="77">
        <v>144.76220844158723</v>
      </c>
      <c r="J175" s="77">
        <v>145.07815093541257</v>
      </c>
      <c r="K175" s="77">
        <v>143.84436945775042</v>
      </c>
      <c r="L175" s="77">
        <v>144.22427653468276</v>
      </c>
      <c r="M175" s="77">
        <v>144.67951683242563</v>
      </c>
      <c r="N175" s="77">
        <v>144.76302654821868</v>
      </c>
      <c r="O175" s="77">
        <v>142.71268875839581</v>
      </c>
      <c r="P175" s="77">
        <v>142.2932726829967</v>
      </c>
      <c r="Q175" s="77">
        <v>141.69500921512036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 t="s">
        <v>181</v>
      </c>
      <c r="M176" s="77" t="s">
        <v>181</v>
      </c>
      <c r="N176" s="77">
        <v>118.98671989414397</v>
      </c>
      <c r="O176" s="77">
        <v>118.05465128728467</v>
      </c>
      <c r="P176" s="77">
        <v>110.21396919987383</v>
      </c>
      <c r="Q176" s="77">
        <v>106.4476107505895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 t="s">
        <v>181</v>
      </c>
      <c r="O177" s="77">
        <v>48.899960777067342</v>
      </c>
      <c r="P177" s="77">
        <v>49.829637075288105</v>
      </c>
      <c r="Q177" s="77">
        <v>46.519453418717944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 t="s">
        <v>181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1660.7702195518052</v>
      </c>
      <c r="C179" s="76">
        <v>1604.4984546267517</v>
      </c>
      <c r="D179" s="76">
        <v>1598.4390709439117</v>
      </c>
      <c r="E179" s="76">
        <v>1588.0316039872948</v>
      </c>
      <c r="F179" s="76">
        <v>1581.2267490074157</v>
      </c>
      <c r="G179" s="76">
        <v>1568.5550979069333</v>
      </c>
      <c r="H179" s="76">
        <v>1556.2692746397477</v>
      </c>
      <c r="I179" s="76">
        <v>1546.315476133333</v>
      </c>
      <c r="J179" s="76">
        <v>1529.1607765175274</v>
      </c>
      <c r="K179" s="76">
        <v>1517.0219429994136</v>
      </c>
      <c r="L179" s="76">
        <v>1501.1897644922535</v>
      </c>
      <c r="M179" s="76">
        <v>1497.854966602398</v>
      </c>
      <c r="N179" s="76">
        <v>1433.8827119640109</v>
      </c>
      <c r="O179" s="76">
        <v>1458.2282655311346</v>
      </c>
      <c r="P179" s="76">
        <v>1411.3876247729022</v>
      </c>
      <c r="Q179" s="76">
        <v>1401.094816590733</v>
      </c>
    </row>
    <row r="180" spans="1:17" ht="11.45" customHeight="1" x14ac:dyDescent="0.25">
      <c r="A180" s="62" t="s">
        <v>59</v>
      </c>
      <c r="B180" s="75">
        <v>512.91259873428385</v>
      </c>
      <c r="C180" s="75">
        <v>512.16047262079451</v>
      </c>
      <c r="D180" s="75">
        <v>513.30490756038967</v>
      </c>
      <c r="E180" s="75">
        <v>514.34584777140333</v>
      </c>
      <c r="F180" s="75">
        <v>515.32805256204176</v>
      </c>
      <c r="G180" s="75">
        <v>516.36730262024162</v>
      </c>
      <c r="H180" s="75">
        <v>517.18511882721452</v>
      </c>
      <c r="I180" s="75">
        <v>518.06889473395142</v>
      </c>
      <c r="J180" s="75">
        <v>518.52899690361721</v>
      </c>
      <c r="K180" s="75">
        <v>519.0346704170023</v>
      </c>
      <c r="L180" s="75">
        <v>519.22258125119538</v>
      </c>
      <c r="M180" s="75">
        <v>518.85196265714217</v>
      </c>
      <c r="N180" s="75">
        <v>518.95420203892854</v>
      </c>
      <c r="O180" s="75">
        <v>484.05858072160788</v>
      </c>
      <c r="P180" s="75">
        <v>476.0906333926427</v>
      </c>
      <c r="Q180" s="75">
        <v>463.47930145329229</v>
      </c>
    </row>
    <row r="181" spans="1:17" ht="11.45" customHeight="1" x14ac:dyDescent="0.25">
      <c r="A181" s="62" t="s">
        <v>58</v>
      </c>
      <c r="B181" s="75">
        <v>1681.7669742441878</v>
      </c>
      <c r="C181" s="75">
        <v>1623.7083628488695</v>
      </c>
      <c r="D181" s="75">
        <v>1616.2285722441263</v>
      </c>
      <c r="E181" s="75">
        <v>1603.8933028465672</v>
      </c>
      <c r="F181" s="75">
        <v>1594.5987984852177</v>
      </c>
      <c r="G181" s="75">
        <v>1580.7278176036073</v>
      </c>
      <c r="H181" s="75">
        <v>1566.5066400470921</v>
      </c>
      <c r="I181" s="75">
        <v>1555.1157741860438</v>
      </c>
      <c r="J181" s="75">
        <v>1536.0947343008597</v>
      </c>
      <c r="K181" s="75">
        <v>1522.8115326837878</v>
      </c>
      <c r="L181" s="75">
        <v>1505.9174192369303</v>
      </c>
      <c r="M181" s="75">
        <v>1501.5935799053354</v>
      </c>
      <c r="N181" s="75">
        <v>1487.0543913311076</v>
      </c>
      <c r="O181" s="75">
        <v>1467.4436366808898</v>
      </c>
      <c r="P181" s="75">
        <v>1454.5566266411104</v>
      </c>
      <c r="Q181" s="75">
        <v>1444.9924650320422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 t="s">
        <v>181</v>
      </c>
      <c r="M183" s="75" t="s">
        <v>181</v>
      </c>
      <c r="N183" s="75">
        <v>869.784863137927</v>
      </c>
      <c r="O183" s="75">
        <v>870.63225920062496</v>
      </c>
      <c r="P183" s="75">
        <v>855.01572378606829</v>
      </c>
      <c r="Q183" s="75">
        <v>851.92769236536617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 t="s">
        <v>181</v>
      </c>
      <c r="F184" s="75" t="s">
        <v>181</v>
      </c>
      <c r="G184" s="75" t="s">
        <v>181</v>
      </c>
      <c r="H184" s="75" t="s">
        <v>181</v>
      </c>
      <c r="I184" s="75" t="s">
        <v>181</v>
      </c>
      <c r="J184" s="75" t="s">
        <v>181</v>
      </c>
      <c r="K184" s="75" t="s">
        <v>181</v>
      </c>
      <c r="L184" s="75" t="s">
        <v>181</v>
      </c>
      <c r="M184" s="75" t="s">
        <v>181</v>
      </c>
      <c r="N184" s="75" t="s">
        <v>181</v>
      </c>
      <c r="O184" s="75" t="s">
        <v>181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259.89684062889489</v>
      </c>
      <c r="C186" s="78">
        <v>255.27417518980991</v>
      </c>
      <c r="D186" s="78">
        <v>254.36055030850474</v>
      </c>
      <c r="E186" s="78">
        <v>252.94183053991247</v>
      </c>
      <c r="F186" s="78">
        <v>251.42457320041325</v>
      </c>
      <c r="G186" s="78">
        <v>249.89881656301245</v>
      </c>
      <c r="H186" s="78">
        <v>245.04977900452641</v>
      </c>
      <c r="I186" s="78">
        <v>244.30731485232033</v>
      </c>
      <c r="J186" s="78">
        <v>238.9717438883346</v>
      </c>
      <c r="K186" s="78">
        <v>236.05186900545937</v>
      </c>
      <c r="L186" s="78">
        <v>231.23790058491181</v>
      </c>
      <c r="M186" s="78">
        <v>226.05722144473251</v>
      </c>
      <c r="N186" s="78">
        <v>222.67459905647479</v>
      </c>
      <c r="O186" s="78">
        <v>217.74988695808835</v>
      </c>
      <c r="P186" s="78">
        <v>212.78514626983886</v>
      </c>
      <c r="Q186" s="78">
        <v>203.81805359554394</v>
      </c>
    </row>
    <row r="187" spans="1:17" ht="11.45" customHeight="1" x14ac:dyDescent="0.25">
      <c r="A187" s="62" t="s">
        <v>59</v>
      </c>
      <c r="B187" s="77">
        <v>241.13102721576777</v>
      </c>
      <c r="C187" s="77">
        <v>236.57934401670727</v>
      </c>
      <c r="D187" s="77">
        <v>234.63782723126556</v>
      </c>
      <c r="E187" s="77">
        <v>232.7301916752487</v>
      </c>
      <c r="F187" s="77">
        <v>231.2320034133858</v>
      </c>
      <c r="G187" s="77">
        <v>229.85446907304799</v>
      </c>
      <c r="H187" s="77">
        <v>226.78913958629042</v>
      </c>
      <c r="I187" s="77">
        <v>224.31489112759431</v>
      </c>
      <c r="J187" s="77">
        <v>219.24780429681962</v>
      </c>
      <c r="K187" s="77">
        <v>215.99261970956272</v>
      </c>
      <c r="L187" s="77">
        <v>211.9496731750499</v>
      </c>
      <c r="M187" s="77">
        <v>207.24237088425164</v>
      </c>
      <c r="N187" s="77">
        <v>204.70369351131185</v>
      </c>
      <c r="O187" s="77">
        <v>202.8514545203241</v>
      </c>
      <c r="P187" s="77">
        <v>200.09917274162262</v>
      </c>
      <c r="Q187" s="77">
        <v>196.64693560187246</v>
      </c>
    </row>
    <row r="188" spans="1:17" ht="11.45" customHeight="1" x14ac:dyDescent="0.25">
      <c r="A188" s="62" t="s">
        <v>58</v>
      </c>
      <c r="B188" s="77">
        <v>268.32026975533307</v>
      </c>
      <c r="C188" s="77">
        <v>263.764152445104</v>
      </c>
      <c r="D188" s="77">
        <v>261.00867083840552</v>
      </c>
      <c r="E188" s="77">
        <v>258.1491876643214</v>
      </c>
      <c r="F188" s="77">
        <v>255.23566789474685</v>
      </c>
      <c r="G188" s="77">
        <v>252.72073639140706</v>
      </c>
      <c r="H188" s="77">
        <v>249.62467579785348</v>
      </c>
      <c r="I188" s="77">
        <v>246.93379402219338</v>
      </c>
      <c r="J188" s="77">
        <v>243.06451690865609</v>
      </c>
      <c r="K188" s="77">
        <v>240.05284942226788</v>
      </c>
      <c r="L188" s="77">
        <v>236.15189494728443</v>
      </c>
      <c r="M188" s="77">
        <v>231.31905713042966</v>
      </c>
      <c r="N188" s="77">
        <v>225.88385704334308</v>
      </c>
      <c r="O188" s="77">
        <v>220.59059419480045</v>
      </c>
      <c r="P188" s="77">
        <v>215.92240397746491</v>
      </c>
      <c r="Q188" s="77">
        <v>210.30019442534214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>
        <v>233.67193425838454</v>
      </c>
      <c r="I189" s="77">
        <v>234.19027191663341</v>
      </c>
      <c r="J189" s="77">
        <v>234.69145802182874</v>
      </c>
      <c r="K189" s="77">
        <v>235.01758404085058</v>
      </c>
      <c r="L189" s="77">
        <v>234.964823112273</v>
      </c>
      <c r="M189" s="77">
        <v>235.38203527983541</v>
      </c>
      <c r="N189" s="77">
        <v>233.94542506462776</v>
      </c>
      <c r="O189" s="77">
        <v>228.65546814987999</v>
      </c>
      <c r="P189" s="77">
        <v>216.04136476731554</v>
      </c>
      <c r="Q189" s="77">
        <v>214.74230246130907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 t="s">
        <v>181</v>
      </c>
      <c r="O190" s="77" t="s">
        <v>181</v>
      </c>
      <c r="P190" s="77">
        <v>162.875</v>
      </c>
      <c r="Q190" s="77">
        <v>168.05427320075742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 t="s">
        <v>181</v>
      </c>
      <c r="M191" s="77" t="s">
        <v>181</v>
      </c>
      <c r="N191" s="77" t="s">
        <v>181</v>
      </c>
      <c r="O191" s="77" t="s">
        <v>181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1121.8866801446645</v>
      </c>
      <c r="C192" s="76">
        <v>1112.4517130888291</v>
      </c>
      <c r="D192" s="76">
        <v>1108.0750504458031</v>
      </c>
      <c r="E192" s="76">
        <v>1104.0610610123117</v>
      </c>
      <c r="F192" s="76">
        <v>1102.6026765464378</v>
      </c>
      <c r="G192" s="76">
        <v>1098.7516615708466</v>
      </c>
      <c r="H192" s="76">
        <v>1095.992254072979</v>
      </c>
      <c r="I192" s="76">
        <v>1088.3512045386349</v>
      </c>
      <c r="J192" s="76">
        <v>1080.3853155620832</v>
      </c>
      <c r="K192" s="76">
        <v>1074.163633322459</v>
      </c>
      <c r="L192" s="76">
        <v>1073.3980248844305</v>
      </c>
      <c r="M192" s="76">
        <v>1071.8356452463822</v>
      </c>
      <c r="N192" s="76">
        <v>1069.9955722845721</v>
      </c>
      <c r="O192" s="76">
        <v>1066.1028998593986</v>
      </c>
      <c r="P192" s="76">
        <v>1063.193694894095</v>
      </c>
      <c r="Q192" s="76">
        <v>1059.208964043426</v>
      </c>
    </row>
    <row r="193" spans="1:17" ht="11.45" customHeight="1" x14ac:dyDescent="0.25">
      <c r="A193" s="17" t="s">
        <v>23</v>
      </c>
      <c r="B193" s="75">
        <v>1086.3623761218598</v>
      </c>
      <c r="C193" s="75">
        <v>1078.8445864073601</v>
      </c>
      <c r="D193" s="75">
        <v>1076.557200512962</v>
      </c>
      <c r="E193" s="75">
        <v>1073.5469583080958</v>
      </c>
      <c r="F193" s="75">
        <v>1068.8236554582707</v>
      </c>
      <c r="G193" s="75">
        <v>1062.6590106646661</v>
      </c>
      <c r="H193" s="75">
        <v>1055.4770524696837</v>
      </c>
      <c r="I193" s="75">
        <v>1047.7242804367704</v>
      </c>
      <c r="J193" s="75">
        <v>1037.5066970627072</v>
      </c>
      <c r="K193" s="75">
        <v>1033.3272651750369</v>
      </c>
      <c r="L193" s="75">
        <v>1030.2962265179472</v>
      </c>
      <c r="M193" s="75">
        <v>1026.6974379816304</v>
      </c>
      <c r="N193" s="75">
        <v>1023.6725912782774</v>
      </c>
      <c r="O193" s="75">
        <v>1019.7199324311125</v>
      </c>
      <c r="P193" s="75">
        <v>1018.100323963098</v>
      </c>
      <c r="Q193" s="75">
        <v>1011.3060493707836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1371.1635709098225</v>
      </c>
      <c r="D194" s="74">
        <v>1339.5044790100612</v>
      </c>
      <c r="E194" s="74">
        <v>1318.4578104932032</v>
      </c>
      <c r="F194" s="74">
        <v>1303.3675501323514</v>
      </c>
      <c r="G194" s="74">
        <v>1297.5015388735676</v>
      </c>
      <c r="H194" s="74">
        <v>1292.2944327127229</v>
      </c>
      <c r="I194" s="74">
        <v>1289.6322403339939</v>
      </c>
      <c r="J194" s="74">
        <v>1286.3870771011714</v>
      </c>
      <c r="K194" s="74">
        <v>1284.760033497128</v>
      </c>
      <c r="L194" s="74">
        <v>1279.2670091358939</v>
      </c>
      <c r="M194" s="74">
        <v>1271.7786500672407</v>
      </c>
      <c r="N194" s="74">
        <v>1264.0446369086569</v>
      </c>
      <c r="O194" s="74">
        <v>1257.3265656775543</v>
      </c>
      <c r="P194" s="74">
        <v>1250.5286095465083</v>
      </c>
      <c r="Q194" s="74">
        <v>1241.3331491412202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1.0725000000065621</v>
      </c>
      <c r="C198" s="111">
        <f>IF(TrRoad_act!C86=0,"",TrRoad_emi!C56/TrRoad_tech!C171)</f>
        <v>1.0726505903941144</v>
      </c>
      <c r="D198" s="111">
        <f>IF(TrRoad_act!D86=0,"",TrRoad_emi!D56/TrRoad_tech!D171)</f>
        <v>1.1280684383276307</v>
      </c>
      <c r="E198" s="111">
        <f>IF(TrRoad_act!E86=0,"",TrRoad_emi!E56/TrRoad_tech!E171)</f>
        <v>1.0738084692505439</v>
      </c>
      <c r="F198" s="111">
        <f>IF(TrRoad_act!F86=0,"",TrRoad_emi!F56/TrRoad_tech!F171)</f>
        <v>1.0752630715401523</v>
      </c>
      <c r="G198" s="111">
        <f>IF(TrRoad_act!G86=0,"",TrRoad_emi!G56/TrRoad_tech!G171)</f>
        <v>1.0775081468267056</v>
      </c>
      <c r="H198" s="111">
        <f>IF(TrRoad_act!H86=0,"",TrRoad_emi!H56/TrRoad_tech!H171)</f>
        <v>1.0821225318868395</v>
      </c>
      <c r="I198" s="111">
        <f>IF(TrRoad_act!I86=0,"",TrRoad_emi!I56/TrRoad_tech!I171)</f>
        <v>1.0967847197502656</v>
      </c>
      <c r="J198" s="111">
        <f>IF(TrRoad_act!J86=0,"",TrRoad_emi!J56/TrRoad_tech!J171)</f>
        <v>1.1024250350119145</v>
      </c>
      <c r="K198" s="111">
        <f>IF(TrRoad_act!K86=0,"",TrRoad_emi!K56/TrRoad_tech!K171)</f>
        <v>1.1084851180782831</v>
      </c>
      <c r="L198" s="111">
        <f>IF(TrRoad_act!L86=0,"",TrRoad_emi!L56/TrRoad_tech!L171)</f>
        <v>1.1093287719016305</v>
      </c>
      <c r="M198" s="111">
        <f>IF(TrRoad_act!M86=0,"",TrRoad_emi!M56/TrRoad_tech!M171)</f>
        <v>1.1110602393377214</v>
      </c>
      <c r="N198" s="111">
        <f>IF(TrRoad_act!N86=0,"",TrRoad_emi!N56/TrRoad_tech!N171)</f>
        <v>1.1116053340289171</v>
      </c>
      <c r="O198" s="111">
        <f>IF(TrRoad_act!O86=0,"",TrRoad_emi!O56/TrRoad_tech!O171)</f>
        <v>1.111463689030401</v>
      </c>
      <c r="P198" s="111">
        <f>IF(TrRoad_act!P86=0,"",TrRoad_emi!P56/TrRoad_tech!P171)</f>
        <v>1.1172207675860102</v>
      </c>
      <c r="Q198" s="111">
        <f>IF(TrRoad_act!Q86=0,"",TrRoad_emi!Q56/TrRoad_tech!Q171)</f>
        <v>1.1298767512770007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1.3509816459196031</v>
      </c>
      <c r="C199" s="107">
        <f>IF(TrRoad_act!C87=0,"",TrRoad_emi!C57/TrRoad_tech!C172)</f>
        <v>1.3463273594376253</v>
      </c>
      <c r="D199" s="107">
        <f>IF(TrRoad_act!D87=0,"",TrRoad_emi!D57/TrRoad_tech!D172)</f>
        <v>1.2885930195690867</v>
      </c>
      <c r="E199" s="107">
        <f>IF(TrRoad_act!E87=0,"",TrRoad_emi!E57/TrRoad_tech!E172)</f>
        <v>1.2653316176497407</v>
      </c>
      <c r="F199" s="107">
        <f>IF(TrRoad_act!F87=0,"",TrRoad_emi!F57/TrRoad_tech!F172)</f>
        <v>1.1636464014748886</v>
      </c>
      <c r="G199" s="107">
        <f>IF(TrRoad_act!G87=0,"",TrRoad_emi!G57/TrRoad_tech!G172)</f>
        <v>1.1740221189798474</v>
      </c>
      <c r="H199" s="107">
        <f>IF(TrRoad_act!H87=0,"",TrRoad_emi!H57/TrRoad_tech!H172)</f>
        <v>1.16000271036984</v>
      </c>
      <c r="I199" s="107">
        <f>IF(TrRoad_act!I87=0,"",TrRoad_emi!I57/TrRoad_tech!I172)</f>
        <v>1.1360007918306505</v>
      </c>
      <c r="J199" s="107">
        <f>IF(TrRoad_act!J87=0,"",TrRoad_emi!J57/TrRoad_tech!J172)</f>
        <v>1.2050911940358449</v>
      </c>
      <c r="K199" s="107">
        <f>IF(TrRoad_act!K87=0,"",TrRoad_emi!K57/TrRoad_tech!K172)</f>
        <v>1.1370448421581782</v>
      </c>
      <c r="L199" s="107">
        <f>IF(TrRoad_act!L87=0,"",TrRoad_emi!L57/TrRoad_tech!L172)</f>
        <v>1.165370181283772</v>
      </c>
      <c r="M199" s="107">
        <f>IF(TrRoad_act!M87=0,"",TrRoad_emi!M57/TrRoad_tech!M172)</f>
        <v>1.1892027828233733</v>
      </c>
      <c r="N199" s="107">
        <f>IF(TrRoad_act!N87=0,"",TrRoad_emi!N57/TrRoad_tech!N172)</f>
        <v>1.1605969683945521</v>
      </c>
      <c r="O199" s="107">
        <f>IF(TrRoad_act!O87=0,"",TrRoad_emi!O57/TrRoad_tech!O172)</f>
        <v>1.1343040072236708</v>
      </c>
      <c r="P199" s="107">
        <f>IF(TrRoad_act!P87=0,"",TrRoad_emi!P57/TrRoad_tech!P172)</f>
        <v>1.1330750398517917</v>
      </c>
      <c r="Q199" s="107">
        <f>IF(TrRoad_act!Q87=0,"",TrRoad_emi!Q57/TrRoad_tech!Q172)</f>
        <v>1.1602784488448474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1.4277764831004074</v>
      </c>
      <c r="C200" s="108">
        <f>IF(TrRoad_act!C88=0,"",TrRoad_emi!C58/TrRoad_tech!C173)</f>
        <v>1.4198682864477099</v>
      </c>
      <c r="D200" s="108">
        <f>IF(TrRoad_act!D88=0,"",TrRoad_emi!D58/TrRoad_tech!D173)</f>
        <v>1.4107885724915881</v>
      </c>
      <c r="E200" s="108">
        <f>IF(TrRoad_act!E88=0,"",TrRoad_emi!E58/TrRoad_tech!E173)</f>
        <v>1.3596050994331954</v>
      </c>
      <c r="F200" s="108">
        <f>IF(TrRoad_act!F88=0,"",TrRoad_emi!F58/TrRoad_tech!F173)</f>
        <v>1.2241439460385646</v>
      </c>
      <c r="G200" s="108">
        <f>IF(TrRoad_act!G88=0,"",TrRoad_emi!G58/TrRoad_tech!G173)</f>
        <v>1.2390761740596701</v>
      </c>
      <c r="H200" s="108">
        <f>IF(TrRoad_act!H88=0,"",TrRoad_emi!H58/TrRoad_tech!H173)</f>
        <v>1.2140425393627294</v>
      </c>
      <c r="I200" s="108">
        <f>IF(TrRoad_act!I88=0,"",TrRoad_emi!I58/TrRoad_tech!I173)</f>
        <v>1.1758520190900263</v>
      </c>
      <c r="J200" s="108">
        <f>IF(TrRoad_act!J88=0,"",TrRoad_emi!J58/TrRoad_tech!J173)</f>
        <v>1.2729654335199647</v>
      </c>
      <c r="K200" s="108">
        <f>IF(TrRoad_act!K88=0,"",TrRoad_emi!K58/TrRoad_tech!K173)</f>
        <v>1.1883129854872438</v>
      </c>
      <c r="L200" s="108">
        <f>IF(TrRoad_act!L88=0,"",TrRoad_emi!L58/TrRoad_tech!L173)</f>
        <v>1.2332258378750887</v>
      </c>
      <c r="M200" s="108">
        <f>IF(TrRoad_act!M88=0,"",TrRoad_emi!M58/TrRoad_tech!M173)</f>
        <v>1.2570723519598899</v>
      </c>
      <c r="N200" s="108">
        <f>IF(TrRoad_act!N88=0,"",TrRoad_emi!N58/TrRoad_tech!N173)</f>
        <v>1.2013316751884304</v>
      </c>
      <c r="O200" s="108">
        <f>IF(TrRoad_act!O88=0,"",TrRoad_emi!O58/TrRoad_tech!O173)</f>
        <v>1.1575454141304777</v>
      </c>
      <c r="P200" s="108">
        <f>IF(TrRoad_act!P88=0,"",TrRoad_emi!P58/TrRoad_tech!P173)</f>
        <v>1.1215707400126278</v>
      </c>
      <c r="Q200" s="108">
        <f>IF(TrRoad_act!Q88=0,"",TrRoad_emi!Q58/TrRoad_tech!Q173)</f>
        <v>1.1424229848970395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1.0643777088339146</v>
      </c>
      <c r="C201" s="108">
        <f>IF(TrRoad_act!C89=0,"",TrRoad_emi!C59/TrRoad_tech!C174)</f>
        <v>1.0807014725249442</v>
      </c>
      <c r="D201" s="108">
        <f>IF(TrRoad_act!D89=0,"",TrRoad_emi!D59/TrRoad_tech!D174)</f>
        <v>1.0876470228032866</v>
      </c>
      <c r="E201" s="108">
        <f>IF(TrRoad_act!E89=0,"",TrRoad_emi!E59/TrRoad_tech!E174)</f>
        <v>1.0905003070081623</v>
      </c>
      <c r="F201" s="108">
        <f>IF(TrRoad_act!F89=0,"",TrRoad_emi!F59/TrRoad_tech!F174)</f>
        <v>1.1106143726303828</v>
      </c>
      <c r="G201" s="108">
        <f>IF(TrRoad_act!G89=0,"",TrRoad_emi!G59/TrRoad_tech!G174)</f>
        <v>1.1391029612649048</v>
      </c>
      <c r="H201" s="108">
        <f>IF(TrRoad_act!H89=0,"",TrRoad_emi!H59/TrRoad_tech!H174)</f>
        <v>1.1339332933845288</v>
      </c>
      <c r="I201" s="108">
        <f>IF(TrRoad_act!I89=0,"",TrRoad_emi!I59/TrRoad_tech!I174)</f>
        <v>1.1383825140819515</v>
      </c>
      <c r="J201" s="108">
        <f>IF(TrRoad_act!J89=0,"",TrRoad_emi!J59/TrRoad_tech!J174)</f>
        <v>1.1589935633472555</v>
      </c>
      <c r="K201" s="108">
        <f>IF(TrRoad_act!K89=0,"",TrRoad_emi!K59/TrRoad_tech!K174)</f>
        <v>1.1012438585403475</v>
      </c>
      <c r="L201" s="108">
        <f>IF(TrRoad_act!L89=0,"",TrRoad_emi!L59/TrRoad_tech!L174)</f>
        <v>1.1039377536193211</v>
      </c>
      <c r="M201" s="108">
        <f>IF(TrRoad_act!M89=0,"",TrRoad_emi!M59/TrRoad_tech!M174)</f>
        <v>1.1334018412265237</v>
      </c>
      <c r="N201" s="108">
        <f>IF(TrRoad_act!N89=0,"",TrRoad_emi!N59/TrRoad_tech!N174)</f>
        <v>1.1352536893014236</v>
      </c>
      <c r="O201" s="108">
        <f>IF(TrRoad_act!O89=0,"",TrRoad_emi!O59/TrRoad_tech!O174)</f>
        <v>1.1236719216428031</v>
      </c>
      <c r="P201" s="108">
        <f>IF(TrRoad_act!P89=0,"",TrRoad_emi!P59/TrRoad_tech!P174)</f>
        <v>1.1448448313225692</v>
      </c>
      <c r="Q201" s="108">
        <f>IF(TrRoad_act!Q89=0,"",TrRoad_emi!Q59/TrRoad_tech!Q174)</f>
        <v>1.1594917932010564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 t="str">
        <f>IF(TrRoad_act!G90=0,"",TrRoad_emi!G60/TrRoad_tech!G175)</f>
        <v/>
      </c>
      <c r="H202" s="108">
        <f>IF(TrRoad_act!H90=0,"",TrRoad_emi!H60/TrRoad_tech!H175)</f>
        <v>0.89361400190243268</v>
      </c>
      <c r="I202" s="108">
        <f>IF(TrRoad_act!I90=0,"",TrRoad_emi!I60/TrRoad_tech!I175)</f>
        <v>1.1498213274141327</v>
      </c>
      <c r="J202" s="108">
        <f>IF(TrRoad_act!J90=0,"",TrRoad_emi!J60/TrRoad_tech!J175)</f>
        <v>1.2581772696709492</v>
      </c>
      <c r="K202" s="108">
        <f>IF(TrRoad_act!K90=0,"",TrRoad_emi!K60/TrRoad_tech!K175)</f>
        <v>1.2723422197478809</v>
      </c>
      <c r="L202" s="108">
        <f>IF(TrRoad_act!L90=0,"",TrRoad_emi!L60/TrRoad_tech!L175)</f>
        <v>1.3864709774936808</v>
      </c>
      <c r="M202" s="108">
        <f>IF(TrRoad_act!M90=0,"",TrRoad_emi!M60/TrRoad_tech!M175)</f>
        <v>1.4702856026024065</v>
      </c>
      <c r="N202" s="108">
        <f>IF(TrRoad_act!N90=0,"",TrRoad_emi!N60/TrRoad_tech!N175)</f>
        <v>1.5174317517075975</v>
      </c>
      <c r="O202" s="108">
        <f>IF(TrRoad_act!O90=0,"",TrRoad_emi!O60/TrRoad_tech!O175)</f>
        <v>1.4906935918729867</v>
      </c>
      <c r="P202" s="108">
        <f>IF(TrRoad_act!P90=0,"",TrRoad_emi!P60/TrRoad_tech!P175)</f>
        <v>1.4592352313837251</v>
      </c>
      <c r="Q202" s="108">
        <f>IF(TrRoad_act!Q90=0,"",TrRoad_emi!Q60/TrRoad_tech!Q175)</f>
        <v>1.4847348899168611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>
        <f>IF(TrRoad_act!N91=0,"",TrRoad_emi!N61/TrRoad_tech!N176)</f>
        <v>1.2360000000066975</v>
      </c>
      <c r="O203" s="108">
        <f>IF(TrRoad_act!O91=0,"",TrRoad_emi!O61/TrRoad_tech!O176)</f>
        <v>1.252113788591219</v>
      </c>
      <c r="P203" s="108">
        <f>IF(TrRoad_act!P91=0,"",TrRoad_emi!P61/TrRoad_tech!P176)</f>
        <v>1.2714657375891898</v>
      </c>
      <c r="Q203" s="108">
        <f>IF(TrRoad_act!Q91=0,"",TrRoad_emi!Q61/TrRoad_tech!Q176)</f>
        <v>1.2789036117449168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1.28214740301085</v>
      </c>
      <c r="P204" s="108">
        <f>IF(TrRoad_act!P92=0,"",TrRoad_emi!P62/TrRoad_tech!P177)</f>
        <v>1.2436604720588367</v>
      </c>
      <c r="Q204" s="108">
        <f>IF(TrRoad_act!Q92=0,"",TrRoad_emi!Q62/TrRoad_tech!Q177)</f>
        <v>1.2752564442659668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1.1002478516226264</v>
      </c>
      <c r="C206" s="107">
        <f>IF(TrRoad_act!C94=0,"",TrRoad_emi!C64/TrRoad_tech!C179)</f>
        <v>1.100590024758765</v>
      </c>
      <c r="D206" s="107">
        <f>IF(TrRoad_act!D94=0,"",TrRoad_emi!D64/TrRoad_tech!D179)</f>
        <v>1.1007890102032256</v>
      </c>
      <c r="E206" s="107">
        <f>IF(TrRoad_act!E94=0,"",TrRoad_emi!E64/TrRoad_tech!E179)</f>
        <v>1.1014015646487645</v>
      </c>
      <c r="F206" s="107">
        <f>IF(TrRoad_act!F94=0,"",TrRoad_emi!F64/TrRoad_tech!F179)</f>
        <v>1.1019480929398242</v>
      </c>
      <c r="G206" s="107">
        <f>IF(TrRoad_act!G94=0,"",TrRoad_emi!G64/TrRoad_tech!G179)</f>
        <v>1.1028131482526051</v>
      </c>
      <c r="H206" s="107">
        <f>IF(TrRoad_act!H94=0,"",TrRoad_emi!H64/TrRoad_tech!H179)</f>
        <v>1.097988928925868</v>
      </c>
      <c r="I206" s="107">
        <f>IF(TrRoad_act!I94=0,"",TrRoad_emi!I64/TrRoad_tech!I179)</f>
        <v>1.091463114924107</v>
      </c>
      <c r="J206" s="107">
        <f>IF(TrRoad_act!J94=0,"",TrRoad_emi!J64/TrRoad_tech!J179)</f>
        <v>1.0901086279486814</v>
      </c>
      <c r="K206" s="107">
        <f>IF(TrRoad_act!K94=0,"",TrRoad_emi!K64/TrRoad_tech!K179)</f>
        <v>1.0818724062737504</v>
      </c>
      <c r="L206" s="107">
        <f>IF(TrRoad_act!L94=0,"",TrRoad_emi!L64/TrRoad_tech!L179)</f>
        <v>1.0740059093258674</v>
      </c>
      <c r="M206" s="107">
        <f>IF(TrRoad_act!M94=0,"",TrRoad_emi!M64/TrRoad_tech!M179)</f>
        <v>1.089533862722075</v>
      </c>
      <c r="N206" s="107">
        <f>IF(TrRoad_act!N94=0,"",TrRoad_emi!N64/TrRoad_tech!N179)</f>
        <v>1.1175560216682616</v>
      </c>
      <c r="O206" s="107">
        <f>IF(TrRoad_act!O94=0,"",TrRoad_emi!O64/TrRoad_tech!O179)</f>
        <v>1.0798407767387517</v>
      </c>
      <c r="P206" s="107">
        <f>IF(TrRoad_act!P94=0,"",TrRoad_emi!P64/TrRoad_tech!P179)</f>
        <v>1.1294074970126398</v>
      </c>
      <c r="Q206" s="107">
        <f>IF(TrRoad_act!Q94=0,"",TrRoad_emi!Q64/TrRoad_tech!Q179)</f>
        <v>1.1460879625512028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1.1000000000133239</v>
      </c>
      <c r="C207" s="106">
        <f>IF(TrRoad_act!C95=0,"",TrRoad_emi!C65/TrRoad_tech!C180)</f>
        <v>1.1000548038615252</v>
      </c>
      <c r="D207" s="106">
        <f>IF(TrRoad_act!D95=0,"",TrRoad_emi!D65/TrRoad_tech!D180)</f>
        <v>1.1000584729358438</v>
      </c>
      <c r="E207" s="106">
        <f>IF(TrRoad_act!E95=0,"",TrRoad_emi!E65/TrRoad_tech!E180)</f>
        <v>1.1000650005362957</v>
      </c>
      <c r="F207" s="106">
        <f>IF(TrRoad_act!F95=0,"",TrRoad_emi!F65/TrRoad_tech!F180)</f>
        <v>1.1000731686913137</v>
      </c>
      <c r="G207" s="106">
        <f>IF(TrRoad_act!G95=0,"",TrRoad_emi!G65/TrRoad_tech!G180)</f>
        <v>1.1000798588907181</v>
      </c>
      <c r="H207" s="106">
        <f>IF(TrRoad_act!H95=0,"",TrRoad_emi!H65/TrRoad_tech!H180)</f>
        <v>1.1000925527736551</v>
      </c>
      <c r="I207" s="106">
        <f>IF(TrRoad_act!I95=0,"",TrRoad_emi!I65/TrRoad_tech!I180)</f>
        <v>1.0990796890995842</v>
      </c>
      <c r="J207" s="106">
        <f>IF(TrRoad_act!J95=0,"",TrRoad_emi!J65/TrRoad_tech!J180)</f>
        <v>1.0958945123347696</v>
      </c>
      <c r="K207" s="106">
        <f>IF(TrRoad_act!K95=0,"",TrRoad_emi!K65/TrRoad_tech!K180)</f>
        <v>1.0955130478816286</v>
      </c>
      <c r="L207" s="106">
        <f>IF(TrRoad_act!L95=0,"",TrRoad_emi!L65/TrRoad_tech!L180)</f>
        <v>1.0923085590006327</v>
      </c>
      <c r="M207" s="106">
        <f>IF(TrRoad_act!M95=0,"",TrRoad_emi!M65/TrRoad_tech!M180)</f>
        <v>1.0907372930008901</v>
      </c>
      <c r="N207" s="106">
        <f>IF(TrRoad_act!N95=0,"",TrRoad_emi!N65/TrRoad_tech!N180)</f>
        <v>1.087849832737678</v>
      </c>
      <c r="O207" s="106">
        <f>IF(TrRoad_act!O95=0,"",TrRoad_emi!O65/TrRoad_tech!O180)</f>
        <v>1.0916507367584831</v>
      </c>
      <c r="P207" s="106">
        <f>IF(TrRoad_act!P95=0,"",TrRoad_emi!P65/TrRoad_tech!P180)</f>
        <v>1.0924225861404868</v>
      </c>
      <c r="Q207" s="106">
        <f>IF(TrRoad_act!Q95=0,"",TrRoad_emi!Q65/TrRoad_tech!Q180)</f>
        <v>1.0977393950733709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1.1000000000133241</v>
      </c>
      <c r="C208" s="106">
        <f>IF(TrRoad_act!C96=0,"",TrRoad_emi!C66/TrRoad_tech!C181)</f>
        <v>1.1000999920740702</v>
      </c>
      <c r="D208" s="106">
        <f>IF(TrRoad_act!D96=0,"",TrRoad_emi!D66/TrRoad_tech!D181)</f>
        <v>1.1002527975646728</v>
      </c>
      <c r="E208" s="106">
        <f>IF(TrRoad_act!E96=0,"",TrRoad_emi!E66/TrRoad_tech!E181)</f>
        <v>1.1007106303711589</v>
      </c>
      <c r="F208" s="106">
        <f>IF(TrRoad_act!F96=0,"",TrRoad_emi!F66/TrRoad_tech!F181)</f>
        <v>1.1011892574553994</v>
      </c>
      <c r="G208" s="106">
        <f>IF(TrRoad_act!G96=0,"",TrRoad_emi!G66/TrRoad_tech!G181)</f>
        <v>1.1019613968840229</v>
      </c>
      <c r="H208" s="106">
        <f>IF(TrRoad_act!H96=0,"",TrRoad_emi!H66/TrRoad_tech!H181)</f>
        <v>1.0973962715073478</v>
      </c>
      <c r="I208" s="106">
        <f>IF(TrRoad_act!I96=0,"",TrRoad_emi!I66/TrRoad_tech!I181)</f>
        <v>1.0908248806690144</v>
      </c>
      <c r="J208" s="106">
        <f>IF(TrRoad_act!J96=0,"",TrRoad_emi!J66/TrRoad_tech!J181)</f>
        <v>1.0895163703871971</v>
      </c>
      <c r="K208" s="106">
        <f>IF(TrRoad_act!K96=0,"",TrRoad_emi!K66/TrRoad_tech!K181)</f>
        <v>1.0812958882276607</v>
      </c>
      <c r="L208" s="106">
        <f>IF(TrRoad_act!L96=0,"",TrRoad_emi!L66/TrRoad_tech!L181)</f>
        <v>1.0735109936967049</v>
      </c>
      <c r="M208" s="106">
        <f>IF(TrRoad_act!M96=0,"",TrRoad_emi!M66/TrRoad_tech!M181)</f>
        <v>1.0891118352052613</v>
      </c>
      <c r="N208" s="106">
        <f>IF(TrRoad_act!N96=0,"",TrRoad_emi!N66/TrRoad_tech!N181)</f>
        <v>1.0822556301744388</v>
      </c>
      <c r="O208" s="106">
        <f>IF(TrRoad_act!O96=0,"",TrRoad_emi!O66/TrRoad_tech!O181)</f>
        <v>1.0772190074179895</v>
      </c>
      <c r="P208" s="106">
        <f>IF(TrRoad_act!P96=0,"",TrRoad_emi!P66/TrRoad_tech!P181)</f>
        <v>1.1022402853768611</v>
      </c>
      <c r="Q208" s="106">
        <f>IF(TrRoad_act!Q96=0,"",TrRoad_emi!Q66/TrRoad_tech!Q181)</f>
        <v>1.1196941770891551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>
        <f>IF(TrRoad_act!N98=0,"",TrRoad_emi!N68/TrRoad_tech!N183)</f>
        <v>1.4438440188986412</v>
      </c>
      <c r="O210" s="106">
        <f>IF(TrRoad_act!O98=0,"",TrRoad_emi!O68/TrRoad_tech!O183)</f>
        <v>1.4624017116888466</v>
      </c>
      <c r="P210" s="106">
        <f>IF(TrRoad_act!P98=0,"",TrRoad_emi!P68/TrRoad_tech!P183)</f>
        <v>1.4333275546510145</v>
      </c>
      <c r="Q210" s="106">
        <f>IF(TrRoad_act!Q98=0,"",TrRoad_emi!Q68/TrRoad_tech!Q183)</f>
        <v>1.4972053667089862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1.106598156388392</v>
      </c>
      <c r="C213" s="109">
        <f>IF(TrRoad_act!C101=0,"",TrRoad_emi!C71/TrRoad_tech!C186)</f>
        <v>1.1082422789794621</v>
      </c>
      <c r="D213" s="109">
        <f>IF(TrRoad_act!D101=0,"",TrRoad_emi!D71/TrRoad_tech!D186)</f>
        <v>1.1036014134241634</v>
      </c>
      <c r="E213" s="109">
        <f>IF(TrRoad_act!E101=0,"",TrRoad_emi!E71/TrRoad_tech!E186)</f>
        <v>1.1021800925885503</v>
      </c>
      <c r="F213" s="109">
        <f>IF(TrRoad_act!F101=0,"",TrRoad_emi!F71/TrRoad_tech!F186)</f>
        <v>1.1022259534781578</v>
      </c>
      <c r="G213" s="109">
        <f>IF(TrRoad_act!G101=0,"",TrRoad_emi!G71/TrRoad_tech!G186)</f>
        <v>1.1044140941980032</v>
      </c>
      <c r="H213" s="109">
        <f>IF(TrRoad_act!H101=0,"",TrRoad_emi!H71/TrRoad_tech!H186)</f>
        <v>1.1148453708869221</v>
      </c>
      <c r="I213" s="109">
        <f>IF(TrRoad_act!I101=0,"",TrRoad_emi!I71/TrRoad_tech!I186)</f>
        <v>1.1077893945461093</v>
      </c>
      <c r="J213" s="109">
        <f>IF(TrRoad_act!J101=0,"",TrRoad_emi!J71/TrRoad_tech!J186)</f>
        <v>1.1197375623815204</v>
      </c>
      <c r="K213" s="109">
        <f>IF(TrRoad_act!K101=0,"",TrRoad_emi!K71/TrRoad_tech!K186)</f>
        <v>1.1155233370177247</v>
      </c>
      <c r="L213" s="109">
        <f>IF(TrRoad_act!L101=0,"",TrRoad_emi!L71/TrRoad_tech!L186)</f>
        <v>1.1168961699707149</v>
      </c>
      <c r="M213" s="109">
        <f>IF(TrRoad_act!M101=0,"",TrRoad_emi!M71/TrRoad_tech!M186)</f>
        <v>1.1411520654501301</v>
      </c>
      <c r="N213" s="109">
        <f>IF(TrRoad_act!N101=0,"",TrRoad_emi!N71/TrRoad_tech!N186)</f>
        <v>1.1337170200717632</v>
      </c>
      <c r="O213" s="109">
        <f>IF(TrRoad_act!O101=0,"",TrRoad_emi!O71/TrRoad_tech!O186)</f>
        <v>1.1353298154892093</v>
      </c>
      <c r="P213" s="109">
        <f>IF(TrRoad_act!P101=0,"",TrRoad_emi!P71/TrRoad_tech!P186)</f>
        <v>1.1707566956940132</v>
      </c>
      <c r="Q213" s="109">
        <f>IF(TrRoad_act!Q101=0,"",TrRoad_emi!Q71/TrRoad_tech!Q186)</f>
        <v>1.2173276178338357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1.1002580846772261</v>
      </c>
      <c r="D214" s="108">
        <f>IF(TrRoad_act!D102=0,"",TrRoad_emi!D72/TrRoad_tech!D187)</f>
        <v>1.1007927711208272</v>
      </c>
      <c r="E214" s="108">
        <f>IF(TrRoad_act!E102=0,"",TrRoad_emi!E72/TrRoad_tech!E187)</f>
        <v>1.1015868027467712</v>
      </c>
      <c r="F214" s="108">
        <f>IF(TrRoad_act!F102=0,"",TrRoad_emi!F72/TrRoad_tech!F187)</f>
        <v>1.1025359776786519</v>
      </c>
      <c r="G214" s="108">
        <f>IF(TrRoad_act!G102=0,"",TrRoad_emi!G72/TrRoad_tech!G187)</f>
        <v>1.1036299199507815</v>
      </c>
      <c r="H214" s="108">
        <f>IF(TrRoad_act!H102=0,"",TrRoad_emi!H72/TrRoad_tech!H187)</f>
        <v>1.1060309545170139</v>
      </c>
      <c r="I214" s="108">
        <f>IF(TrRoad_act!I102=0,"",TrRoad_emi!I72/TrRoad_tech!I187)</f>
        <v>1.1082074069344821</v>
      </c>
      <c r="J214" s="108">
        <f>IF(TrRoad_act!J102=0,"",TrRoad_emi!J72/TrRoad_tech!J187)</f>
        <v>1.1108576960160224</v>
      </c>
      <c r="K214" s="108">
        <f>IF(TrRoad_act!K102=0,"",TrRoad_emi!K72/TrRoad_tech!K187)</f>
        <v>1.1143323404402266</v>
      </c>
      <c r="L214" s="108">
        <f>IF(TrRoad_act!L102=0,"",TrRoad_emi!L72/TrRoad_tech!L187)</f>
        <v>1.1161249636335502</v>
      </c>
      <c r="M214" s="108">
        <f>IF(TrRoad_act!M102=0,"",TrRoad_emi!M72/TrRoad_tech!M187)</f>
        <v>1.1211236844315056</v>
      </c>
      <c r="N214" s="108">
        <f>IF(TrRoad_act!N102=0,"",TrRoad_emi!N72/TrRoad_tech!N187)</f>
        <v>1.1234338608478522</v>
      </c>
      <c r="O214" s="108">
        <f>IF(TrRoad_act!O102=0,"",TrRoad_emi!O72/TrRoad_tech!O187)</f>
        <v>1.1232146252645059</v>
      </c>
      <c r="P214" s="108">
        <f>IF(TrRoad_act!P102=0,"",TrRoad_emi!P72/TrRoad_tech!P187)</f>
        <v>1.128617398879491</v>
      </c>
      <c r="Q214" s="108">
        <f>IF(TrRoad_act!Q102=0,"",TrRoad_emi!Q72/TrRoad_tech!Q187)</f>
        <v>1.1382171038786681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1.1000000000067303</v>
      </c>
      <c r="C215" s="108">
        <f>IF(TrRoad_act!C103=0,"",TrRoad_emi!C73/TrRoad_tech!C188)</f>
        <v>1.1003129440434289</v>
      </c>
      <c r="D215" s="108">
        <f>IF(TrRoad_act!D103=0,"",TrRoad_emi!D73/TrRoad_tech!D188)</f>
        <v>1.1012488328602428</v>
      </c>
      <c r="E215" s="108">
        <f>IF(TrRoad_act!E103=0,"",TrRoad_emi!E73/TrRoad_tech!E188)</f>
        <v>1.1030090563022634</v>
      </c>
      <c r="F215" s="108">
        <f>IF(TrRoad_act!F103=0,"",TrRoad_emi!F73/TrRoad_tech!F188)</f>
        <v>1.1056924725178725</v>
      </c>
      <c r="G215" s="108">
        <f>IF(TrRoad_act!G103=0,"",TrRoad_emi!G73/TrRoad_tech!G188)</f>
        <v>1.1093289564845448</v>
      </c>
      <c r="H215" s="108">
        <f>IF(TrRoad_act!H103=0,"",TrRoad_emi!H73/TrRoad_tech!H188)</f>
        <v>1.1094402799780332</v>
      </c>
      <c r="I215" s="108">
        <f>IF(TrRoad_act!I103=0,"",TrRoad_emi!I73/TrRoad_tech!I188)</f>
        <v>1.1085913734467867</v>
      </c>
      <c r="J215" s="108">
        <f>IF(TrRoad_act!J103=0,"",TrRoad_emi!J73/TrRoad_tech!J188)</f>
        <v>1.1118707856702037</v>
      </c>
      <c r="K215" s="108">
        <f>IF(TrRoad_act!K103=0,"",TrRoad_emi!K73/TrRoad_tech!K188)</f>
        <v>1.1066954939686529</v>
      </c>
      <c r="L215" s="108">
        <f>IF(TrRoad_act!L103=0,"",TrRoad_emi!L73/TrRoad_tech!L188)</f>
        <v>1.1025406572319212</v>
      </c>
      <c r="M215" s="108">
        <f>IF(TrRoad_act!M103=0,"",TrRoad_emi!M73/TrRoad_tech!M188)</f>
        <v>1.1247368475779669</v>
      </c>
      <c r="N215" s="108">
        <f>IF(TrRoad_act!N103=0,"",TrRoad_emi!N73/TrRoad_tech!N188)</f>
        <v>1.125232705664911</v>
      </c>
      <c r="O215" s="108">
        <f>IF(TrRoad_act!O103=0,"",TrRoad_emi!O73/TrRoad_tech!O188)</f>
        <v>1.1266081095105893</v>
      </c>
      <c r="P215" s="108">
        <f>IF(TrRoad_act!P103=0,"",TrRoad_emi!P73/TrRoad_tech!P188)</f>
        <v>1.1583789633360035</v>
      </c>
      <c r="Q215" s="108">
        <f>IF(TrRoad_act!Q103=0,"",TrRoad_emi!Q73/TrRoad_tech!Q188)</f>
        <v>1.1842522938794322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>
        <f>IF(TrRoad_act!H104=0,"",TrRoad_emi!H74/TrRoad_tech!H189)</f>
        <v>1.1059128962301383</v>
      </c>
      <c r="I216" s="108">
        <f>IF(TrRoad_act!I104=0,"",TrRoad_emi!I74/TrRoad_tech!I189)</f>
        <v>1.145488144160844</v>
      </c>
      <c r="J216" s="108">
        <f>IF(TrRoad_act!J104=0,"",TrRoad_emi!J74/TrRoad_tech!J189)</f>
        <v>1.2537426812281585</v>
      </c>
      <c r="K216" s="108">
        <f>IF(TrRoad_act!K104=0,"",TrRoad_emi!K74/TrRoad_tech!K189)</f>
        <v>1.2571522830198998</v>
      </c>
      <c r="L216" s="108">
        <f>IF(TrRoad_act!L104=0,"",TrRoad_emi!L74/TrRoad_tech!L189)</f>
        <v>1.3731079377738522</v>
      </c>
      <c r="M216" s="108">
        <f>IF(TrRoad_act!M104=0,"",TrRoad_emi!M74/TrRoad_tech!M189)</f>
        <v>1.4544628788448044</v>
      </c>
      <c r="N216" s="108">
        <f>IF(TrRoad_act!N104=0,"",TrRoad_emi!N74/TrRoad_tech!N189)</f>
        <v>1.5022258727058078</v>
      </c>
      <c r="O216" s="108">
        <f>IF(TrRoad_act!O104=0,"",TrRoad_emi!O74/TrRoad_tech!O189)</f>
        <v>1.4786222264142626</v>
      </c>
      <c r="P216" s="108">
        <f>IF(TrRoad_act!P104=0,"",TrRoad_emi!P74/TrRoad_tech!P189)</f>
        <v>1.4925258772522554</v>
      </c>
      <c r="Q216" s="108">
        <f>IF(TrRoad_act!Q104=0,"",TrRoad_emi!Q74/TrRoad_tech!Q189)</f>
        <v>1.5170076793734004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>
        <f>IF(TrRoad_act!P105=0,"",TrRoad_emi!P75/TrRoad_tech!P190)</f>
        <v>1.2773333333398114</v>
      </c>
      <c r="Q217" s="108">
        <f>IF(TrRoad_act!Q105=0,"",TrRoad_emi!Q75/TrRoad_tech!Q190)</f>
        <v>1.2874869194575216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0.68814202703207084</v>
      </c>
      <c r="C219" s="107">
        <f>IF(TrRoad_act!C107=0,"",TrRoad_emi!C77/TrRoad_tech!C192)</f>
        <v>0.92649700077094999</v>
      </c>
      <c r="D219" s="107">
        <f>IF(TrRoad_act!D107=0,"",TrRoad_emi!D77/TrRoad_tech!D192)</f>
        <v>0.92784251240268789</v>
      </c>
      <c r="E219" s="107">
        <f>IF(TrRoad_act!E107=0,"",TrRoad_emi!E77/TrRoad_tech!E192)</f>
        <v>1.0412995897517694</v>
      </c>
      <c r="F219" s="107">
        <f>IF(TrRoad_act!F107=0,"",TrRoad_emi!F77/TrRoad_tech!F192)</f>
        <v>1.1634930865302124</v>
      </c>
      <c r="G219" s="107">
        <f>IF(TrRoad_act!G107=0,"",TrRoad_emi!G77/TrRoad_tech!G192)</f>
        <v>1.3134107335298351</v>
      </c>
      <c r="H219" s="107">
        <f>IF(TrRoad_act!H107=0,"",TrRoad_emi!H77/TrRoad_tech!H192)</f>
        <v>1.4224305059388063</v>
      </c>
      <c r="I219" s="107">
        <f>IF(TrRoad_act!I107=0,"",TrRoad_emi!I77/TrRoad_tech!I192)</f>
        <v>1.8590488502373455</v>
      </c>
      <c r="J219" s="107">
        <f>IF(TrRoad_act!J107=0,"",TrRoad_emi!J77/TrRoad_tech!J192)</f>
        <v>2.6105014954688666</v>
      </c>
      <c r="K219" s="107">
        <f>IF(TrRoad_act!K107=0,"",TrRoad_emi!K77/TrRoad_tech!K192)</f>
        <v>1.8802336249164018</v>
      </c>
      <c r="L219" s="107">
        <f>IF(TrRoad_act!L107=0,"",TrRoad_emi!L77/TrRoad_tech!L192)</f>
        <v>2.0432175663408469</v>
      </c>
      <c r="M219" s="107">
        <f>IF(TrRoad_act!M107=0,"",TrRoad_emi!M77/TrRoad_tech!M192)</f>
        <v>2.4787500687419266</v>
      </c>
      <c r="N219" s="107">
        <f>IF(TrRoad_act!N107=0,"",TrRoad_emi!N77/TrRoad_tech!N192)</f>
        <v>2.7412609546282045</v>
      </c>
      <c r="O219" s="107">
        <f>IF(TrRoad_act!O107=0,"",TrRoad_emi!O77/TrRoad_tech!O192)</f>
        <v>2.5273956738680687</v>
      </c>
      <c r="P219" s="107">
        <f>IF(TrRoad_act!P107=0,"",TrRoad_emi!P77/TrRoad_tech!P192)</f>
        <v>2.3571505110103801</v>
      </c>
      <c r="Q219" s="107">
        <f>IF(TrRoad_act!Q107=0,"",TrRoad_emi!Q77/TrRoad_tech!Q192)</f>
        <v>2.1495430656826833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1.0218716980931355</v>
      </c>
      <c r="C220" s="106">
        <f>IF(TrRoad_act!C108=0,"",TrRoad_emi!C78/TrRoad_tech!C193)</f>
        <v>1.0577517478687932</v>
      </c>
      <c r="D220" s="106">
        <f>IF(TrRoad_act!D108=0,"",TrRoad_emi!D78/TrRoad_tech!D193)</f>
        <v>1.0604638254696801</v>
      </c>
      <c r="E220" s="106">
        <f>IF(TrRoad_act!E108=0,"",TrRoad_emi!E78/TrRoad_tech!E193)</f>
        <v>1.0789602739539348</v>
      </c>
      <c r="F220" s="106">
        <f>IF(TrRoad_act!F108=0,"",TrRoad_emi!F78/TrRoad_tech!F193)</f>
        <v>1.1001062181898071</v>
      </c>
      <c r="G220" s="106">
        <f>IF(TrRoad_act!G108=0,"",TrRoad_emi!G78/TrRoad_tech!G193)</f>
        <v>1.1242855693794063</v>
      </c>
      <c r="H220" s="106">
        <f>IF(TrRoad_act!H108=0,"",TrRoad_emi!H78/TrRoad_tech!H193)</f>
        <v>1.1360405873877251</v>
      </c>
      <c r="I220" s="106">
        <f>IF(TrRoad_act!I108=0,"",TrRoad_emi!I78/TrRoad_tech!I193)</f>
        <v>1.1971884254854692</v>
      </c>
      <c r="J220" s="106">
        <f>IF(TrRoad_act!J108=0,"",TrRoad_emi!J78/TrRoad_tech!J193)</f>
        <v>1.3082353494310488</v>
      </c>
      <c r="K220" s="106">
        <f>IF(TrRoad_act!K108=0,"",TrRoad_emi!K78/TrRoad_tech!K193)</f>
        <v>1.1921911270039665</v>
      </c>
      <c r="L220" s="106">
        <f>IF(TrRoad_act!L108=0,"",TrRoad_emi!L78/TrRoad_tech!L193)</f>
        <v>1.212236544435775</v>
      </c>
      <c r="M220" s="106">
        <f>IF(TrRoad_act!M108=0,"",TrRoad_emi!M78/TrRoad_tech!M193)</f>
        <v>1.29081412426972</v>
      </c>
      <c r="N220" s="106">
        <f>IF(TrRoad_act!N108=0,"",TrRoad_emi!N78/TrRoad_tech!N193)</f>
        <v>1.3226619415148619</v>
      </c>
      <c r="O220" s="106">
        <f>IF(TrRoad_act!O108=0,"",TrRoad_emi!O78/TrRoad_tech!O193)</f>
        <v>1.2862243742024901</v>
      </c>
      <c r="P220" s="106">
        <f>IF(TrRoad_act!P108=0,"",TrRoad_emi!P78/TrRoad_tech!P193)</f>
        <v>1.2814746118455549</v>
      </c>
      <c r="Q220" s="106">
        <f>IF(TrRoad_act!Q108=0,"",TrRoad_emi!Q78/TrRoad_tech!Q193)</f>
        <v>1.2675607777534899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0.3220017904772991</v>
      </c>
      <c r="C221" s="105">
        <f>IF(TrRoad_act!C109=0,"",TrRoad_emi!C79/TrRoad_tech!C194)</f>
        <v>0.68051212773535985</v>
      </c>
      <c r="D221" s="105">
        <f>IF(TrRoad_act!D109=0,"",TrRoad_emi!D79/TrRoad_tech!D194)</f>
        <v>0.68361627401278602</v>
      </c>
      <c r="E221" s="105">
        <f>IF(TrRoad_act!E109=0,"",TrRoad_emi!E79/TrRoad_tech!E194)</f>
        <v>0.86510939943030774</v>
      </c>
      <c r="F221" s="105">
        <f>IF(TrRoad_act!F109=0,"",TrRoad_emi!F79/TrRoad_tech!F194)</f>
        <v>1.0809038657027819</v>
      </c>
      <c r="G221" s="105">
        <f>IF(TrRoad_act!G109=0,"",TrRoad_emi!G79/TrRoad_tech!G194)</f>
        <v>1.3385247426200377</v>
      </c>
      <c r="H221" s="105">
        <f>IF(TrRoad_act!H109=0,"",TrRoad_emi!H79/TrRoad_tech!H194)</f>
        <v>1.4717322765028484</v>
      </c>
      <c r="I221" s="105">
        <f>IF(TrRoad_act!I109=0,"",TrRoad_emi!I79/TrRoad_tech!I194)</f>
        <v>2.1688742445055547</v>
      </c>
      <c r="J221" s="105">
        <f>IF(TrRoad_act!J109=0,"",TrRoad_emi!J79/TrRoad_tech!J194)</f>
        <v>3.3415766564360374</v>
      </c>
      <c r="K221" s="105">
        <f>IF(TrRoad_act!K109=0,"",TrRoad_emi!K79/TrRoad_tech!K194)</f>
        <v>2.1854945611559735</v>
      </c>
      <c r="L221" s="105">
        <f>IF(TrRoad_act!L109=0,"",TrRoad_emi!L79/TrRoad_tech!L194)</f>
        <v>2.4918258456359834</v>
      </c>
      <c r="M221" s="105">
        <f>IF(TrRoad_act!M109=0,"",TrRoad_emi!M79/TrRoad_tech!M194)</f>
        <v>3.0958352752172011</v>
      </c>
      <c r="N221" s="105">
        <f>IF(TrRoad_act!N109=0,"",TrRoad_emi!N79/TrRoad_tech!N194)</f>
        <v>3.366003028229104</v>
      </c>
      <c r="O221" s="105">
        <f>IF(TrRoad_act!O109=0,"",TrRoad_emi!O79/TrRoad_tech!O194)</f>
        <v>3.0155134626511342</v>
      </c>
      <c r="P221" s="105">
        <f>IF(TrRoad_act!P109=0,"",TrRoad_emi!P79/TrRoad_tech!P194)</f>
        <v>2.8316108113323226</v>
      </c>
      <c r="Q221" s="105">
        <f>IF(TrRoad_act!Q109=0,"",TrRoad_emi!Q79/TrRoad_tech!Q194)</f>
        <v>2.4479436808762154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108.37251053932312</v>
      </c>
      <c r="C225" s="78">
        <v>107.78252080817262</v>
      </c>
      <c r="D225" s="78">
        <v>107.13074301243944</v>
      </c>
      <c r="E225" s="78">
        <v>105.78981484094247</v>
      </c>
      <c r="F225" s="78">
        <v>105.64331432722261</v>
      </c>
      <c r="G225" s="78">
        <v>104.22016647965837</v>
      </c>
      <c r="H225" s="78">
        <v>102.11833257873894</v>
      </c>
      <c r="I225" s="78">
        <v>100.62043957111356</v>
      </c>
      <c r="J225" s="78">
        <v>95.735095909517071</v>
      </c>
      <c r="K225" s="78">
        <v>90.465562125206233</v>
      </c>
      <c r="L225" s="78">
        <v>87.175280179314598</v>
      </c>
      <c r="M225" s="78">
        <v>84.622808586762005</v>
      </c>
      <c r="N225" s="78">
        <v>81.340051300842589</v>
      </c>
      <c r="O225" s="78">
        <v>77.34230175077218</v>
      </c>
      <c r="P225" s="78">
        <v>74.2730404750872</v>
      </c>
      <c r="Q225" s="78">
        <v>72.778127494582819</v>
      </c>
    </row>
    <row r="226" spans="1:17" ht="11.45" customHeight="1" x14ac:dyDescent="0.25">
      <c r="A226" s="19" t="s">
        <v>29</v>
      </c>
      <c r="B226" s="76">
        <v>177.81719543010445</v>
      </c>
      <c r="C226" s="76">
        <v>176.97706529778088</v>
      </c>
      <c r="D226" s="76">
        <v>169.6583900816893</v>
      </c>
      <c r="E226" s="76">
        <v>170.92590184896139</v>
      </c>
      <c r="F226" s="76">
        <v>169.68568850604476</v>
      </c>
      <c r="G226" s="76">
        <v>167.80513483510944</v>
      </c>
      <c r="H226" s="76">
        <v>166.89309410209108</v>
      </c>
      <c r="I226" s="76">
        <v>164.64248255580404</v>
      </c>
      <c r="J226" s="76">
        <v>157.42433088722626</v>
      </c>
      <c r="K226" s="76">
        <v>149.3606179177774</v>
      </c>
      <c r="L226" s="76">
        <v>144.42580195116889</v>
      </c>
      <c r="M226" s="76">
        <v>139.71900796458596</v>
      </c>
      <c r="N226" s="76">
        <v>133.39481808826179</v>
      </c>
      <c r="O226" s="76">
        <v>125.6048513608912</v>
      </c>
      <c r="P226" s="76">
        <v>121.31443441669892</v>
      </c>
      <c r="Q226" s="76">
        <v>119.22269622976908</v>
      </c>
    </row>
    <row r="227" spans="1:17" ht="11.45" customHeight="1" x14ac:dyDescent="0.25">
      <c r="A227" s="62" t="s">
        <v>59</v>
      </c>
      <c r="B227" s="77">
        <v>180.62085089887185</v>
      </c>
      <c r="C227" s="77">
        <v>179.6375346802877</v>
      </c>
      <c r="D227" s="77">
        <v>178.55123835406573</v>
      </c>
      <c r="E227" s="77">
        <v>176.31635806823746</v>
      </c>
      <c r="F227" s="77">
        <v>176.07219054537103</v>
      </c>
      <c r="G227" s="77">
        <v>173.70027746609728</v>
      </c>
      <c r="H227" s="77">
        <v>170.19722096456491</v>
      </c>
      <c r="I227" s="77">
        <v>167.70073261852264</v>
      </c>
      <c r="J227" s="77">
        <v>159.55849318252839</v>
      </c>
      <c r="K227" s="77">
        <v>150.77593687534375</v>
      </c>
      <c r="L227" s="77">
        <v>145.292133632191</v>
      </c>
      <c r="M227" s="77">
        <v>141.00780275654799</v>
      </c>
      <c r="N227" s="77">
        <v>135.555247831222</v>
      </c>
      <c r="O227" s="77">
        <v>128.94855940572799</v>
      </c>
      <c r="P227" s="77">
        <v>123.81495681483</v>
      </c>
      <c r="Q227" s="77">
        <v>121.385882800609</v>
      </c>
    </row>
    <row r="228" spans="1:17" ht="11.45" customHeight="1" x14ac:dyDescent="0.25">
      <c r="A228" s="62" t="s">
        <v>58</v>
      </c>
      <c r="B228" s="77">
        <v>162.95220250931405</v>
      </c>
      <c r="C228" s="77">
        <v>162.87124560006677</v>
      </c>
      <c r="D228" s="77">
        <v>162.78134065001925</v>
      </c>
      <c r="E228" s="77">
        <v>163.1521985689651</v>
      </c>
      <c r="F228" s="77">
        <v>162.07614869808438</v>
      </c>
      <c r="G228" s="77">
        <v>162.55938780458956</v>
      </c>
      <c r="H228" s="77">
        <v>163.60172331920248</v>
      </c>
      <c r="I228" s="77">
        <v>162.09581540590725</v>
      </c>
      <c r="J228" s="77">
        <v>154.78260962548305</v>
      </c>
      <c r="K228" s="77">
        <v>148.69997784883361</v>
      </c>
      <c r="L228" s="77">
        <v>142.988203991131</v>
      </c>
      <c r="M228" s="77">
        <v>138.05436746355201</v>
      </c>
      <c r="N228" s="77">
        <v>131.38854396154599</v>
      </c>
      <c r="O228" s="77">
        <v>122.85707045109</v>
      </c>
      <c r="P228" s="77">
        <v>119.54010890497401</v>
      </c>
      <c r="Q228" s="77">
        <v>117.51664492078299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145.30862184147446</v>
      </c>
      <c r="I229" s="77">
        <v>143.97109678940546</v>
      </c>
      <c r="J229" s="77">
        <v>0</v>
      </c>
      <c r="K229" s="77">
        <v>132.07311274413487</v>
      </c>
      <c r="L229" s="77">
        <v>127</v>
      </c>
      <c r="M229" s="77">
        <v>126.26256068440813</v>
      </c>
      <c r="N229" s="77">
        <v>125.28571428571399</v>
      </c>
      <c r="O229" s="77">
        <v>121.34090909090899</v>
      </c>
      <c r="P229" s="77">
        <v>120.454545454545</v>
      </c>
      <c r="Q229" s="77">
        <v>134.23497267759601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118.98671989414397</v>
      </c>
      <c r="O230" s="77">
        <v>117.761904761905</v>
      </c>
      <c r="P230" s="77">
        <v>107.963636363636</v>
      </c>
      <c r="Q230" s="77">
        <v>95.853658536585399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40.538461538461497</v>
      </c>
      <c r="P231" s="77">
        <v>45</v>
      </c>
      <c r="Q231" s="77">
        <v>34.6666666666667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1474.7660983450166</v>
      </c>
      <c r="C233" s="76">
        <v>1472.7361673812975</v>
      </c>
      <c r="D233" s="76">
        <v>1478.3617703768632</v>
      </c>
      <c r="E233" s="76">
        <v>1473.6918620852502</v>
      </c>
      <c r="F233" s="76">
        <v>1473.1811298309256</v>
      </c>
      <c r="G233" s="76">
        <v>1468.1690919651585</v>
      </c>
      <c r="H233" s="76">
        <v>1460.6531780991361</v>
      </c>
      <c r="I233" s="76">
        <v>1455.2373058515052</v>
      </c>
      <c r="J233" s="76">
        <v>1436.9060455770489</v>
      </c>
      <c r="K233" s="76">
        <v>1416.2817757170019</v>
      </c>
      <c r="L233" s="76">
        <v>1403.0429115808893</v>
      </c>
      <c r="M233" s="76">
        <v>1392.5421249879334</v>
      </c>
      <c r="N233" s="76">
        <v>1301.0114743374609</v>
      </c>
      <c r="O233" s="76">
        <v>1349.8164895074835</v>
      </c>
      <c r="P233" s="76">
        <v>1289.2601089581897</v>
      </c>
      <c r="Q233" s="76">
        <v>1282.7822334518235</v>
      </c>
    </row>
    <row r="234" spans="1:17" ht="11.45" customHeight="1" x14ac:dyDescent="0.25">
      <c r="A234" s="62" t="s">
        <v>59</v>
      </c>
      <c r="B234" s="75">
        <v>0</v>
      </c>
      <c r="C234" s="75">
        <v>449.09383670071924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322.2595906282175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1482.6369750457693</v>
      </c>
      <c r="C235" s="75">
        <v>1480.6103391557633</v>
      </c>
      <c r="D235" s="75">
        <v>1478.3617703768634</v>
      </c>
      <c r="E235" s="75">
        <v>1473.6918620852502</v>
      </c>
      <c r="F235" s="75">
        <v>1473.1811298309256</v>
      </c>
      <c r="G235" s="75">
        <v>1468.1690919651585</v>
      </c>
      <c r="H235" s="75">
        <v>1460.6531780991361</v>
      </c>
      <c r="I235" s="75">
        <v>1455.2373058515052</v>
      </c>
      <c r="J235" s="75">
        <v>1436.9060455770489</v>
      </c>
      <c r="K235" s="75">
        <v>1416.2817757170019</v>
      </c>
      <c r="L235" s="75">
        <v>1403.0429115808893</v>
      </c>
      <c r="M235" s="75">
        <v>1392.5421249879334</v>
      </c>
      <c r="N235" s="75">
        <v>1378.632264353377</v>
      </c>
      <c r="O235" s="75">
        <v>1361.0444925756715</v>
      </c>
      <c r="P235" s="75">
        <v>1347.1273105762477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869.784863137927</v>
      </c>
      <c r="O237" s="75">
        <v>858.68866434430038</v>
      </c>
      <c r="P237" s="75">
        <v>849.90825599783511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231.07070624607314</v>
      </c>
      <c r="C240" s="78">
        <v>230.63509792495134</v>
      </c>
      <c r="D240" s="78">
        <v>232.25580922462657</v>
      </c>
      <c r="E240" s="78">
        <v>233.74199406951431</v>
      </c>
      <c r="F240" s="78">
        <v>233.76987198059811</v>
      </c>
      <c r="G240" s="78">
        <v>235.05115685299907</v>
      </c>
      <c r="H240" s="78">
        <v>235.9639428355955</v>
      </c>
      <c r="I240" s="78">
        <v>233.73787576000981</v>
      </c>
      <c r="J240" s="78">
        <v>222.3644520858098</v>
      </c>
      <c r="K240" s="78">
        <v>214.8159153249986</v>
      </c>
      <c r="L240" s="78">
        <v>206.3625321029611</v>
      </c>
      <c r="M240" s="78">
        <v>199.63096991324494</v>
      </c>
      <c r="N240" s="78">
        <v>191.24531161204808</v>
      </c>
      <c r="O240" s="78">
        <v>188.04271443334514</v>
      </c>
      <c r="P240" s="78">
        <v>186.32715008431694</v>
      </c>
      <c r="Q240" s="78">
        <v>175.51286587327095</v>
      </c>
    </row>
    <row r="241" spans="1:17" ht="11.45" customHeight="1" x14ac:dyDescent="0.25">
      <c r="A241" s="62" t="s">
        <v>59</v>
      </c>
      <c r="B241" s="77">
        <v>214.9699773169971</v>
      </c>
      <c r="C241" s="77">
        <v>213.79966135318389</v>
      </c>
      <c r="D241" s="77">
        <v>212.5067812928512</v>
      </c>
      <c r="E241" s="77">
        <v>209.84688814120335</v>
      </c>
      <c r="F241" s="77">
        <v>209.5562866597524</v>
      </c>
      <c r="G241" s="77">
        <v>206.73330083994341</v>
      </c>
      <c r="H241" s="77">
        <v>202.56405917749433</v>
      </c>
      <c r="I241" s="77">
        <v>199.59280729572058</v>
      </c>
      <c r="J241" s="77">
        <v>189.9021374857038</v>
      </c>
      <c r="K241" s="77">
        <v>179.44938011718821</v>
      </c>
      <c r="L241" s="77">
        <v>172.92270806949946</v>
      </c>
      <c r="M241" s="77">
        <v>167.85957206182883</v>
      </c>
      <c r="N241" s="77">
        <v>158.43023255814001</v>
      </c>
      <c r="O241" s="77">
        <v>155.613333333333</v>
      </c>
      <c r="P241" s="77">
        <v>148.530303030303</v>
      </c>
      <c r="Q241" s="77">
        <v>137.776923076923</v>
      </c>
    </row>
    <row r="242" spans="1:17" ht="11.45" customHeight="1" x14ac:dyDescent="0.25">
      <c r="A242" s="62" t="s">
        <v>58</v>
      </c>
      <c r="B242" s="77">
        <v>238.02535181273817</v>
      </c>
      <c r="C242" s="77">
        <v>237.90709752400497</v>
      </c>
      <c r="D242" s="77">
        <v>237.77577277334049</v>
      </c>
      <c r="E242" s="77">
        <v>238.31748736983133</v>
      </c>
      <c r="F242" s="77">
        <v>236.74569426031627</v>
      </c>
      <c r="G242" s="77">
        <v>237.45156479513767</v>
      </c>
      <c r="H242" s="77">
        <v>238.97411112315351</v>
      </c>
      <c r="I242" s="77">
        <v>236.77442154952413</v>
      </c>
      <c r="J242" s="77">
        <v>226.09197386266374</v>
      </c>
      <c r="K242" s="77">
        <v>217.20703370052286</v>
      </c>
      <c r="L242" s="77">
        <v>208.8638081348727</v>
      </c>
      <c r="M242" s="77">
        <v>201.65692073366429</v>
      </c>
      <c r="N242" s="77">
        <v>191.92010859026601</v>
      </c>
      <c r="O242" s="77">
        <v>188.51162384198599</v>
      </c>
      <c r="P242" s="77">
        <v>186.79333902647301</v>
      </c>
      <c r="Q242" s="77">
        <v>176.62576383154399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234.66983436124113</v>
      </c>
      <c r="I243" s="77">
        <v>232.50976444628819</v>
      </c>
      <c r="J243" s="77">
        <v>222.01972342273868</v>
      </c>
      <c r="K243" s="77">
        <v>213.29481415805</v>
      </c>
      <c r="L243" s="77">
        <v>205.1018624097303</v>
      </c>
      <c r="M243" s="77">
        <v>0</v>
      </c>
      <c r="N243" s="77">
        <v>202.333333333333</v>
      </c>
      <c r="O243" s="77">
        <v>139</v>
      </c>
      <c r="P243" s="77">
        <v>139</v>
      </c>
      <c r="Q243" s="77">
        <v>168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162.875</v>
      </c>
      <c r="Q244" s="77">
        <v>174.333333333333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1118.9783145502572</v>
      </c>
      <c r="C246" s="76">
        <v>1117.2507555311811</v>
      </c>
      <c r="D246" s="76">
        <v>1118.6030740449014</v>
      </c>
      <c r="E246" s="76">
        <v>1107.4714528957109</v>
      </c>
      <c r="F246" s="76">
        <v>1116.845845212903</v>
      </c>
      <c r="G246" s="76">
        <v>1094.3129353832162</v>
      </c>
      <c r="H246" s="76">
        <v>1104.0279662600287</v>
      </c>
      <c r="I246" s="76">
        <v>1074.2597091935827</v>
      </c>
      <c r="J246" s="76">
        <v>1078.5711125121602</v>
      </c>
      <c r="K246" s="76">
        <v>1078.5968993514639</v>
      </c>
      <c r="L246" s="76">
        <v>1100.7286078635223</v>
      </c>
      <c r="M246" s="76">
        <v>1095.3353515429144</v>
      </c>
      <c r="N246" s="76">
        <v>1093.7447812195549</v>
      </c>
      <c r="O246" s="76">
        <v>1070.1840062641593</v>
      </c>
      <c r="P246" s="76">
        <v>1087.3804166717919</v>
      </c>
      <c r="Q246" s="76">
        <v>1061.3964430747726</v>
      </c>
    </row>
    <row r="247" spans="1:17" ht="11.45" customHeight="1" x14ac:dyDescent="0.25">
      <c r="A247" s="17" t="s">
        <v>23</v>
      </c>
      <c r="B247" s="75">
        <v>1034.6308344017712</v>
      </c>
      <c r="C247" s="75">
        <v>1033.0334970752626</v>
      </c>
      <c r="D247" s="75">
        <v>1031.2615699788726</v>
      </c>
      <c r="E247" s="75">
        <v>1029.0551909248818</v>
      </c>
      <c r="F247" s="75">
        <v>1026.4199663640229</v>
      </c>
      <c r="G247" s="75">
        <v>1023.3625451875989</v>
      </c>
      <c r="H247" s="75">
        <v>1019.8905772651825</v>
      </c>
      <c r="I247" s="75">
        <v>1016.0126663248168</v>
      </c>
      <c r="J247" s="75">
        <v>1011.738317707706</v>
      </c>
      <c r="K247" s="75">
        <v>1007.0778815707886</v>
      </c>
      <c r="L247" s="75">
        <v>1002.0424921627789</v>
      </c>
      <c r="M247" s="75">
        <v>996.64400380900008</v>
      </c>
      <c r="N247" s="75">
        <v>990.89492426494564</v>
      </c>
      <c r="O247" s="75">
        <v>984.80834610622537</v>
      </c>
      <c r="P247" s="75">
        <v>978.3978768068539</v>
      </c>
      <c r="Q247" s="75">
        <v>971.67756815793791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705</v>
      </c>
      <c r="C4" s="40">
        <f t="shared" ref="C4:Q4" si="1">SUM(C5,C6,C9)</f>
        <v>715</v>
      </c>
      <c r="D4" s="40">
        <f t="shared" si="1"/>
        <v>749</v>
      </c>
      <c r="E4" s="40">
        <f t="shared" si="1"/>
        <v>777</v>
      </c>
      <c r="F4" s="40">
        <f t="shared" si="1"/>
        <v>695</v>
      </c>
      <c r="G4" s="40">
        <f t="shared" si="1"/>
        <v>716</v>
      </c>
      <c r="H4" s="40">
        <f t="shared" si="1"/>
        <v>724</v>
      </c>
      <c r="I4" s="40">
        <f t="shared" si="1"/>
        <v>740</v>
      </c>
      <c r="J4" s="40">
        <f t="shared" si="1"/>
        <v>765</v>
      </c>
      <c r="K4" s="40">
        <f t="shared" si="1"/>
        <v>773</v>
      </c>
      <c r="L4" s="40">
        <f t="shared" si="1"/>
        <v>729</v>
      </c>
      <c r="M4" s="40">
        <f t="shared" si="1"/>
        <v>689</v>
      </c>
      <c r="N4" s="40">
        <f t="shared" si="1"/>
        <v>659</v>
      </c>
      <c r="O4" s="40">
        <f t="shared" si="1"/>
        <v>679</v>
      </c>
      <c r="P4" s="40">
        <f t="shared" si="1"/>
        <v>620</v>
      </c>
      <c r="Q4" s="40">
        <f t="shared" si="1"/>
        <v>628</v>
      </c>
    </row>
    <row r="5" spans="1:17" ht="11.45" customHeight="1" x14ac:dyDescent="0.25">
      <c r="A5" s="91" t="s">
        <v>21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</row>
    <row r="6" spans="1:17" ht="11.45" customHeight="1" x14ac:dyDescent="0.25">
      <c r="A6" s="19" t="s">
        <v>20</v>
      </c>
      <c r="B6" s="38">
        <f t="shared" ref="B6" si="2">SUM(B7:B8)</f>
        <v>705</v>
      </c>
      <c r="C6" s="38">
        <f t="shared" ref="C6:Q6" si="3">SUM(C7:C8)</f>
        <v>715</v>
      </c>
      <c r="D6" s="38">
        <f t="shared" si="3"/>
        <v>749</v>
      </c>
      <c r="E6" s="38">
        <f t="shared" si="3"/>
        <v>777</v>
      </c>
      <c r="F6" s="38">
        <f t="shared" si="3"/>
        <v>695</v>
      </c>
      <c r="G6" s="38">
        <f t="shared" si="3"/>
        <v>716</v>
      </c>
      <c r="H6" s="38">
        <f t="shared" si="3"/>
        <v>724</v>
      </c>
      <c r="I6" s="38">
        <f t="shared" si="3"/>
        <v>740</v>
      </c>
      <c r="J6" s="38">
        <f t="shared" si="3"/>
        <v>751</v>
      </c>
      <c r="K6" s="38">
        <f t="shared" si="3"/>
        <v>757</v>
      </c>
      <c r="L6" s="38">
        <f t="shared" si="3"/>
        <v>713.9</v>
      </c>
      <c r="M6" s="38">
        <f t="shared" si="3"/>
        <v>676</v>
      </c>
      <c r="N6" s="38">
        <f t="shared" si="3"/>
        <v>647</v>
      </c>
      <c r="O6" s="38">
        <f t="shared" si="3"/>
        <v>668</v>
      </c>
      <c r="P6" s="38">
        <f t="shared" si="3"/>
        <v>612</v>
      </c>
      <c r="Q6" s="38">
        <f t="shared" si="3"/>
        <v>622</v>
      </c>
    </row>
    <row r="7" spans="1:17" ht="11.45" customHeight="1" x14ac:dyDescent="0.25">
      <c r="A7" s="62" t="s">
        <v>116</v>
      </c>
      <c r="B7" s="42">
        <v>167.73581269320303</v>
      </c>
      <c r="C7" s="42">
        <v>181.83787379910692</v>
      </c>
      <c r="D7" s="42">
        <v>240.39007981755984</v>
      </c>
      <c r="E7" s="42">
        <v>231.92751498287669</v>
      </c>
      <c r="F7" s="42">
        <v>206.98272777797078</v>
      </c>
      <c r="G7" s="42">
        <v>210.48179099793387</v>
      </c>
      <c r="H7" s="42">
        <v>227.02515662397093</v>
      </c>
      <c r="I7" s="42">
        <v>242.6643555333178</v>
      </c>
      <c r="J7" s="42">
        <v>209.88438550550501</v>
      </c>
      <c r="K7" s="42">
        <v>208.64491031762304</v>
      </c>
      <c r="L7" s="42">
        <v>199.28994216206206</v>
      </c>
      <c r="M7" s="42">
        <v>212.8949995760828</v>
      </c>
      <c r="N7" s="42">
        <v>190.57946136993667</v>
      </c>
      <c r="O7" s="42">
        <v>223.52554172236202</v>
      </c>
      <c r="P7" s="42">
        <v>227.98019577634008</v>
      </c>
      <c r="Q7" s="42">
        <v>226.27545354519339</v>
      </c>
    </row>
    <row r="8" spans="1:17" ht="11.45" customHeight="1" x14ac:dyDescent="0.25">
      <c r="A8" s="62" t="s">
        <v>16</v>
      </c>
      <c r="B8" s="42">
        <v>537.264187306797</v>
      </c>
      <c r="C8" s="42">
        <v>533.16212620089311</v>
      </c>
      <c r="D8" s="42">
        <v>508.60992018244019</v>
      </c>
      <c r="E8" s="42">
        <v>545.07248501712331</v>
      </c>
      <c r="F8" s="42">
        <v>488.01727222202919</v>
      </c>
      <c r="G8" s="42">
        <v>505.5182090020661</v>
      </c>
      <c r="H8" s="42">
        <v>496.97484337602907</v>
      </c>
      <c r="I8" s="42">
        <v>497.3356444666822</v>
      </c>
      <c r="J8" s="42">
        <v>541.11561449449505</v>
      </c>
      <c r="K8" s="42">
        <v>548.35508968237696</v>
      </c>
      <c r="L8" s="42">
        <v>514.61005783793792</v>
      </c>
      <c r="M8" s="42">
        <v>463.1050004239172</v>
      </c>
      <c r="N8" s="42">
        <v>456.42053863006333</v>
      </c>
      <c r="O8" s="42">
        <v>444.47445827763795</v>
      </c>
      <c r="P8" s="42">
        <v>384.01980422365989</v>
      </c>
      <c r="Q8" s="42">
        <v>395.72454645480661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14</v>
      </c>
      <c r="K9" s="120">
        <v>16</v>
      </c>
      <c r="L9" s="120">
        <v>15.100000000000001</v>
      </c>
      <c r="M9" s="120">
        <v>13</v>
      </c>
      <c r="N9" s="120">
        <v>12</v>
      </c>
      <c r="O9" s="120">
        <v>11</v>
      </c>
      <c r="P9" s="120">
        <v>8</v>
      </c>
      <c r="Q9" s="120">
        <v>6</v>
      </c>
    </row>
    <row r="10" spans="1:17" ht="11.45" customHeight="1" x14ac:dyDescent="0.25">
      <c r="A10" s="25" t="s">
        <v>51</v>
      </c>
      <c r="B10" s="40">
        <f t="shared" ref="B10" si="4">SUM(B11:B12)</f>
        <v>2857</v>
      </c>
      <c r="C10" s="40">
        <f t="shared" ref="C10:Q10" si="5">SUM(C11:C12)</f>
        <v>2837</v>
      </c>
      <c r="D10" s="40">
        <f t="shared" si="5"/>
        <v>3078</v>
      </c>
      <c r="E10" s="40">
        <f t="shared" si="5"/>
        <v>3018</v>
      </c>
      <c r="F10" s="40">
        <f t="shared" si="5"/>
        <v>3149</v>
      </c>
      <c r="G10" s="40">
        <f t="shared" si="5"/>
        <v>3245</v>
      </c>
      <c r="H10" s="40">
        <f t="shared" si="5"/>
        <v>3373</v>
      </c>
      <c r="I10" s="40">
        <f t="shared" si="5"/>
        <v>3603</v>
      </c>
      <c r="J10" s="40">
        <f t="shared" si="5"/>
        <v>3520</v>
      </c>
      <c r="K10" s="40">
        <f t="shared" si="5"/>
        <v>2817</v>
      </c>
      <c r="L10" s="40">
        <f t="shared" si="5"/>
        <v>3421</v>
      </c>
      <c r="M10" s="40">
        <f t="shared" si="5"/>
        <v>3752</v>
      </c>
      <c r="N10" s="40">
        <f t="shared" si="5"/>
        <v>3470</v>
      </c>
      <c r="O10" s="40">
        <f t="shared" si="5"/>
        <v>3799</v>
      </c>
      <c r="P10" s="40">
        <f t="shared" si="5"/>
        <v>4110</v>
      </c>
      <c r="Q10" s="40">
        <f t="shared" si="5"/>
        <v>4175</v>
      </c>
    </row>
    <row r="11" spans="1:17" ht="11.45" customHeight="1" x14ac:dyDescent="0.25">
      <c r="A11" s="116" t="s">
        <v>116</v>
      </c>
      <c r="B11" s="42">
        <v>746.16951478431986</v>
      </c>
      <c r="C11" s="42">
        <v>732.51584347918561</v>
      </c>
      <c r="D11" s="42">
        <v>774.15502922177802</v>
      </c>
      <c r="E11" s="42">
        <v>751.87180744708951</v>
      </c>
      <c r="F11" s="42">
        <v>739.9920882399698</v>
      </c>
      <c r="G11" s="42">
        <v>784.89024223687329</v>
      </c>
      <c r="H11" s="42">
        <v>800.64864178725577</v>
      </c>
      <c r="I11" s="42">
        <v>813.30169206768289</v>
      </c>
      <c r="J11" s="42">
        <v>764.5158062526906</v>
      </c>
      <c r="K11" s="42">
        <v>656.66024455173044</v>
      </c>
      <c r="L11" s="42">
        <v>744.80344303275535</v>
      </c>
      <c r="M11" s="42">
        <v>778.15894039735122</v>
      </c>
      <c r="N11" s="42">
        <v>686.88224289002255</v>
      </c>
      <c r="O11" s="42">
        <v>783.59032890881781</v>
      </c>
      <c r="P11" s="42">
        <v>1185.8614777987314</v>
      </c>
      <c r="Q11" s="42">
        <v>970.43808834178117</v>
      </c>
    </row>
    <row r="12" spans="1:17" ht="11.45" customHeight="1" x14ac:dyDescent="0.25">
      <c r="A12" s="93" t="s">
        <v>16</v>
      </c>
      <c r="B12" s="36">
        <v>2110.8304852156803</v>
      </c>
      <c r="C12" s="36">
        <v>2104.4841565208144</v>
      </c>
      <c r="D12" s="36">
        <v>2303.844970778222</v>
      </c>
      <c r="E12" s="36">
        <v>2266.1281925529106</v>
      </c>
      <c r="F12" s="36">
        <v>2409.0079117600303</v>
      </c>
      <c r="G12" s="36">
        <v>2460.1097577631267</v>
      </c>
      <c r="H12" s="36">
        <v>2572.3513582127443</v>
      </c>
      <c r="I12" s="36">
        <v>2789.6983079323172</v>
      </c>
      <c r="J12" s="36">
        <v>2755.4841937473093</v>
      </c>
      <c r="K12" s="36">
        <v>2160.3397554482694</v>
      </c>
      <c r="L12" s="36">
        <v>2676.1965569672448</v>
      </c>
      <c r="M12" s="36">
        <v>2973.8410596026488</v>
      </c>
      <c r="N12" s="36">
        <v>2783.1177571099774</v>
      </c>
      <c r="O12" s="36">
        <v>3015.4096710911822</v>
      </c>
      <c r="P12" s="36">
        <v>2924.1385222012686</v>
      </c>
      <c r="Q12" s="36">
        <v>3204.5619116582188</v>
      </c>
    </row>
    <row r="14" spans="1:17" ht="11.45" customHeight="1" x14ac:dyDescent="0.25">
      <c r="A14" s="27" t="s">
        <v>115</v>
      </c>
      <c r="B14" s="68">
        <f t="shared" ref="B14" si="6">B15+B21</f>
        <v>17.227166666666669</v>
      </c>
      <c r="C14" s="68">
        <f t="shared" ref="C14:Q14" si="7">C15+C21</f>
        <v>17.655500000000004</v>
      </c>
      <c r="D14" s="68">
        <f t="shared" si="7"/>
        <v>16.230000000000004</v>
      </c>
      <c r="E14" s="68">
        <f t="shared" si="7"/>
        <v>16.807333333333332</v>
      </c>
      <c r="F14" s="68">
        <f t="shared" si="7"/>
        <v>17.867148148148146</v>
      </c>
      <c r="G14" s="68">
        <f t="shared" si="7"/>
        <v>18.736565217391306</v>
      </c>
      <c r="H14" s="68">
        <f t="shared" si="7"/>
        <v>18.82327272727273</v>
      </c>
      <c r="I14" s="68">
        <f t="shared" si="7"/>
        <v>19.02</v>
      </c>
      <c r="J14" s="68">
        <f t="shared" si="7"/>
        <v>18.999086956521737</v>
      </c>
      <c r="K14" s="68">
        <f t="shared" si="7"/>
        <v>16.492253521126763</v>
      </c>
      <c r="L14" s="68">
        <f t="shared" si="7"/>
        <v>17.859615384615385</v>
      </c>
      <c r="M14" s="68">
        <f t="shared" si="7"/>
        <v>18.144925925925925</v>
      </c>
      <c r="N14" s="68">
        <f t="shared" si="7"/>
        <v>17.781076923076924</v>
      </c>
      <c r="O14" s="68">
        <f t="shared" si="7"/>
        <v>18.056666666666668</v>
      </c>
      <c r="P14" s="68">
        <f t="shared" si="7"/>
        <v>18.015477477477479</v>
      </c>
      <c r="Q14" s="68">
        <f t="shared" si="7"/>
        <v>19.353000000000002</v>
      </c>
    </row>
    <row r="15" spans="1:17" ht="11.45" customHeight="1" x14ac:dyDescent="0.25">
      <c r="A15" s="25" t="s">
        <v>39</v>
      </c>
      <c r="B15" s="79">
        <f t="shared" ref="B15" si="8">SUM(B16,B17,B20)</f>
        <v>10.943000000000001</v>
      </c>
      <c r="C15" s="79">
        <f t="shared" ref="C15:Q15" si="9">SUM(C16,C17,C20)</f>
        <v>11.533000000000001</v>
      </c>
      <c r="D15" s="79">
        <f t="shared" si="9"/>
        <v>11.465000000000002</v>
      </c>
      <c r="E15" s="79">
        <f t="shared" si="9"/>
        <v>11.625999999999999</v>
      </c>
      <c r="F15" s="79">
        <f t="shared" si="9"/>
        <v>11.939</v>
      </c>
      <c r="G15" s="79">
        <f t="shared" si="9"/>
        <v>11.887</v>
      </c>
      <c r="H15" s="79">
        <f t="shared" si="9"/>
        <v>11.816000000000001</v>
      </c>
      <c r="I15" s="79">
        <f t="shared" si="9"/>
        <v>11.599999999999998</v>
      </c>
      <c r="J15" s="79">
        <f t="shared" si="9"/>
        <v>11.672999999999998</v>
      </c>
      <c r="K15" s="79">
        <f t="shared" si="9"/>
        <v>11.700000000000001</v>
      </c>
      <c r="L15" s="79">
        <f t="shared" si="9"/>
        <v>11.805</v>
      </c>
      <c r="M15" s="79">
        <f t="shared" si="9"/>
        <v>11.939</v>
      </c>
      <c r="N15" s="79">
        <f t="shared" si="9"/>
        <v>11.678000000000001</v>
      </c>
      <c r="O15" s="79">
        <f t="shared" si="9"/>
        <v>11.11</v>
      </c>
      <c r="P15" s="79">
        <f t="shared" si="9"/>
        <v>10.338000000000001</v>
      </c>
      <c r="Q15" s="79">
        <f t="shared" si="9"/>
        <v>11.182</v>
      </c>
    </row>
    <row r="16" spans="1:17" ht="11.45" customHeight="1" x14ac:dyDescent="0.25">
      <c r="A16" s="91" t="s">
        <v>21</v>
      </c>
      <c r="B16" s="123">
        <v>0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</row>
    <row r="17" spans="1:17" ht="11.45" customHeight="1" x14ac:dyDescent="0.25">
      <c r="A17" s="19" t="s">
        <v>20</v>
      </c>
      <c r="B17" s="76">
        <f t="shared" ref="B17" si="10">SUM(B18:B19)</f>
        <v>10.943000000000001</v>
      </c>
      <c r="C17" s="76">
        <f t="shared" ref="C17:Q17" si="11">SUM(C18:C19)</f>
        <v>11.533000000000001</v>
      </c>
      <c r="D17" s="76">
        <f t="shared" si="11"/>
        <v>11.465000000000002</v>
      </c>
      <c r="E17" s="76">
        <f t="shared" si="11"/>
        <v>11.625999999999999</v>
      </c>
      <c r="F17" s="76">
        <f t="shared" si="11"/>
        <v>11.939</v>
      </c>
      <c r="G17" s="76">
        <f t="shared" si="11"/>
        <v>11.887</v>
      </c>
      <c r="H17" s="76">
        <f t="shared" si="11"/>
        <v>11.816000000000001</v>
      </c>
      <c r="I17" s="76">
        <f t="shared" si="11"/>
        <v>11.599999999999998</v>
      </c>
      <c r="J17" s="76">
        <f t="shared" si="11"/>
        <v>11.61303909348451</v>
      </c>
      <c r="K17" s="76">
        <f t="shared" si="11"/>
        <v>11.631611753811825</v>
      </c>
      <c r="L17" s="76">
        <f t="shared" si="11"/>
        <v>11.739359564333032</v>
      </c>
      <c r="M17" s="76">
        <f t="shared" si="11"/>
        <v>11.881523485104902</v>
      </c>
      <c r="N17" s="76">
        <f t="shared" si="11"/>
        <v>11.624646624393666</v>
      </c>
      <c r="O17" s="76">
        <f t="shared" si="11"/>
        <v>11.062058275913335</v>
      </c>
      <c r="P17" s="76">
        <f t="shared" si="11"/>
        <v>10.302968310055341</v>
      </c>
      <c r="Q17" s="76">
        <f t="shared" si="11"/>
        <v>11.155291401273885</v>
      </c>
    </row>
    <row r="18" spans="1:17" ht="11.45" customHeight="1" x14ac:dyDescent="0.25">
      <c r="A18" s="62" t="s">
        <v>17</v>
      </c>
      <c r="B18" s="77">
        <v>2.7707999999999995</v>
      </c>
      <c r="C18" s="77">
        <v>3.1324999999999994</v>
      </c>
      <c r="D18" s="77">
        <v>3.9405999999999994</v>
      </c>
      <c r="E18" s="77">
        <v>3.7187999999999994</v>
      </c>
      <c r="F18" s="77">
        <v>3.8106</v>
      </c>
      <c r="G18" s="77">
        <v>3.7467000000000001</v>
      </c>
      <c r="H18" s="77">
        <v>3.9740900000000003</v>
      </c>
      <c r="I18" s="77">
        <v>4.0779999999999994</v>
      </c>
      <c r="J18" s="77">
        <v>3.47905</v>
      </c>
      <c r="K18" s="77">
        <v>3.43825</v>
      </c>
      <c r="L18" s="77">
        <v>3.5130499999999998</v>
      </c>
      <c r="M18" s="77">
        <v>4.0128900000000005</v>
      </c>
      <c r="N18" s="77">
        <v>3.6711000000000005</v>
      </c>
      <c r="O18" s="77">
        <v>3.9654276967405004</v>
      </c>
      <c r="P18" s="77">
        <v>4.0949805477596053</v>
      </c>
      <c r="Q18" s="77">
        <v>4.3338757608306482</v>
      </c>
    </row>
    <row r="19" spans="1:17" ht="11.45" customHeight="1" x14ac:dyDescent="0.25">
      <c r="A19" s="62" t="s">
        <v>16</v>
      </c>
      <c r="B19" s="77">
        <v>8.1722000000000019</v>
      </c>
      <c r="C19" s="77">
        <v>8.400500000000001</v>
      </c>
      <c r="D19" s="77">
        <v>7.5244000000000026</v>
      </c>
      <c r="E19" s="77">
        <v>7.9071999999999996</v>
      </c>
      <c r="F19" s="77">
        <v>8.1283999999999992</v>
      </c>
      <c r="G19" s="77">
        <v>8.1402999999999999</v>
      </c>
      <c r="H19" s="77">
        <v>7.8419100000000004</v>
      </c>
      <c r="I19" s="77">
        <v>7.5219999999999994</v>
      </c>
      <c r="J19" s="77">
        <v>8.1339890934845087</v>
      </c>
      <c r="K19" s="77">
        <v>8.1933617538118249</v>
      </c>
      <c r="L19" s="77">
        <v>8.2263095643330324</v>
      </c>
      <c r="M19" s="77">
        <v>7.8686334851049011</v>
      </c>
      <c r="N19" s="77">
        <v>7.953546624393665</v>
      </c>
      <c r="O19" s="77">
        <v>7.0966305791728352</v>
      </c>
      <c r="P19" s="77">
        <v>6.207987762295736</v>
      </c>
      <c r="Q19" s="77">
        <v>6.8214156404432371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5.996090651548814E-2</v>
      </c>
      <c r="K20" s="122">
        <v>6.8388246188176793E-2</v>
      </c>
      <c r="L20" s="122">
        <v>6.5640435666966993E-2</v>
      </c>
      <c r="M20" s="122">
        <v>5.7476514895098495E-2</v>
      </c>
      <c r="N20" s="122">
        <v>5.3353375606335546E-2</v>
      </c>
      <c r="O20" s="122">
        <v>4.7941724086663959E-2</v>
      </c>
      <c r="P20" s="122">
        <v>3.5031689944660507E-2</v>
      </c>
      <c r="Q20" s="122">
        <v>2.6708598726114651E-2</v>
      </c>
    </row>
    <row r="21" spans="1:17" ht="11.45" customHeight="1" x14ac:dyDescent="0.25">
      <c r="A21" s="25" t="s">
        <v>18</v>
      </c>
      <c r="B21" s="79">
        <f t="shared" ref="B21" si="12">SUM(B22:B23)</f>
        <v>6.2841666666666667</v>
      </c>
      <c r="C21" s="79">
        <f t="shared" ref="C21:Q21" si="13">SUM(C22:C23)</f>
        <v>6.1225000000000005</v>
      </c>
      <c r="D21" s="79">
        <f t="shared" si="13"/>
        <v>4.7650000000000006</v>
      </c>
      <c r="E21" s="79">
        <f t="shared" si="13"/>
        <v>5.1813333333333338</v>
      </c>
      <c r="F21" s="79">
        <f t="shared" si="13"/>
        <v>5.9281481481481482</v>
      </c>
      <c r="G21" s="79">
        <f t="shared" si="13"/>
        <v>6.8495652173913051</v>
      </c>
      <c r="H21" s="79">
        <f t="shared" si="13"/>
        <v>7.0072727272727278</v>
      </c>
      <c r="I21" s="79">
        <f t="shared" si="13"/>
        <v>7.4200000000000008</v>
      </c>
      <c r="J21" s="79">
        <f t="shared" si="13"/>
        <v>7.3260869565217401</v>
      </c>
      <c r="K21" s="79">
        <f t="shared" si="13"/>
        <v>4.7922535211267618</v>
      </c>
      <c r="L21" s="79">
        <f t="shared" si="13"/>
        <v>6.0546153846153841</v>
      </c>
      <c r="M21" s="79">
        <f t="shared" si="13"/>
        <v>6.205925925925925</v>
      </c>
      <c r="N21" s="79">
        <f t="shared" si="13"/>
        <v>6.103076923076924</v>
      </c>
      <c r="O21" s="79">
        <f t="shared" si="13"/>
        <v>6.9466666666666681</v>
      </c>
      <c r="P21" s="79">
        <f t="shared" si="13"/>
        <v>7.6774774774774777</v>
      </c>
      <c r="Q21" s="79">
        <f t="shared" si="13"/>
        <v>8.1709999999999994</v>
      </c>
    </row>
    <row r="22" spans="1:17" ht="11.45" customHeight="1" x14ac:dyDescent="0.25">
      <c r="A22" s="116" t="s">
        <v>17</v>
      </c>
      <c r="B22" s="77">
        <v>0.96526315789473693</v>
      </c>
      <c r="C22" s="77">
        <v>0.98111111111111116</v>
      </c>
      <c r="D22" s="77">
        <v>1.0812121212121215</v>
      </c>
      <c r="E22" s="77">
        <v>1.2420689655172412</v>
      </c>
      <c r="F22" s="77">
        <v>1.247857142857143</v>
      </c>
      <c r="G22" s="77">
        <v>1.3623076923076924</v>
      </c>
      <c r="H22" s="77">
        <v>1.2592592592592591</v>
      </c>
      <c r="I22" s="77">
        <v>1.2666666666666668</v>
      </c>
      <c r="J22" s="77">
        <v>1.0606249999999999</v>
      </c>
      <c r="K22" s="77">
        <v>0.92081332590657639</v>
      </c>
      <c r="L22" s="77">
        <v>0.99331668200341805</v>
      </c>
      <c r="M22" s="77">
        <v>1.0733180539814466</v>
      </c>
      <c r="N22" s="77">
        <v>0.98237445916311061</v>
      </c>
      <c r="O22" s="77">
        <v>1.1799724013251212</v>
      </c>
      <c r="P22" s="77">
        <v>2.1254988262910794</v>
      </c>
      <c r="Q22" s="77">
        <v>1.7638809683927368</v>
      </c>
    </row>
    <row r="23" spans="1:17" ht="11.45" customHeight="1" x14ac:dyDescent="0.25">
      <c r="A23" s="93" t="s">
        <v>16</v>
      </c>
      <c r="B23" s="74">
        <v>5.3189035087719301</v>
      </c>
      <c r="C23" s="74">
        <v>5.1413888888888897</v>
      </c>
      <c r="D23" s="74">
        <v>3.6837878787878786</v>
      </c>
      <c r="E23" s="74">
        <v>3.9392643678160928</v>
      </c>
      <c r="F23" s="74">
        <v>4.6802910052910054</v>
      </c>
      <c r="G23" s="74">
        <v>5.4872575250836126</v>
      </c>
      <c r="H23" s="74">
        <v>5.7480134680134682</v>
      </c>
      <c r="I23" s="74">
        <v>6.1533333333333342</v>
      </c>
      <c r="J23" s="74">
        <v>6.2654619565217402</v>
      </c>
      <c r="K23" s="74">
        <v>3.8714401952201851</v>
      </c>
      <c r="L23" s="74">
        <v>5.0612987026119658</v>
      </c>
      <c r="M23" s="74">
        <v>5.1326078719444785</v>
      </c>
      <c r="N23" s="74">
        <v>5.1207024639138137</v>
      </c>
      <c r="O23" s="74">
        <v>5.7666942653415472</v>
      </c>
      <c r="P23" s="74">
        <v>5.5519786511863982</v>
      </c>
      <c r="Q23" s="74">
        <v>6.4071190316072624</v>
      </c>
    </row>
    <row r="25" spans="1:17" ht="11.45" customHeight="1" x14ac:dyDescent="0.25">
      <c r="A25" s="27" t="s">
        <v>114</v>
      </c>
      <c r="B25" s="68">
        <f t="shared" ref="B25:Q25" si="14">B26+B32</f>
        <v>82.5</v>
      </c>
      <c r="C25" s="68">
        <f t="shared" si="14"/>
        <v>86</v>
      </c>
      <c r="D25" s="68">
        <f t="shared" si="14"/>
        <v>92.5</v>
      </c>
      <c r="E25" s="68">
        <f t="shared" si="14"/>
        <v>94</v>
      </c>
      <c r="F25" s="68">
        <f t="shared" si="14"/>
        <v>94</v>
      </c>
      <c r="G25" s="68">
        <f t="shared" si="14"/>
        <v>95.5</v>
      </c>
      <c r="H25" s="68">
        <f t="shared" si="14"/>
        <v>96</v>
      </c>
      <c r="I25" s="68">
        <f t="shared" si="14"/>
        <v>99</v>
      </c>
      <c r="J25" s="68">
        <f t="shared" si="14"/>
        <v>100.5</v>
      </c>
      <c r="K25" s="68">
        <f t="shared" si="14"/>
        <v>99</v>
      </c>
      <c r="L25" s="68">
        <f t="shared" si="14"/>
        <v>99.5</v>
      </c>
      <c r="M25" s="68">
        <f t="shared" si="14"/>
        <v>100</v>
      </c>
      <c r="N25" s="68">
        <f t="shared" si="14"/>
        <v>100.5</v>
      </c>
      <c r="O25" s="68">
        <f t="shared" si="14"/>
        <v>99</v>
      </c>
      <c r="P25" s="68">
        <f t="shared" si="14"/>
        <v>106</v>
      </c>
      <c r="Q25" s="68">
        <f t="shared" si="14"/>
        <v>104.5</v>
      </c>
    </row>
    <row r="26" spans="1:17" ht="11.45" customHeight="1" x14ac:dyDescent="0.25">
      <c r="A26" s="25" t="s">
        <v>39</v>
      </c>
      <c r="B26" s="79">
        <f t="shared" ref="B26:Q26" si="15">SUM(B27,B28,B31)</f>
        <v>41</v>
      </c>
      <c r="C26" s="79">
        <f t="shared" si="15"/>
        <v>43.5</v>
      </c>
      <c r="D26" s="79">
        <f t="shared" si="15"/>
        <v>47</v>
      </c>
      <c r="E26" s="79">
        <f t="shared" si="15"/>
        <v>47</v>
      </c>
      <c r="F26" s="79">
        <f t="shared" si="15"/>
        <v>47</v>
      </c>
      <c r="G26" s="79">
        <f t="shared" si="15"/>
        <v>47.5</v>
      </c>
      <c r="H26" s="79">
        <f t="shared" si="15"/>
        <v>47.5</v>
      </c>
      <c r="I26" s="79">
        <f t="shared" si="15"/>
        <v>48.5</v>
      </c>
      <c r="J26" s="79">
        <f t="shared" si="15"/>
        <v>49</v>
      </c>
      <c r="K26" s="79">
        <f t="shared" si="15"/>
        <v>50</v>
      </c>
      <c r="L26" s="79">
        <f t="shared" si="15"/>
        <v>50.5</v>
      </c>
      <c r="M26" s="79">
        <f t="shared" si="15"/>
        <v>51</v>
      </c>
      <c r="N26" s="79">
        <f t="shared" si="15"/>
        <v>51</v>
      </c>
      <c r="O26" s="79">
        <f t="shared" si="15"/>
        <v>49.5</v>
      </c>
      <c r="P26" s="79">
        <f t="shared" si="15"/>
        <v>48</v>
      </c>
      <c r="Q26" s="79">
        <f t="shared" si="15"/>
        <v>48</v>
      </c>
    </row>
    <row r="27" spans="1:17" ht="11.45" customHeight="1" x14ac:dyDescent="0.25">
      <c r="A27" s="91" t="s">
        <v>21</v>
      </c>
      <c r="B27" s="123">
        <v>0</v>
      </c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0</v>
      </c>
      <c r="I27" s="123">
        <v>0</v>
      </c>
      <c r="J27" s="123">
        <v>0</v>
      </c>
      <c r="K27" s="123">
        <v>0</v>
      </c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</row>
    <row r="28" spans="1:17" ht="11.45" customHeight="1" x14ac:dyDescent="0.25">
      <c r="A28" s="19" t="s">
        <v>20</v>
      </c>
      <c r="B28" s="76">
        <f t="shared" ref="B28:Q28" si="16">SUM(B29:B30)</f>
        <v>41</v>
      </c>
      <c r="C28" s="76">
        <f t="shared" si="16"/>
        <v>43.5</v>
      </c>
      <c r="D28" s="76">
        <f t="shared" si="16"/>
        <v>47</v>
      </c>
      <c r="E28" s="76">
        <f t="shared" si="16"/>
        <v>47</v>
      </c>
      <c r="F28" s="76">
        <f t="shared" si="16"/>
        <v>47</v>
      </c>
      <c r="G28" s="76">
        <f t="shared" si="16"/>
        <v>47.5</v>
      </c>
      <c r="H28" s="76">
        <f t="shared" si="16"/>
        <v>47.5</v>
      </c>
      <c r="I28" s="76">
        <f t="shared" si="16"/>
        <v>48.5</v>
      </c>
      <c r="J28" s="76">
        <f t="shared" si="16"/>
        <v>48.5</v>
      </c>
      <c r="K28" s="76">
        <f t="shared" si="16"/>
        <v>49.5</v>
      </c>
      <c r="L28" s="76">
        <f t="shared" si="16"/>
        <v>50</v>
      </c>
      <c r="M28" s="76">
        <f t="shared" si="16"/>
        <v>50.5</v>
      </c>
      <c r="N28" s="76">
        <f t="shared" si="16"/>
        <v>50.5</v>
      </c>
      <c r="O28" s="76">
        <f t="shared" si="16"/>
        <v>49</v>
      </c>
      <c r="P28" s="76">
        <f t="shared" si="16"/>
        <v>47.5</v>
      </c>
      <c r="Q28" s="76">
        <f t="shared" si="16"/>
        <v>47.5</v>
      </c>
    </row>
    <row r="29" spans="1:17" ht="11.45" customHeight="1" x14ac:dyDescent="0.25">
      <c r="A29" s="62" t="s">
        <v>17</v>
      </c>
      <c r="B29" s="77">
        <v>10.5</v>
      </c>
      <c r="C29" s="77">
        <v>12</v>
      </c>
      <c r="D29" s="77">
        <v>15</v>
      </c>
      <c r="E29" s="77">
        <v>15</v>
      </c>
      <c r="F29" s="77">
        <v>15</v>
      </c>
      <c r="G29" s="77">
        <v>15</v>
      </c>
      <c r="H29" s="77">
        <v>15</v>
      </c>
      <c r="I29" s="77">
        <v>15.5</v>
      </c>
      <c r="J29" s="77">
        <v>15.5</v>
      </c>
      <c r="K29" s="77">
        <v>16</v>
      </c>
      <c r="L29" s="77">
        <v>16.5</v>
      </c>
      <c r="M29" s="77">
        <v>16.5</v>
      </c>
      <c r="N29" s="77">
        <v>16.5</v>
      </c>
      <c r="O29" s="77">
        <v>16.5</v>
      </c>
      <c r="P29" s="77">
        <v>16.5</v>
      </c>
      <c r="Q29" s="77">
        <v>16.5</v>
      </c>
    </row>
    <row r="30" spans="1:17" ht="11.45" customHeight="1" x14ac:dyDescent="0.25">
      <c r="A30" s="62" t="s">
        <v>16</v>
      </c>
      <c r="B30" s="77">
        <v>30.5</v>
      </c>
      <c r="C30" s="77">
        <v>31.5</v>
      </c>
      <c r="D30" s="77">
        <v>32</v>
      </c>
      <c r="E30" s="77">
        <v>32</v>
      </c>
      <c r="F30" s="77">
        <v>32</v>
      </c>
      <c r="G30" s="77">
        <v>32.5</v>
      </c>
      <c r="H30" s="77">
        <v>32.5</v>
      </c>
      <c r="I30" s="77">
        <v>33</v>
      </c>
      <c r="J30" s="77">
        <v>33</v>
      </c>
      <c r="K30" s="77">
        <v>33.5</v>
      </c>
      <c r="L30" s="77">
        <v>33.5</v>
      </c>
      <c r="M30" s="77">
        <v>34</v>
      </c>
      <c r="N30" s="77">
        <v>34</v>
      </c>
      <c r="O30" s="77">
        <v>32.5</v>
      </c>
      <c r="P30" s="77">
        <v>31</v>
      </c>
      <c r="Q30" s="77">
        <v>31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0.5</v>
      </c>
      <c r="K31" s="122">
        <v>0.5</v>
      </c>
      <c r="L31" s="122">
        <v>0.5</v>
      </c>
      <c r="M31" s="122">
        <v>0.5</v>
      </c>
      <c r="N31" s="122">
        <v>0.5</v>
      </c>
      <c r="O31" s="122">
        <v>0.5</v>
      </c>
      <c r="P31" s="122">
        <v>0.5</v>
      </c>
      <c r="Q31" s="122">
        <v>0.5</v>
      </c>
    </row>
    <row r="32" spans="1:17" ht="11.45" customHeight="1" x14ac:dyDescent="0.25">
      <c r="A32" s="25" t="s">
        <v>18</v>
      </c>
      <c r="B32" s="79">
        <f t="shared" ref="B32:Q32" si="17">SUM(B33:B34)</f>
        <v>41.5</v>
      </c>
      <c r="C32" s="79">
        <f t="shared" si="17"/>
        <v>42.5</v>
      </c>
      <c r="D32" s="79">
        <f t="shared" si="17"/>
        <v>45.5</v>
      </c>
      <c r="E32" s="79">
        <f t="shared" si="17"/>
        <v>47</v>
      </c>
      <c r="F32" s="79">
        <f t="shared" si="17"/>
        <v>47</v>
      </c>
      <c r="G32" s="79">
        <f t="shared" si="17"/>
        <v>48</v>
      </c>
      <c r="H32" s="79">
        <f t="shared" si="17"/>
        <v>48.5</v>
      </c>
      <c r="I32" s="79">
        <f t="shared" si="17"/>
        <v>50.5</v>
      </c>
      <c r="J32" s="79">
        <f t="shared" si="17"/>
        <v>51.5</v>
      </c>
      <c r="K32" s="79">
        <f t="shared" si="17"/>
        <v>49</v>
      </c>
      <c r="L32" s="79">
        <f t="shared" si="17"/>
        <v>49</v>
      </c>
      <c r="M32" s="79">
        <f t="shared" si="17"/>
        <v>49</v>
      </c>
      <c r="N32" s="79">
        <f t="shared" si="17"/>
        <v>49.5</v>
      </c>
      <c r="O32" s="79">
        <f t="shared" si="17"/>
        <v>49.5</v>
      </c>
      <c r="P32" s="79">
        <f t="shared" si="17"/>
        <v>58</v>
      </c>
      <c r="Q32" s="79">
        <f t="shared" si="17"/>
        <v>56.5</v>
      </c>
    </row>
    <row r="33" spans="1:17" ht="11.45" customHeight="1" x14ac:dyDescent="0.25">
      <c r="A33" s="116" t="s">
        <v>17</v>
      </c>
      <c r="B33" s="77">
        <v>10</v>
      </c>
      <c r="C33" s="77">
        <v>10.5</v>
      </c>
      <c r="D33" s="77">
        <v>11.5</v>
      </c>
      <c r="E33" s="77">
        <v>13</v>
      </c>
      <c r="F33" s="77">
        <v>13</v>
      </c>
      <c r="G33" s="77">
        <v>14</v>
      </c>
      <c r="H33" s="77">
        <v>14</v>
      </c>
      <c r="I33" s="77">
        <v>14</v>
      </c>
      <c r="J33" s="77">
        <v>14</v>
      </c>
      <c r="K33" s="77">
        <v>14</v>
      </c>
      <c r="L33" s="77">
        <v>14</v>
      </c>
      <c r="M33" s="77">
        <v>14</v>
      </c>
      <c r="N33" s="77">
        <v>14</v>
      </c>
      <c r="O33" s="77">
        <v>14</v>
      </c>
      <c r="P33" s="77">
        <v>22</v>
      </c>
      <c r="Q33" s="77">
        <v>18.5</v>
      </c>
    </row>
    <row r="34" spans="1:17" ht="11.45" customHeight="1" x14ac:dyDescent="0.25">
      <c r="A34" s="93" t="s">
        <v>16</v>
      </c>
      <c r="B34" s="74">
        <v>31.5</v>
      </c>
      <c r="C34" s="74">
        <v>32</v>
      </c>
      <c r="D34" s="74">
        <v>34</v>
      </c>
      <c r="E34" s="74">
        <v>34</v>
      </c>
      <c r="F34" s="74">
        <v>34</v>
      </c>
      <c r="G34" s="74">
        <v>34</v>
      </c>
      <c r="H34" s="74">
        <v>34.5</v>
      </c>
      <c r="I34" s="74">
        <v>36.5</v>
      </c>
      <c r="J34" s="74">
        <v>37.5</v>
      </c>
      <c r="K34" s="74">
        <v>35</v>
      </c>
      <c r="L34" s="74">
        <v>35</v>
      </c>
      <c r="M34" s="74">
        <v>35</v>
      </c>
      <c r="N34" s="74">
        <v>35.5</v>
      </c>
      <c r="O34" s="74">
        <v>35.5</v>
      </c>
      <c r="P34" s="74">
        <v>36</v>
      </c>
      <c r="Q34" s="74">
        <v>38</v>
      </c>
    </row>
    <row r="36" spans="1:17" ht="11.45" customHeight="1" x14ac:dyDescent="0.25">
      <c r="A36" s="27" t="s">
        <v>113</v>
      </c>
      <c r="B36" s="68">
        <f t="shared" ref="B36:Q36" si="18">B37+B43</f>
        <v>82.5</v>
      </c>
      <c r="C36" s="68">
        <f t="shared" si="18"/>
        <v>86</v>
      </c>
      <c r="D36" s="68">
        <f t="shared" si="18"/>
        <v>92.5</v>
      </c>
      <c r="E36" s="68">
        <f t="shared" si="18"/>
        <v>94</v>
      </c>
      <c r="F36" s="68">
        <f t="shared" si="18"/>
        <v>94</v>
      </c>
      <c r="G36" s="68">
        <f t="shared" si="18"/>
        <v>95.5</v>
      </c>
      <c r="H36" s="68">
        <f t="shared" si="18"/>
        <v>96</v>
      </c>
      <c r="I36" s="68">
        <f t="shared" si="18"/>
        <v>99</v>
      </c>
      <c r="J36" s="68">
        <f t="shared" si="18"/>
        <v>100.5</v>
      </c>
      <c r="K36" s="68">
        <f t="shared" si="18"/>
        <v>99</v>
      </c>
      <c r="L36" s="68">
        <f t="shared" si="18"/>
        <v>99.5</v>
      </c>
      <c r="M36" s="68">
        <f t="shared" si="18"/>
        <v>100</v>
      </c>
      <c r="N36" s="68">
        <f t="shared" si="18"/>
        <v>100.5</v>
      </c>
      <c r="O36" s="68">
        <f t="shared" si="18"/>
        <v>99</v>
      </c>
      <c r="P36" s="68">
        <f t="shared" si="18"/>
        <v>106</v>
      </c>
      <c r="Q36" s="68">
        <f t="shared" si="18"/>
        <v>104.5</v>
      </c>
    </row>
    <row r="37" spans="1:17" ht="11.45" customHeight="1" x14ac:dyDescent="0.25">
      <c r="A37" s="25" t="s">
        <v>39</v>
      </c>
      <c r="B37" s="79">
        <f t="shared" ref="B37:Q37" si="19">SUM(B38,B39,B42)</f>
        <v>41</v>
      </c>
      <c r="C37" s="79">
        <f t="shared" si="19"/>
        <v>43.5</v>
      </c>
      <c r="D37" s="79">
        <f t="shared" si="19"/>
        <v>47</v>
      </c>
      <c r="E37" s="79">
        <f t="shared" si="19"/>
        <v>47</v>
      </c>
      <c r="F37" s="79">
        <f t="shared" si="19"/>
        <v>47</v>
      </c>
      <c r="G37" s="79">
        <f t="shared" si="19"/>
        <v>47.5</v>
      </c>
      <c r="H37" s="79">
        <f t="shared" si="19"/>
        <v>47.5</v>
      </c>
      <c r="I37" s="79">
        <f t="shared" si="19"/>
        <v>48.5</v>
      </c>
      <c r="J37" s="79">
        <f t="shared" si="19"/>
        <v>49</v>
      </c>
      <c r="K37" s="79">
        <f t="shared" si="19"/>
        <v>50</v>
      </c>
      <c r="L37" s="79">
        <f t="shared" si="19"/>
        <v>50.5</v>
      </c>
      <c r="M37" s="79">
        <f t="shared" si="19"/>
        <v>51</v>
      </c>
      <c r="N37" s="79">
        <f t="shared" si="19"/>
        <v>51</v>
      </c>
      <c r="O37" s="79">
        <f t="shared" si="19"/>
        <v>49.5</v>
      </c>
      <c r="P37" s="79">
        <f t="shared" si="19"/>
        <v>48</v>
      </c>
      <c r="Q37" s="79">
        <f t="shared" si="19"/>
        <v>48</v>
      </c>
    </row>
    <row r="38" spans="1:17" ht="11.45" customHeight="1" x14ac:dyDescent="0.25">
      <c r="A38" s="91" t="s">
        <v>21</v>
      </c>
      <c r="B38" s="123">
        <v>0</v>
      </c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</row>
    <row r="39" spans="1:17" ht="11.45" customHeight="1" x14ac:dyDescent="0.25">
      <c r="A39" s="19" t="s">
        <v>20</v>
      </c>
      <c r="B39" s="76">
        <f t="shared" ref="B39:Q39" si="20">SUM(B40:B41)</f>
        <v>41</v>
      </c>
      <c r="C39" s="76">
        <f t="shared" si="20"/>
        <v>43.5</v>
      </c>
      <c r="D39" s="76">
        <f t="shared" si="20"/>
        <v>47</v>
      </c>
      <c r="E39" s="76">
        <f t="shared" si="20"/>
        <v>47</v>
      </c>
      <c r="F39" s="76">
        <f t="shared" si="20"/>
        <v>47</v>
      </c>
      <c r="G39" s="76">
        <f t="shared" si="20"/>
        <v>47.5</v>
      </c>
      <c r="H39" s="76">
        <f t="shared" si="20"/>
        <v>47.5</v>
      </c>
      <c r="I39" s="76">
        <f t="shared" si="20"/>
        <v>48.5</v>
      </c>
      <c r="J39" s="76">
        <f t="shared" si="20"/>
        <v>48.5</v>
      </c>
      <c r="K39" s="76">
        <f t="shared" si="20"/>
        <v>49.5</v>
      </c>
      <c r="L39" s="76">
        <f t="shared" si="20"/>
        <v>50</v>
      </c>
      <c r="M39" s="76">
        <f t="shared" si="20"/>
        <v>50.5</v>
      </c>
      <c r="N39" s="76">
        <f t="shared" si="20"/>
        <v>50.5</v>
      </c>
      <c r="O39" s="76">
        <f t="shared" si="20"/>
        <v>49</v>
      </c>
      <c r="P39" s="76">
        <f t="shared" si="20"/>
        <v>47.5</v>
      </c>
      <c r="Q39" s="76">
        <f t="shared" si="20"/>
        <v>47.5</v>
      </c>
    </row>
    <row r="40" spans="1:17" ht="11.45" customHeight="1" x14ac:dyDescent="0.25">
      <c r="A40" s="62" t="s">
        <v>17</v>
      </c>
      <c r="B40" s="77">
        <v>10.5</v>
      </c>
      <c r="C40" s="77">
        <v>12</v>
      </c>
      <c r="D40" s="77">
        <v>15</v>
      </c>
      <c r="E40" s="77">
        <v>15</v>
      </c>
      <c r="F40" s="77">
        <v>15</v>
      </c>
      <c r="G40" s="77">
        <v>15</v>
      </c>
      <c r="H40" s="77">
        <v>15</v>
      </c>
      <c r="I40" s="77">
        <v>15.5</v>
      </c>
      <c r="J40" s="77">
        <v>15.5</v>
      </c>
      <c r="K40" s="77">
        <v>16</v>
      </c>
      <c r="L40" s="77">
        <v>16.5</v>
      </c>
      <c r="M40" s="77">
        <v>16.5</v>
      </c>
      <c r="N40" s="77">
        <v>16.5</v>
      </c>
      <c r="O40" s="77">
        <v>16.5</v>
      </c>
      <c r="P40" s="77">
        <v>16.5</v>
      </c>
      <c r="Q40" s="77">
        <v>16.5</v>
      </c>
    </row>
    <row r="41" spans="1:17" ht="11.45" customHeight="1" x14ac:dyDescent="0.25">
      <c r="A41" s="62" t="s">
        <v>16</v>
      </c>
      <c r="B41" s="77">
        <v>30.5</v>
      </c>
      <c r="C41" s="77">
        <v>31.5</v>
      </c>
      <c r="D41" s="77">
        <v>32</v>
      </c>
      <c r="E41" s="77">
        <v>32</v>
      </c>
      <c r="F41" s="77">
        <v>32</v>
      </c>
      <c r="G41" s="77">
        <v>32.5</v>
      </c>
      <c r="H41" s="77">
        <v>32.5</v>
      </c>
      <c r="I41" s="77">
        <v>33</v>
      </c>
      <c r="J41" s="77">
        <v>33</v>
      </c>
      <c r="K41" s="77">
        <v>33.5</v>
      </c>
      <c r="L41" s="77">
        <v>33.5</v>
      </c>
      <c r="M41" s="77">
        <v>34</v>
      </c>
      <c r="N41" s="77">
        <v>34</v>
      </c>
      <c r="O41" s="77">
        <v>32.5</v>
      </c>
      <c r="P41" s="77">
        <v>31</v>
      </c>
      <c r="Q41" s="77">
        <v>31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0.5</v>
      </c>
      <c r="K42" s="122">
        <v>0.5</v>
      </c>
      <c r="L42" s="122">
        <v>0.5</v>
      </c>
      <c r="M42" s="122">
        <v>0.5</v>
      </c>
      <c r="N42" s="122">
        <v>0.5</v>
      </c>
      <c r="O42" s="122">
        <v>0.5</v>
      </c>
      <c r="P42" s="122">
        <v>0.5</v>
      </c>
      <c r="Q42" s="122">
        <v>0.5</v>
      </c>
    </row>
    <row r="43" spans="1:17" ht="11.45" customHeight="1" x14ac:dyDescent="0.25">
      <c r="A43" s="25" t="s">
        <v>18</v>
      </c>
      <c r="B43" s="79">
        <f t="shared" ref="B43:Q43" si="21">SUM(B44:B45)</f>
        <v>41.5</v>
      </c>
      <c r="C43" s="79">
        <f t="shared" si="21"/>
        <v>42.5</v>
      </c>
      <c r="D43" s="79">
        <f t="shared" si="21"/>
        <v>45.5</v>
      </c>
      <c r="E43" s="79">
        <f t="shared" si="21"/>
        <v>47</v>
      </c>
      <c r="F43" s="79">
        <f t="shared" si="21"/>
        <v>47</v>
      </c>
      <c r="G43" s="79">
        <f t="shared" si="21"/>
        <v>48</v>
      </c>
      <c r="H43" s="79">
        <f t="shared" si="21"/>
        <v>48.5</v>
      </c>
      <c r="I43" s="79">
        <f t="shared" si="21"/>
        <v>50.5</v>
      </c>
      <c r="J43" s="79">
        <f t="shared" si="21"/>
        <v>51.5</v>
      </c>
      <c r="K43" s="79">
        <f t="shared" si="21"/>
        <v>49</v>
      </c>
      <c r="L43" s="79">
        <f t="shared" si="21"/>
        <v>49</v>
      </c>
      <c r="M43" s="79">
        <f t="shared" si="21"/>
        <v>49</v>
      </c>
      <c r="N43" s="79">
        <f t="shared" si="21"/>
        <v>49.5</v>
      </c>
      <c r="O43" s="79">
        <f t="shared" si="21"/>
        <v>49.5</v>
      </c>
      <c r="P43" s="79">
        <f t="shared" si="21"/>
        <v>58</v>
      </c>
      <c r="Q43" s="79">
        <f t="shared" si="21"/>
        <v>56.5</v>
      </c>
    </row>
    <row r="44" spans="1:17" ht="11.45" customHeight="1" x14ac:dyDescent="0.25">
      <c r="A44" s="116" t="s">
        <v>17</v>
      </c>
      <c r="B44" s="77">
        <v>10</v>
      </c>
      <c r="C44" s="77">
        <v>10.5</v>
      </c>
      <c r="D44" s="77">
        <v>11.5</v>
      </c>
      <c r="E44" s="77">
        <v>13</v>
      </c>
      <c r="F44" s="77">
        <v>13</v>
      </c>
      <c r="G44" s="77">
        <v>14</v>
      </c>
      <c r="H44" s="77">
        <v>14</v>
      </c>
      <c r="I44" s="77">
        <v>14</v>
      </c>
      <c r="J44" s="77">
        <v>14</v>
      </c>
      <c r="K44" s="77">
        <v>14</v>
      </c>
      <c r="L44" s="77">
        <v>14</v>
      </c>
      <c r="M44" s="77">
        <v>14</v>
      </c>
      <c r="N44" s="77">
        <v>14</v>
      </c>
      <c r="O44" s="77">
        <v>14</v>
      </c>
      <c r="P44" s="77">
        <v>22</v>
      </c>
      <c r="Q44" s="77">
        <v>18.5</v>
      </c>
    </row>
    <row r="45" spans="1:17" ht="11.45" customHeight="1" x14ac:dyDescent="0.25">
      <c r="A45" s="93" t="s">
        <v>16</v>
      </c>
      <c r="B45" s="74">
        <v>31.5</v>
      </c>
      <c r="C45" s="74">
        <v>32</v>
      </c>
      <c r="D45" s="74">
        <v>34</v>
      </c>
      <c r="E45" s="74">
        <v>34</v>
      </c>
      <c r="F45" s="74">
        <v>34</v>
      </c>
      <c r="G45" s="74">
        <v>34</v>
      </c>
      <c r="H45" s="74">
        <v>34.5</v>
      </c>
      <c r="I45" s="74">
        <v>36.5</v>
      </c>
      <c r="J45" s="74">
        <v>37.5</v>
      </c>
      <c r="K45" s="74">
        <v>35</v>
      </c>
      <c r="L45" s="74">
        <v>35</v>
      </c>
      <c r="M45" s="74">
        <v>35</v>
      </c>
      <c r="N45" s="74">
        <v>35.5</v>
      </c>
      <c r="O45" s="74">
        <v>35.5</v>
      </c>
      <c r="P45" s="74">
        <v>36</v>
      </c>
      <c r="Q45" s="74">
        <v>38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3.5</v>
      </c>
      <c r="D47" s="68">
        <f t="shared" si="22"/>
        <v>6.5</v>
      </c>
      <c r="E47" s="68">
        <f t="shared" si="22"/>
        <v>1.5</v>
      </c>
      <c r="F47" s="68">
        <f t="shared" si="22"/>
        <v>0</v>
      </c>
      <c r="G47" s="68">
        <f t="shared" si="22"/>
        <v>1.5</v>
      </c>
      <c r="H47" s="68">
        <f t="shared" si="22"/>
        <v>0.5</v>
      </c>
      <c r="I47" s="68">
        <f t="shared" si="22"/>
        <v>3</v>
      </c>
      <c r="J47" s="68">
        <f t="shared" si="22"/>
        <v>1.5</v>
      </c>
      <c r="K47" s="68">
        <f t="shared" si="22"/>
        <v>1</v>
      </c>
      <c r="L47" s="68">
        <f t="shared" si="22"/>
        <v>0.5</v>
      </c>
      <c r="M47" s="68">
        <f t="shared" si="22"/>
        <v>0.5</v>
      </c>
      <c r="N47" s="68">
        <f t="shared" si="22"/>
        <v>0.5</v>
      </c>
      <c r="O47" s="68">
        <f t="shared" si="22"/>
        <v>0</v>
      </c>
      <c r="P47" s="68">
        <f t="shared" si="22"/>
        <v>8.5</v>
      </c>
      <c r="Q47" s="68">
        <f t="shared" si="22"/>
        <v>2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2.5</v>
      </c>
      <c r="D48" s="79">
        <f t="shared" si="23"/>
        <v>3.5</v>
      </c>
      <c r="E48" s="79">
        <f t="shared" si="23"/>
        <v>0</v>
      </c>
      <c r="F48" s="79">
        <f t="shared" si="23"/>
        <v>0</v>
      </c>
      <c r="G48" s="79">
        <f t="shared" si="23"/>
        <v>0.5</v>
      </c>
      <c r="H48" s="79">
        <f t="shared" si="23"/>
        <v>0</v>
      </c>
      <c r="I48" s="79">
        <f t="shared" si="23"/>
        <v>1</v>
      </c>
      <c r="J48" s="79">
        <f t="shared" si="23"/>
        <v>0.5</v>
      </c>
      <c r="K48" s="79">
        <f t="shared" si="23"/>
        <v>1</v>
      </c>
      <c r="L48" s="79">
        <f t="shared" si="23"/>
        <v>0.5</v>
      </c>
      <c r="M48" s="79">
        <f t="shared" si="23"/>
        <v>0.5</v>
      </c>
      <c r="N48" s="79">
        <f t="shared" si="23"/>
        <v>0</v>
      </c>
      <c r="O48" s="79">
        <f t="shared" si="23"/>
        <v>0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2.5</v>
      </c>
      <c r="D50" s="76">
        <f t="shared" si="24"/>
        <v>3.5</v>
      </c>
      <c r="E50" s="76">
        <f t="shared" si="24"/>
        <v>0</v>
      </c>
      <c r="F50" s="76">
        <f t="shared" si="24"/>
        <v>0</v>
      </c>
      <c r="G50" s="76">
        <f t="shared" si="24"/>
        <v>0.5</v>
      </c>
      <c r="H50" s="76">
        <f t="shared" si="24"/>
        <v>0</v>
      </c>
      <c r="I50" s="76">
        <f t="shared" si="24"/>
        <v>1</v>
      </c>
      <c r="J50" s="76">
        <f t="shared" si="24"/>
        <v>0</v>
      </c>
      <c r="K50" s="76">
        <f t="shared" si="24"/>
        <v>1</v>
      </c>
      <c r="L50" s="76">
        <f t="shared" si="24"/>
        <v>0.5</v>
      </c>
      <c r="M50" s="76">
        <f t="shared" si="24"/>
        <v>0.5</v>
      </c>
      <c r="N50" s="76">
        <f t="shared" si="24"/>
        <v>0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1.5</v>
      </c>
      <c r="D51" s="77">
        <v>3</v>
      </c>
      <c r="E51" s="77">
        <v>0</v>
      </c>
      <c r="F51" s="77">
        <v>0</v>
      </c>
      <c r="G51" s="77">
        <v>0</v>
      </c>
      <c r="H51" s="77">
        <v>0</v>
      </c>
      <c r="I51" s="77">
        <v>0.5</v>
      </c>
      <c r="J51" s="77">
        <v>0</v>
      </c>
      <c r="K51" s="77">
        <v>0.5</v>
      </c>
      <c r="L51" s="77">
        <v>0.5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1</v>
      </c>
      <c r="D52" s="77">
        <v>0.5</v>
      </c>
      <c r="E52" s="77">
        <v>0</v>
      </c>
      <c r="F52" s="77">
        <v>0</v>
      </c>
      <c r="G52" s="77">
        <v>0.5</v>
      </c>
      <c r="H52" s="77">
        <v>0</v>
      </c>
      <c r="I52" s="77">
        <v>0.5</v>
      </c>
      <c r="J52" s="77">
        <v>0</v>
      </c>
      <c r="K52" s="77">
        <v>0.5</v>
      </c>
      <c r="L52" s="77">
        <v>0</v>
      </c>
      <c r="M52" s="77">
        <v>0.5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0.5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1</v>
      </c>
      <c r="D54" s="79">
        <f t="shared" si="25"/>
        <v>3</v>
      </c>
      <c r="E54" s="79">
        <f t="shared" si="25"/>
        <v>1.5</v>
      </c>
      <c r="F54" s="79">
        <f t="shared" si="25"/>
        <v>0</v>
      </c>
      <c r="G54" s="79">
        <f t="shared" si="25"/>
        <v>1</v>
      </c>
      <c r="H54" s="79">
        <f t="shared" si="25"/>
        <v>0.5</v>
      </c>
      <c r="I54" s="79">
        <f t="shared" si="25"/>
        <v>2</v>
      </c>
      <c r="J54" s="79">
        <f t="shared" si="25"/>
        <v>1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0.5</v>
      </c>
      <c r="O54" s="79">
        <f t="shared" si="25"/>
        <v>0</v>
      </c>
      <c r="P54" s="79">
        <f t="shared" si="25"/>
        <v>8.5</v>
      </c>
      <c r="Q54" s="79">
        <f t="shared" si="25"/>
        <v>2</v>
      </c>
    </row>
    <row r="55" spans="1:17" ht="11.45" customHeight="1" x14ac:dyDescent="0.25">
      <c r="A55" s="116" t="s">
        <v>17</v>
      </c>
      <c r="B55" s="42"/>
      <c r="C55" s="77">
        <v>0.5</v>
      </c>
      <c r="D55" s="77">
        <v>1</v>
      </c>
      <c r="E55" s="77">
        <v>1.5</v>
      </c>
      <c r="F55" s="77">
        <v>0</v>
      </c>
      <c r="G55" s="77">
        <v>1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8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0.5</v>
      </c>
      <c r="D56" s="74">
        <v>2</v>
      </c>
      <c r="E56" s="74">
        <v>0</v>
      </c>
      <c r="F56" s="74">
        <v>0</v>
      </c>
      <c r="G56" s="74">
        <v>0</v>
      </c>
      <c r="H56" s="74">
        <v>0.5</v>
      </c>
      <c r="I56" s="74">
        <v>2</v>
      </c>
      <c r="J56" s="74">
        <v>1</v>
      </c>
      <c r="K56" s="74">
        <v>0</v>
      </c>
      <c r="L56" s="74">
        <v>0</v>
      </c>
      <c r="M56" s="74">
        <v>0</v>
      </c>
      <c r="N56" s="74">
        <v>0.5</v>
      </c>
      <c r="O56" s="74">
        <v>0</v>
      </c>
      <c r="P56" s="74">
        <v>0.5</v>
      </c>
      <c r="Q56" s="74">
        <v>2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64.424746413232199</v>
      </c>
      <c r="C61" s="79">
        <f t="shared" si="26"/>
        <v>61.996011445417494</v>
      </c>
      <c r="D61" s="79">
        <f t="shared" si="26"/>
        <v>65.329262974269511</v>
      </c>
      <c r="E61" s="79">
        <f t="shared" si="26"/>
        <v>66.832960605539313</v>
      </c>
      <c r="F61" s="79">
        <f t="shared" si="26"/>
        <v>58.212580618142219</v>
      </c>
      <c r="G61" s="79">
        <f t="shared" si="26"/>
        <v>60.233868932447209</v>
      </c>
      <c r="H61" s="79">
        <f t="shared" si="26"/>
        <v>61.272850372376432</v>
      </c>
      <c r="I61" s="79">
        <f t="shared" si="26"/>
        <v>63.793103448275872</v>
      </c>
      <c r="J61" s="79">
        <f t="shared" si="26"/>
        <v>65.535851966075569</v>
      </c>
      <c r="K61" s="79">
        <f t="shared" si="26"/>
        <v>66.068376068376068</v>
      </c>
      <c r="L61" s="79">
        <f t="shared" si="26"/>
        <v>61.753494282083864</v>
      </c>
      <c r="M61" s="79">
        <f t="shared" si="26"/>
        <v>57.71002596532373</v>
      </c>
      <c r="N61" s="79">
        <f t="shared" si="26"/>
        <v>56.430895701318718</v>
      </c>
      <c r="O61" s="79">
        <f t="shared" si="26"/>
        <v>61.116111611161116</v>
      </c>
      <c r="P61" s="79">
        <f t="shared" si="26"/>
        <v>59.972915457535301</v>
      </c>
      <c r="Q61" s="79">
        <f t="shared" si="26"/>
        <v>56.161688427830441</v>
      </c>
    </row>
    <row r="62" spans="1:17" ht="11.45" customHeight="1" x14ac:dyDescent="0.25">
      <c r="A62" s="91" t="s">
        <v>21</v>
      </c>
      <c r="B62" s="123">
        <f t="shared" ref="B62:Q62" si="27">IF(B5=0,0,B5/B16)</f>
        <v>0</v>
      </c>
      <c r="C62" s="123">
        <f t="shared" si="27"/>
        <v>0</v>
      </c>
      <c r="D62" s="123">
        <f t="shared" si="27"/>
        <v>0</v>
      </c>
      <c r="E62" s="123">
        <f t="shared" si="27"/>
        <v>0</v>
      </c>
      <c r="F62" s="123">
        <f t="shared" si="27"/>
        <v>0</v>
      </c>
      <c r="G62" s="123">
        <f t="shared" si="27"/>
        <v>0</v>
      </c>
      <c r="H62" s="123">
        <f t="shared" si="27"/>
        <v>0</v>
      </c>
      <c r="I62" s="123">
        <f t="shared" si="27"/>
        <v>0</v>
      </c>
      <c r="J62" s="123">
        <f t="shared" si="27"/>
        <v>0</v>
      </c>
      <c r="K62" s="123">
        <f t="shared" si="27"/>
        <v>0</v>
      </c>
      <c r="L62" s="123">
        <f t="shared" si="27"/>
        <v>0</v>
      </c>
      <c r="M62" s="123">
        <f t="shared" si="27"/>
        <v>0</v>
      </c>
      <c r="N62" s="123">
        <f t="shared" si="27"/>
        <v>0</v>
      </c>
      <c r="O62" s="123">
        <f t="shared" si="27"/>
        <v>0</v>
      </c>
      <c r="P62" s="123">
        <f t="shared" si="27"/>
        <v>0</v>
      </c>
      <c r="Q62" s="123">
        <f t="shared" si="27"/>
        <v>0</v>
      </c>
    </row>
    <row r="63" spans="1:17" ht="11.45" customHeight="1" x14ac:dyDescent="0.25">
      <c r="A63" s="19" t="s">
        <v>20</v>
      </c>
      <c r="B63" s="76">
        <f t="shared" ref="B63:Q63" si="28">IF(B6=0,0,B6/B17)</f>
        <v>64.424746413232199</v>
      </c>
      <c r="C63" s="76">
        <f t="shared" si="28"/>
        <v>61.996011445417494</v>
      </c>
      <c r="D63" s="76">
        <f t="shared" si="28"/>
        <v>65.329262974269511</v>
      </c>
      <c r="E63" s="76">
        <f t="shared" si="28"/>
        <v>66.832960605539313</v>
      </c>
      <c r="F63" s="76">
        <f t="shared" si="28"/>
        <v>58.212580618142219</v>
      </c>
      <c r="G63" s="76">
        <f t="shared" si="28"/>
        <v>60.233868932447209</v>
      </c>
      <c r="H63" s="76">
        <f t="shared" si="28"/>
        <v>61.272850372376432</v>
      </c>
      <c r="I63" s="76">
        <f t="shared" si="28"/>
        <v>63.793103448275872</v>
      </c>
      <c r="J63" s="76">
        <f t="shared" si="28"/>
        <v>64.668687839115961</v>
      </c>
      <c r="K63" s="76">
        <f t="shared" si="28"/>
        <v>65.081264404472719</v>
      </c>
      <c r="L63" s="76">
        <f t="shared" si="28"/>
        <v>60.81251673805086</v>
      </c>
      <c r="M63" s="76">
        <f t="shared" si="28"/>
        <v>56.895060708961907</v>
      </c>
      <c r="N63" s="76">
        <f t="shared" si="28"/>
        <v>55.657605852921755</v>
      </c>
      <c r="O63" s="76">
        <f t="shared" si="28"/>
        <v>60.386592019182508</v>
      </c>
      <c r="P63" s="76">
        <f t="shared" si="28"/>
        <v>59.400357409884407</v>
      </c>
      <c r="Q63" s="76">
        <f t="shared" si="28"/>
        <v>55.758292421565102</v>
      </c>
    </row>
    <row r="64" spans="1:17" ht="11.45" customHeight="1" x14ac:dyDescent="0.25">
      <c r="A64" s="62" t="s">
        <v>17</v>
      </c>
      <c r="B64" s="77">
        <f t="shared" ref="B64:Q64" si="29">IF(B7=0,0,B7/B18)</f>
        <v>60.536961416631684</v>
      </c>
      <c r="C64" s="77">
        <f t="shared" si="29"/>
        <v>58.048802489738854</v>
      </c>
      <c r="D64" s="77">
        <f t="shared" si="29"/>
        <v>61.003420752565567</v>
      </c>
      <c r="E64" s="77">
        <f t="shared" si="29"/>
        <v>62.366224315068493</v>
      </c>
      <c r="F64" s="77">
        <f t="shared" si="29"/>
        <v>54.317621313696208</v>
      </c>
      <c r="G64" s="77">
        <f t="shared" si="29"/>
        <v>56.177914163913272</v>
      </c>
      <c r="H64" s="77">
        <f t="shared" si="29"/>
        <v>57.126324925698945</v>
      </c>
      <c r="I64" s="77">
        <f t="shared" si="29"/>
        <v>59.50572720287343</v>
      </c>
      <c r="J64" s="77">
        <f t="shared" si="29"/>
        <v>60.328073901066389</v>
      </c>
      <c r="K64" s="77">
        <f t="shared" si="29"/>
        <v>60.683461155420069</v>
      </c>
      <c r="L64" s="77">
        <f t="shared" si="29"/>
        <v>56.728467332392668</v>
      </c>
      <c r="M64" s="77">
        <f t="shared" si="29"/>
        <v>53.052787286988369</v>
      </c>
      <c r="N64" s="77">
        <f t="shared" si="29"/>
        <v>51.913448658422993</v>
      </c>
      <c r="O64" s="77">
        <f t="shared" si="29"/>
        <v>56.368583370236557</v>
      </c>
      <c r="P64" s="77">
        <f t="shared" si="29"/>
        <v>55.673083942015246</v>
      </c>
      <c r="Q64" s="77">
        <f t="shared" si="29"/>
        <v>52.210876829986589</v>
      </c>
    </row>
    <row r="65" spans="1:17" ht="11.45" customHeight="1" x14ac:dyDescent="0.25">
      <c r="A65" s="62" t="s">
        <v>16</v>
      </c>
      <c r="B65" s="77">
        <f t="shared" ref="B65:Q65" si="30">IF(B8=0,0,B8/B19)</f>
        <v>65.742907333006642</v>
      </c>
      <c r="C65" s="77">
        <f t="shared" si="30"/>
        <v>63.467903839163512</v>
      </c>
      <c r="D65" s="77">
        <f t="shared" si="30"/>
        <v>67.594747778220196</v>
      </c>
      <c r="E65" s="77">
        <f t="shared" si="30"/>
        <v>68.933691447936482</v>
      </c>
      <c r="F65" s="77">
        <f t="shared" si="30"/>
        <v>60.038540453475377</v>
      </c>
      <c r="G65" s="77">
        <f t="shared" si="30"/>
        <v>62.100685355830386</v>
      </c>
      <c r="H65" s="77">
        <f t="shared" si="30"/>
        <v>63.374209009798513</v>
      </c>
      <c r="I65" s="77">
        <f t="shared" si="30"/>
        <v>66.117474669859376</v>
      </c>
      <c r="J65" s="77">
        <f t="shared" si="30"/>
        <v>66.525244658606653</v>
      </c>
      <c r="K65" s="77">
        <f t="shared" si="30"/>
        <v>66.926751943701731</v>
      </c>
      <c r="L65" s="77">
        <f t="shared" si="30"/>
        <v>62.556612271089648</v>
      </c>
      <c r="M65" s="77">
        <f t="shared" si="30"/>
        <v>58.854564938189299</v>
      </c>
      <c r="N65" s="77">
        <f t="shared" si="30"/>
        <v>57.385787772993453</v>
      </c>
      <c r="O65" s="77">
        <f t="shared" si="30"/>
        <v>62.63175930026285</v>
      </c>
      <c r="P65" s="77">
        <f t="shared" si="30"/>
        <v>61.858982157794721</v>
      </c>
      <c r="Q65" s="77">
        <f t="shared" si="30"/>
        <v>58.012085366651768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233.48546267197852</v>
      </c>
      <c r="K66" s="122">
        <f t="shared" si="31"/>
        <v>233.95833190362086</v>
      </c>
      <c r="L66" s="122">
        <f t="shared" si="31"/>
        <v>230.04113008346397</v>
      </c>
      <c r="M66" s="122">
        <f t="shared" si="31"/>
        <v>226.17933644248529</v>
      </c>
      <c r="N66" s="122">
        <f t="shared" si="31"/>
        <v>224.91547842335655</v>
      </c>
      <c r="O66" s="122">
        <f t="shared" si="31"/>
        <v>229.44523188434709</v>
      </c>
      <c r="P66" s="122">
        <f t="shared" si="31"/>
        <v>228.36466104368887</v>
      </c>
      <c r="Q66" s="122">
        <f t="shared" si="31"/>
        <v>224.64675371132176</v>
      </c>
    </row>
    <row r="67" spans="1:17" ht="11.45" customHeight="1" x14ac:dyDescent="0.25">
      <c r="A67" s="25" t="s">
        <v>66</v>
      </c>
      <c r="B67" s="79">
        <f t="shared" ref="B67:Q67" si="32">IF(B10=0,0,B10/B21)</f>
        <v>454.6346638376873</v>
      </c>
      <c r="C67" s="79">
        <f t="shared" si="32"/>
        <v>463.37280522662309</v>
      </c>
      <c r="D67" s="79">
        <f t="shared" si="32"/>
        <v>645.96012591815315</v>
      </c>
      <c r="E67" s="79">
        <f t="shared" si="32"/>
        <v>582.47555326814199</v>
      </c>
      <c r="F67" s="79">
        <f t="shared" si="32"/>
        <v>531.1945520429839</v>
      </c>
      <c r="G67" s="79">
        <f t="shared" si="32"/>
        <v>473.75269772756121</v>
      </c>
      <c r="H67" s="79">
        <f t="shared" si="32"/>
        <v>481.35703165542293</v>
      </c>
      <c r="I67" s="79">
        <f t="shared" si="32"/>
        <v>485.5795148247978</v>
      </c>
      <c r="J67" s="79">
        <f t="shared" si="32"/>
        <v>480.47477744807117</v>
      </c>
      <c r="K67" s="79">
        <f t="shared" si="32"/>
        <v>587.82365907421001</v>
      </c>
      <c r="L67" s="79">
        <f t="shared" si="32"/>
        <v>565.02350400203284</v>
      </c>
      <c r="M67" s="79">
        <f t="shared" si="32"/>
        <v>604.58343280019108</v>
      </c>
      <c r="N67" s="79">
        <f t="shared" si="32"/>
        <v>568.56566675069314</v>
      </c>
      <c r="O67" s="79">
        <f t="shared" si="32"/>
        <v>546.88099808061406</v>
      </c>
      <c r="P67" s="79">
        <f t="shared" si="32"/>
        <v>535.33208167096927</v>
      </c>
      <c r="Q67" s="79">
        <f t="shared" si="32"/>
        <v>510.95337168033291</v>
      </c>
    </row>
    <row r="68" spans="1:17" ht="11.45" customHeight="1" x14ac:dyDescent="0.25">
      <c r="A68" s="116" t="s">
        <v>17</v>
      </c>
      <c r="B68" s="77">
        <f t="shared" ref="B68:Q68" si="33">IF(B11=0,0,B11/B22)</f>
        <v>773.02185282999324</v>
      </c>
      <c r="C68" s="77">
        <f t="shared" si="33"/>
        <v>746.6186400127599</v>
      </c>
      <c r="D68" s="77">
        <f t="shared" si="33"/>
        <v>716.00661334973847</v>
      </c>
      <c r="E68" s="77">
        <f t="shared" si="33"/>
        <v>605.33821254762904</v>
      </c>
      <c r="F68" s="77">
        <f t="shared" si="33"/>
        <v>593.01025960844743</v>
      </c>
      <c r="G68" s="77">
        <f t="shared" si="33"/>
        <v>576.14755217839365</v>
      </c>
      <c r="H68" s="77">
        <f t="shared" si="33"/>
        <v>635.8092155369385</v>
      </c>
      <c r="I68" s="77">
        <f t="shared" si="33"/>
        <v>642.08028321132849</v>
      </c>
      <c r="J68" s="77">
        <f t="shared" si="33"/>
        <v>720.81631703258984</v>
      </c>
      <c r="K68" s="77">
        <f t="shared" si="33"/>
        <v>713.13069226623429</v>
      </c>
      <c r="L68" s="77">
        <f t="shared" si="33"/>
        <v>749.81469306501833</v>
      </c>
      <c r="M68" s="77">
        <f t="shared" si="33"/>
        <v>725.00312233712089</v>
      </c>
      <c r="N68" s="77">
        <f t="shared" si="33"/>
        <v>699.20612907137343</v>
      </c>
      <c r="O68" s="77">
        <f t="shared" si="33"/>
        <v>664.0751326292359</v>
      </c>
      <c r="P68" s="77">
        <f t="shared" si="33"/>
        <v>557.921492654041</v>
      </c>
      <c r="Q68" s="77">
        <f t="shared" si="33"/>
        <v>550.17209535746201</v>
      </c>
    </row>
    <row r="69" spans="1:17" ht="11.45" customHeight="1" x14ac:dyDescent="0.25">
      <c r="A69" s="93" t="s">
        <v>16</v>
      </c>
      <c r="B69" s="74">
        <f t="shared" ref="B69:Q69" si="34">IF(B12=0,0,B12/B23)</f>
        <v>396.85444222375924</v>
      </c>
      <c r="C69" s="74">
        <f t="shared" si="34"/>
        <v>409.32211159300505</v>
      </c>
      <c r="D69" s="74">
        <f t="shared" si="34"/>
        <v>625.40109435841998</v>
      </c>
      <c r="E69" s="74">
        <f t="shared" si="34"/>
        <v>575.2668470456681</v>
      </c>
      <c r="F69" s="74">
        <f t="shared" si="34"/>
        <v>514.71327510120193</v>
      </c>
      <c r="G69" s="74">
        <f t="shared" si="34"/>
        <v>448.33138348571322</v>
      </c>
      <c r="H69" s="74">
        <f t="shared" si="34"/>
        <v>447.52006454531795</v>
      </c>
      <c r="I69" s="74">
        <f t="shared" si="34"/>
        <v>453.36375535194747</v>
      </c>
      <c r="J69" s="74">
        <f t="shared" si="34"/>
        <v>439.78947009312162</v>
      </c>
      <c r="K69" s="74">
        <f t="shared" si="34"/>
        <v>558.01966361652705</v>
      </c>
      <c r="L69" s="74">
        <f t="shared" si="34"/>
        <v>528.75688913324757</v>
      </c>
      <c r="M69" s="74">
        <f t="shared" si="34"/>
        <v>579.40157007864593</v>
      </c>
      <c r="N69" s="74">
        <f t="shared" si="34"/>
        <v>543.50311831685838</v>
      </c>
      <c r="O69" s="74">
        <f t="shared" si="34"/>
        <v>522.90090862179375</v>
      </c>
      <c r="P69" s="74">
        <f t="shared" si="34"/>
        <v>526.68403571335989</v>
      </c>
      <c r="Q69" s="74">
        <f t="shared" si="34"/>
        <v>500.15645032496553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320</v>
      </c>
      <c r="C72" s="79">
        <f t="shared" ref="C72:Q72" si="35">IF(C37=0,0,(C38*C73+C39*C74+C42*C77)/C37)</f>
        <v>320</v>
      </c>
      <c r="D72" s="79">
        <f t="shared" si="35"/>
        <v>320</v>
      </c>
      <c r="E72" s="79">
        <f t="shared" si="35"/>
        <v>320</v>
      </c>
      <c r="F72" s="79">
        <f t="shared" si="35"/>
        <v>320</v>
      </c>
      <c r="G72" s="79">
        <f t="shared" si="35"/>
        <v>320</v>
      </c>
      <c r="H72" s="79">
        <f t="shared" si="35"/>
        <v>320</v>
      </c>
      <c r="I72" s="79">
        <f t="shared" si="35"/>
        <v>320</v>
      </c>
      <c r="J72" s="79">
        <f t="shared" si="35"/>
        <v>322.44897959183675</v>
      </c>
      <c r="K72" s="79">
        <f t="shared" si="35"/>
        <v>322.39999999999998</v>
      </c>
      <c r="L72" s="79">
        <f t="shared" si="35"/>
        <v>322.37623762376239</v>
      </c>
      <c r="M72" s="79">
        <f t="shared" si="35"/>
        <v>322.35294117647061</v>
      </c>
      <c r="N72" s="79">
        <f t="shared" si="35"/>
        <v>322.35294117647061</v>
      </c>
      <c r="O72" s="79">
        <f t="shared" si="35"/>
        <v>322.42424242424244</v>
      </c>
      <c r="P72" s="79">
        <f t="shared" si="35"/>
        <v>322.5</v>
      </c>
      <c r="Q72" s="79">
        <f t="shared" si="35"/>
        <v>322.5</v>
      </c>
    </row>
    <row r="73" spans="1:17" ht="11.45" customHeight="1" x14ac:dyDescent="0.25">
      <c r="A73" s="91" t="s">
        <v>21</v>
      </c>
      <c r="B73" s="123">
        <v>0</v>
      </c>
      <c r="C73" s="123">
        <v>0</v>
      </c>
      <c r="D73" s="123">
        <v>0</v>
      </c>
      <c r="E73" s="123">
        <v>0</v>
      </c>
      <c r="F73" s="123">
        <v>0</v>
      </c>
      <c r="G73" s="123">
        <v>0</v>
      </c>
      <c r="H73" s="123">
        <v>0</v>
      </c>
      <c r="I73" s="123">
        <v>0</v>
      </c>
      <c r="J73" s="123">
        <v>0</v>
      </c>
      <c r="K73" s="123">
        <v>0</v>
      </c>
      <c r="L73" s="123">
        <v>0</v>
      </c>
      <c r="M73" s="123">
        <v>0</v>
      </c>
      <c r="N73" s="123">
        <v>0</v>
      </c>
      <c r="O73" s="123">
        <v>0</v>
      </c>
      <c r="P73" s="123">
        <v>0</v>
      </c>
      <c r="Q73" s="123">
        <v>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0.20132733254135063</v>
      </c>
      <c r="C83" s="168">
        <f t="shared" ref="C83:Q83" si="38">IF(C61=0,0,C61/C72)</f>
        <v>0.19373753576692967</v>
      </c>
      <c r="D83" s="168">
        <f t="shared" si="38"/>
        <v>0.20415394679459223</v>
      </c>
      <c r="E83" s="168">
        <f t="shared" si="38"/>
        <v>0.20885300189231035</v>
      </c>
      <c r="F83" s="168">
        <f t="shared" si="38"/>
        <v>0.18191431443169442</v>
      </c>
      <c r="G83" s="168">
        <f t="shared" si="38"/>
        <v>0.18823084041389754</v>
      </c>
      <c r="H83" s="168">
        <f t="shared" si="38"/>
        <v>0.19147765741367634</v>
      </c>
      <c r="I83" s="168">
        <f t="shared" si="38"/>
        <v>0.1993534482758621</v>
      </c>
      <c r="J83" s="168">
        <f t="shared" si="38"/>
        <v>0.20324409786947487</v>
      </c>
      <c r="K83" s="168">
        <f t="shared" si="38"/>
        <v>0.20492672477784141</v>
      </c>
      <c r="L83" s="168">
        <f t="shared" si="38"/>
        <v>0.19155721506420362</v>
      </c>
      <c r="M83" s="168">
        <f t="shared" si="38"/>
        <v>0.17902745281213564</v>
      </c>
      <c r="N83" s="168">
        <f t="shared" si="38"/>
        <v>0.17505934797854344</v>
      </c>
      <c r="O83" s="168">
        <f t="shared" si="38"/>
        <v>0.18955184992183427</v>
      </c>
      <c r="P83" s="168">
        <f t="shared" si="38"/>
        <v>0.18596252855049705</v>
      </c>
      <c r="Q83" s="168">
        <f t="shared" si="38"/>
        <v>0.17414477031885409</v>
      </c>
    </row>
    <row r="84" spans="1:17" ht="11.45" customHeight="1" x14ac:dyDescent="0.25">
      <c r="A84" s="91" t="s">
        <v>21</v>
      </c>
      <c r="B84" s="169">
        <f t="shared" ref="B84:Q84" si="39">IF(B62=0,0,B62/B73)</f>
        <v>0</v>
      </c>
      <c r="C84" s="169">
        <f t="shared" si="39"/>
        <v>0</v>
      </c>
      <c r="D84" s="169">
        <f t="shared" si="39"/>
        <v>0</v>
      </c>
      <c r="E84" s="169">
        <f t="shared" si="39"/>
        <v>0</v>
      </c>
      <c r="F84" s="169">
        <f t="shared" si="39"/>
        <v>0</v>
      </c>
      <c r="G84" s="169">
        <f t="shared" si="39"/>
        <v>0</v>
      </c>
      <c r="H84" s="169">
        <f t="shared" si="39"/>
        <v>0</v>
      </c>
      <c r="I84" s="169">
        <f t="shared" si="39"/>
        <v>0</v>
      </c>
      <c r="J84" s="169">
        <f t="shared" si="39"/>
        <v>0</v>
      </c>
      <c r="K84" s="169">
        <f t="shared" si="39"/>
        <v>0</v>
      </c>
      <c r="L84" s="169">
        <f t="shared" si="39"/>
        <v>0</v>
      </c>
      <c r="M84" s="169">
        <f t="shared" si="39"/>
        <v>0</v>
      </c>
      <c r="N84" s="169">
        <f t="shared" si="39"/>
        <v>0</v>
      </c>
      <c r="O84" s="169">
        <f t="shared" si="39"/>
        <v>0</v>
      </c>
      <c r="P84" s="169">
        <f t="shared" si="39"/>
        <v>0</v>
      </c>
      <c r="Q84" s="169">
        <f t="shared" si="39"/>
        <v>0</v>
      </c>
    </row>
    <row r="85" spans="1:17" ht="11.45" customHeight="1" x14ac:dyDescent="0.25">
      <c r="A85" s="19" t="s">
        <v>20</v>
      </c>
      <c r="B85" s="170">
        <f t="shared" ref="B85:Q85" si="40">IF(B63=0,0,B63/B74)</f>
        <v>0.20132733254135063</v>
      </c>
      <c r="C85" s="170">
        <f t="shared" si="40"/>
        <v>0.19373753576692967</v>
      </c>
      <c r="D85" s="170">
        <f t="shared" si="40"/>
        <v>0.20415394679459223</v>
      </c>
      <c r="E85" s="170">
        <f t="shared" si="40"/>
        <v>0.20885300189231035</v>
      </c>
      <c r="F85" s="170">
        <f t="shared" si="40"/>
        <v>0.18191431443169442</v>
      </c>
      <c r="G85" s="170">
        <f t="shared" si="40"/>
        <v>0.18823084041389754</v>
      </c>
      <c r="H85" s="170">
        <f t="shared" si="40"/>
        <v>0.19147765741367634</v>
      </c>
      <c r="I85" s="170">
        <f t="shared" si="40"/>
        <v>0.1993534482758621</v>
      </c>
      <c r="J85" s="170">
        <f t="shared" si="40"/>
        <v>0.20208964949723737</v>
      </c>
      <c r="K85" s="170">
        <f t="shared" si="40"/>
        <v>0.20337895126397726</v>
      </c>
      <c r="L85" s="170">
        <f t="shared" si="40"/>
        <v>0.19003911480640895</v>
      </c>
      <c r="M85" s="170">
        <f t="shared" si="40"/>
        <v>0.17779706471550596</v>
      </c>
      <c r="N85" s="170">
        <f t="shared" si="40"/>
        <v>0.17393001829038049</v>
      </c>
      <c r="O85" s="170">
        <f t="shared" si="40"/>
        <v>0.18870810005994534</v>
      </c>
      <c r="P85" s="170">
        <f t="shared" si="40"/>
        <v>0.18562611690588876</v>
      </c>
      <c r="Q85" s="170">
        <f t="shared" si="40"/>
        <v>0.17424466381739095</v>
      </c>
    </row>
    <row r="86" spans="1:17" ht="11.45" customHeight="1" x14ac:dyDescent="0.25">
      <c r="A86" s="62" t="s">
        <v>17</v>
      </c>
      <c r="B86" s="171">
        <f t="shared" ref="B86:Q86" si="41">IF(B64=0,0,B64/B75)</f>
        <v>0.18917800442697402</v>
      </c>
      <c r="C86" s="171">
        <f t="shared" si="41"/>
        <v>0.18140250778043393</v>
      </c>
      <c r="D86" s="171">
        <f t="shared" si="41"/>
        <v>0.1906356898517674</v>
      </c>
      <c r="E86" s="171">
        <f t="shared" si="41"/>
        <v>0.19489445098458905</v>
      </c>
      <c r="F86" s="171">
        <f t="shared" si="41"/>
        <v>0.16974256660530065</v>
      </c>
      <c r="G86" s="171">
        <f t="shared" si="41"/>
        <v>0.17555598176222897</v>
      </c>
      <c r="H86" s="171">
        <f t="shared" si="41"/>
        <v>0.1785197653928092</v>
      </c>
      <c r="I86" s="171">
        <f t="shared" si="41"/>
        <v>0.18595539750897946</v>
      </c>
      <c r="J86" s="171">
        <f t="shared" si="41"/>
        <v>0.18852523094083246</v>
      </c>
      <c r="K86" s="171">
        <f t="shared" si="41"/>
        <v>0.18963581611068772</v>
      </c>
      <c r="L86" s="171">
        <f t="shared" si="41"/>
        <v>0.17727646041372708</v>
      </c>
      <c r="M86" s="171">
        <f t="shared" si="41"/>
        <v>0.16578996027183865</v>
      </c>
      <c r="N86" s="171">
        <f t="shared" si="41"/>
        <v>0.16222952705757185</v>
      </c>
      <c r="O86" s="171">
        <f t="shared" si="41"/>
        <v>0.17615182303198923</v>
      </c>
      <c r="P86" s="171">
        <f t="shared" si="41"/>
        <v>0.17397838731879764</v>
      </c>
      <c r="Q86" s="171">
        <f t="shared" si="41"/>
        <v>0.1631589900937081</v>
      </c>
    </row>
    <row r="87" spans="1:17" ht="11.45" customHeight="1" x14ac:dyDescent="0.25">
      <c r="A87" s="62" t="s">
        <v>16</v>
      </c>
      <c r="B87" s="171">
        <f t="shared" ref="B87:Q87" si="42">IF(B65=0,0,B65/B76)</f>
        <v>0.20544658541564575</v>
      </c>
      <c r="C87" s="171">
        <f t="shared" si="42"/>
        <v>0.19833719949738599</v>
      </c>
      <c r="D87" s="171">
        <f t="shared" si="42"/>
        <v>0.2112335868069381</v>
      </c>
      <c r="E87" s="171">
        <f t="shared" si="42"/>
        <v>0.2154177857748015</v>
      </c>
      <c r="F87" s="171">
        <f t="shared" si="42"/>
        <v>0.18762043891711055</v>
      </c>
      <c r="G87" s="171">
        <f t="shared" si="42"/>
        <v>0.19406464173696997</v>
      </c>
      <c r="H87" s="171">
        <f t="shared" si="42"/>
        <v>0.19804440315562036</v>
      </c>
      <c r="I87" s="171">
        <f t="shared" si="42"/>
        <v>0.20661710834331054</v>
      </c>
      <c r="J87" s="171">
        <f t="shared" si="42"/>
        <v>0.20789138955814579</v>
      </c>
      <c r="K87" s="171">
        <f t="shared" si="42"/>
        <v>0.2091460998240679</v>
      </c>
      <c r="L87" s="171">
        <f t="shared" si="42"/>
        <v>0.19548941334715514</v>
      </c>
      <c r="M87" s="171">
        <f t="shared" si="42"/>
        <v>0.18392051543184157</v>
      </c>
      <c r="N87" s="171">
        <f t="shared" si="42"/>
        <v>0.17933058679060454</v>
      </c>
      <c r="O87" s="171">
        <f t="shared" si="42"/>
        <v>0.1957242478133214</v>
      </c>
      <c r="P87" s="171">
        <f t="shared" si="42"/>
        <v>0.19330931924310851</v>
      </c>
      <c r="Q87" s="171">
        <f t="shared" si="42"/>
        <v>0.18128776677078678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0.41693832619996163</v>
      </c>
      <c r="K88" s="172">
        <f t="shared" si="43"/>
        <v>0.41778273554218009</v>
      </c>
      <c r="L88" s="172">
        <f t="shared" si="43"/>
        <v>0.41078773229189997</v>
      </c>
      <c r="M88" s="172">
        <f t="shared" si="43"/>
        <v>0.40389167221872374</v>
      </c>
      <c r="N88" s="172">
        <f t="shared" si="43"/>
        <v>0.40163478289885096</v>
      </c>
      <c r="O88" s="172">
        <f t="shared" si="43"/>
        <v>0.4097236283649055</v>
      </c>
      <c r="P88" s="172">
        <f t="shared" si="43"/>
        <v>0.40779403757801586</v>
      </c>
      <c r="Q88" s="172">
        <f t="shared" si="43"/>
        <v>0.40115491734164599</v>
      </c>
    </row>
    <row r="89" spans="1:17" ht="11.45" customHeight="1" x14ac:dyDescent="0.25">
      <c r="A89" s="25" t="s">
        <v>18</v>
      </c>
      <c r="B89" s="168">
        <f t="shared" ref="B89:Q89" si="44">IF(B67=0,0,B67/B78)</f>
        <v>0.21649269706556537</v>
      </c>
      <c r="C89" s="168">
        <f t="shared" si="44"/>
        <v>0.22065371677458243</v>
      </c>
      <c r="D89" s="168">
        <f t="shared" si="44"/>
        <v>0.3076000599610253</v>
      </c>
      <c r="E89" s="168">
        <f t="shared" si="44"/>
        <v>0.27736931108006763</v>
      </c>
      <c r="F89" s="168">
        <f t="shared" si="44"/>
        <v>0.25294978668713519</v>
      </c>
      <c r="G89" s="168">
        <f t="shared" si="44"/>
        <v>0.2255965227274101</v>
      </c>
      <c r="H89" s="168">
        <f t="shared" si="44"/>
        <v>0.22921763412162996</v>
      </c>
      <c r="I89" s="168">
        <f t="shared" si="44"/>
        <v>0.23122834039276086</v>
      </c>
      <c r="J89" s="168">
        <f t="shared" si="44"/>
        <v>0.22879751307051008</v>
      </c>
      <c r="K89" s="168">
        <f t="shared" si="44"/>
        <v>0.2799160281305762</v>
      </c>
      <c r="L89" s="168">
        <f t="shared" si="44"/>
        <v>0.26905881142953947</v>
      </c>
      <c r="M89" s="168">
        <f t="shared" si="44"/>
        <v>0.28789687276199577</v>
      </c>
      <c r="N89" s="168">
        <f t="shared" si="44"/>
        <v>0.27074555559556818</v>
      </c>
      <c r="O89" s="168">
        <f t="shared" si="44"/>
        <v>0.2604195228955305</v>
      </c>
      <c r="P89" s="168">
        <f t="shared" si="44"/>
        <v>0.25492003889093773</v>
      </c>
      <c r="Q89" s="168">
        <f t="shared" si="44"/>
        <v>0.24331112937158711</v>
      </c>
    </row>
    <row r="90" spans="1:17" ht="11.45" customHeight="1" x14ac:dyDescent="0.25">
      <c r="A90" s="116" t="s">
        <v>17</v>
      </c>
      <c r="B90" s="171">
        <f t="shared" ref="B90:Q90" si="45">IF(B68=0,0,B68/B79)</f>
        <v>0.36810564420475866</v>
      </c>
      <c r="C90" s="171">
        <f t="shared" si="45"/>
        <v>0.35553268572036184</v>
      </c>
      <c r="D90" s="171">
        <f t="shared" si="45"/>
        <v>0.34095553016654212</v>
      </c>
      <c r="E90" s="171">
        <f t="shared" si="45"/>
        <v>0.28825629168934719</v>
      </c>
      <c r="F90" s="171">
        <f t="shared" si="45"/>
        <v>0.28238583790878447</v>
      </c>
      <c r="G90" s="171">
        <f t="shared" si="45"/>
        <v>0.27435597722780652</v>
      </c>
      <c r="H90" s="171">
        <f t="shared" si="45"/>
        <v>0.30276629311282788</v>
      </c>
      <c r="I90" s="171">
        <f t="shared" si="45"/>
        <v>0.3057525158149183</v>
      </c>
      <c r="J90" s="171">
        <f t="shared" si="45"/>
        <v>0.34324586525361422</v>
      </c>
      <c r="K90" s="171">
        <f t="shared" si="45"/>
        <v>0.33958604393630204</v>
      </c>
      <c r="L90" s="171">
        <f t="shared" si="45"/>
        <v>0.35705461574524683</v>
      </c>
      <c r="M90" s="171">
        <f t="shared" si="45"/>
        <v>0.34523958206529565</v>
      </c>
      <c r="N90" s="171">
        <f t="shared" si="45"/>
        <v>0.33295529955779685</v>
      </c>
      <c r="O90" s="171">
        <f t="shared" si="45"/>
        <v>0.31622625363296947</v>
      </c>
      <c r="P90" s="171">
        <f t="shared" si="45"/>
        <v>0.26567690126382904</v>
      </c>
      <c r="Q90" s="171">
        <f t="shared" si="45"/>
        <v>0.26198671207498192</v>
      </c>
    </row>
    <row r="91" spans="1:17" ht="11.45" customHeight="1" x14ac:dyDescent="0.25">
      <c r="A91" s="93" t="s">
        <v>16</v>
      </c>
      <c r="B91" s="173">
        <f t="shared" ref="B91:Q91" si="46">IF(B69=0,0,B69/B80)</f>
        <v>0.18897830582083774</v>
      </c>
      <c r="C91" s="173">
        <f t="shared" si="46"/>
        <v>0.19491529123476431</v>
      </c>
      <c r="D91" s="173">
        <f t="shared" si="46"/>
        <v>0.29781004493258095</v>
      </c>
      <c r="E91" s="173">
        <f t="shared" si="46"/>
        <v>0.2739365938312705</v>
      </c>
      <c r="F91" s="173">
        <f t="shared" si="46"/>
        <v>0.24510155957200092</v>
      </c>
      <c r="G91" s="173">
        <f t="shared" si="46"/>
        <v>0.21349113499319677</v>
      </c>
      <c r="H91" s="173">
        <f t="shared" si="46"/>
        <v>0.21310479264062759</v>
      </c>
      <c r="I91" s="173">
        <f t="shared" si="46"/>
        <v>0.21588750254854641</v>
      </c>
      <c r="J91" s="173">
        <f t="shared" si="46"/>
        <v>0.20942355718720077</v>
      </c>
      <c r="K91" s="173">
        <f t="shared" si="46"/>
        <v>0.26572364934120335</v>
      </c>
      <c r="L91" s="173">
        <f t="shared" si="46"/>
        <v>0.25178899482535599</v>
      </c>
      <c r="M91" s="173">
        <f t="shared" si="46"/>
        <v>0.27590550956125998</v>
      </c>
      <c r="N91" s="173">
        <f t="shared" si="46"/>
        <v>0.2588110087223135</v>
      </c>
      <c r="O91" s="173">
        <f t="shared" si="46"/>
        <v>0.24900043267704464</v>
      </c>
      <c r="P91" s="173">
        <f t="shared" si="46"/>
        <v>0.2508019217682666</v>
      </c>
      <c r="Q91" s="173">
        <f t="shared" si="46"/>
        <v>0.23816973824998358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266902.43902439025</v>
      </c>
      <c r="C94" s="40">
        <f t="shared" si="47"/>
        <v>265126.43678160926</v>
      </c>
      <c r="D94" s="40">
        <f t="shared" si="47"/>
        <v>243936.17021276598</v>
      </c>
      <c r="E94" s="40">
        <f t="shared" si="47"/>
        <v>247361.70212765958</v>
      </c>
      <c r="F94" s="40">
        <f t="shared" si="47"/>
        <v>254021.27659574468</v>
      </c>
      <c r="G94" s="40">
        <f t="shared" si="47"/>
        <v>250252.63157894739</v>
      </c>
      <c r="H94" s="40">
        <f t="shared" si="47"/>
        <v>248757.89473684214</v>
      </c>
      <c r="I94" s="40">
        <f t="shared" si="47"/>
        <v>239175.25773195873</v>
      </c>
      <c r="J94" s="40">
        <f t="shared" si="47"/>
        <v>238224.48979591834</v>
      </c>
      <c r="K94" s="40">
        <f t="shared" si="47"/>
        <v>234000</v>
      </c>
      <c r="L94" s="40">
        <f t="shared" si="47"/>
        <v>233762.37623762374</v>
      </c>
      <c r="M94" s="40">
        <f t="shared" si="47"/>
        <v>234098.03921568629</v>
      </c>
      <c r="N94" s="40">
        <f t="shared" si="47"/>
        <v>228980.39215686274</v>
      </c>
      <c r="O94" s="40">
        <f t="shared" si="47"/>
        <v>224444.44444444444</v>
      </c>
      <c r="P94" s="40">
        <f t="shared" si="47"/>
        <v>215375</v>
      </c>
      <c r="Q94" s="40">
        <f t="shared" si="47"/>
        <v>232958.33333333334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0</v>
      </c>
      <c r="C95" s="121">
        <f t="shared" si="48"/>
        <v>0</v>
      </c>
      <c r="D95" s="121">
        <f t="shared" si="48"/>
        <v>0</v>
      </c>
      <c r="E95" s="121">
        <f t="shared" si="48"/>
        <v>0</v>
      </c>
      <c r="F95" s="121">
        <f t="shared" si="48"/>
        <v>0</v>
      </c>
      <c r="G95" s="121">
        <f t="shared" si="48"/>
        <v>0</v>
      </c>
      <c r="H95" s="121">
        <f t="shared" si="48"/>
        <v>0</v>
      </c>
      <c r="I95" s="121">
        <f t="shared" si="48"/>
        <v>0</v>
      </c>
      <c r="J95" s="121">
        <f t="shared" si="48"/>
        <v>0</v>
      </c>
      <c r="K95" s="121">
        <f t="shared" si="48"/>
        <v>0</v>
      </c>
      <c r="L95" s="121">
        <f t="shared" si="48"/>
        <v>0</v>
      </c>
      <c r="M95" s="121">
        <f t="shared" si="48"/>
        <v>0</v>
      </c>
      <c r="N95" s="121">
        <f t="shared" si="48"/>
        <v>0</v>
      </c>
      <c r="O95" s="121">
        <f t="shared" si="48"/>
        <v>0</v>
      </c>
      <c r="P95" s="121">
        <f t="shared" si="48"/>
        <v>0</v>
      </c>
      <c r="Q95" s="121">
        <f t="shared" si="48"/>
        <v>0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266902.43902439025</v>
      </c>
      <c r="C96" s="38">
        <f t="shared" si="49"/>
        <v>265126.43678160926</v>
      </c>
      <c r="D96" s="38">
        <f t="shared" si="49"/>
        <v>243936.17021276598</v>
      </c>
      <c r="E96" s="38">
        <f t="shared" si="49"/>
        <v>247361.70212765958</v>
      </c>
      <c r="F96" s="38">
        <f t="shared" si="49"/>
        <v>254021.27659574468</v>
      </c>
      <c r="G96" s="38">
        <f t="shared" si="49"/>
        <v>250252.63157894739</v>
      </c>
      <c r="H96" s="38">
        <f t="shared" si="49"/>
        <v>248757.89473684214</v>
      </c>
      <c r="I96" s="38">
        <f t="shared" si="49"/>
        <v>239175.25773195873</v>
      </c>
      <c r="J96" s="38">
        <f t="shared" si="49"/>
        <v>239444.10502029918</v>
      </c>
      <c r="K96" s="38">
        <f t="shared" si="49"/>
        <v>234982.05563256211</v>
      </c>
      <c r="L96" s="38">
        <f t="shared" si="49"/>
        <v>234787.19128666064</v>
      </c>
      <c r="M96" s="38">
        <f t="shared" si="49"/>
        <v>235277.69277435448</v>
      </c>
      <c r="N96" s="38">
        <f t="shared" si="49"/>
        <v>230191.02226522111</v>
      </c>
      <c r="O96" s="38">
        <f t="shared" si="49"/>
        <v>225756.29134517012</v>
      </c>
      <c r="P96" s="38">
        <f t="shared" si="49"/>
        <v>216904.59600116507</v>
      </c>
      <c r="Q96" s="38">
        <f t="shared" si="49"/>
        <v>234848.24002681865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263885.7142857142</v>
      </c>
      <c r="C97" s="42">
        <f t="shared" si="50"/>
        <v>261041.66666666663</v>
      </c>
      <c r="D97" s="42">
        <f t="shared" si="50"/>
        <v>262706.66666666663</v>
      </c>
      <c r="E97" s="42">
        <f t="shared" si="50"/>
        <v>247919.99999999997</v>
      </c>
      <c r="F97" s="42">
        <f t="shared" si="50"/>
        <v>254040</v>
      </c>
      <c r="G97" s="42">
        <f t="shared" si="50"/>
        <v>249780</v>
      </c>
      <c r="H97" s="42">
        <f t="shared" si="50"/>
        <v>264939.33333333337</v>
      </c>
      <c r="I97" s="42">
        <f t="shared" si="50"/>
        <v>263096.77419354831</v>
      </c>
      <c r="J97" s="42">
        <f t="shared" si="50"/>
        <v>224454.83870967742</v>
      </c>
      <c r="K97" s="42">
        <f t="shared" si="50"/>
        <v>214890.625</v>
      </c>
      <c r="L97" s="42">
        <f t="shared" si="50"/>
        <v>212912.12121212119</v>
      </c>
      <c r="M97" s="42">
        <f t="shared" si="50"/>
        <v>243205.45454545459</v>
      </c>
      <c r="N97" s="42">
        <f t="shared" si="50"/>
        <v>222490.90909090912</v>
      </c>
      <c r="O97" s="42">
        <f t="shared" si="50"/>
        <v>240328.95131760609</v>
      </c>
      <c r="P97" s="42">
        <f t="shared" si="50"/>
        <v>248180.6392581579</v>
      </c>
      <c r="Q97" s="42">
        <f t="shared" si="50"/>
        <v>262659.13702003931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267940.98360655742</v>
      </c>
      <c r="C98" s="42">
        <f t="shared" si="51"/>
        <v>266682.5396825397</v>
      </c>
      <c r="D98" s="42">
        <f t="shared" si="51"/>
        <v>235137.50000000009</v>
      </c>
      <c r="E98" s="42">
        <f t="shared" si="51"/>
        <v>247100</v>
      </c>
      <c r="F98" s="42">
        <f t="shared" si="51"/>
        <v>254012.49999999997</v>
      </c>
      <c r="G98" s="42">
        <f t="shared" si="51"/>
        <v>250470.76923076922</v>
      </c>
      <c r="H98" s="42">
        <f t="shared" si="51"/>
        <v>241289.53846153847</v>
      </c>
      <c r="I98" s="42">
        <f t="shared" si="51"/>
        <v>227939.39393939392</v>
      </c>
      <c r="J98" s="42">
        <f t="shared" si="51"/>
        <v>246484.51798437905</v>
      </c>
      <c r="K98" s="42">
        <f t="shared" si="51"/>
        <v>244577.96280035298</v>
      </c>
      <c r="L98" s="42">
        <f t="shared" si="51"/>
        <v>245561.47953232931</v>
      </c>
      <c r="M98" s="42">
        <f t="shared" si="51"/>
        <v>231430.39662073238</v>
      </c>
      <c r="N98" s="42">
        <f t="shared" si="51"/>
        <v>233927.84189393133</v>
      </c>
      <c r="O98" s="42">
        <f t="shared" si="51"/>
        <v>218357.86397454879</v>
      </c>
      <c r="P98" s="42">
        <f t="shared" si="51"/>
        <v>200257.66975147536</v>
      </c>
      <c r="Q98" s="42">
        <f t="shared" si="51"/>
        <v>220045.66582074959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119921.81303097628</v>
      </c>
      <c r="K99" s="120">
        <f t="shared" si="52"/>
        <v>136776.49237635359</v>
      </c>
      <c r="L99" s="120">
        <f t="shared" si="52"/>
        <v>131280.87133393399</v>
      </c>
      <c r="M99" s="120">
        <f t="shared" si="52"/>
        <v>114953.02979019699</v>
      </c>
      <c r="N99" s="120">
        <f t="shared" si="52"/>
        <v>106706.75121267109</v>
      </c>
      <c r="O99" s="120">
        <f t="shared" si="52"/>
        <v>95883.448173327924</v>
      </c>
      <c r="P99" s="120">
        <f t="shared" si="52"/>
        <v>70063.379889321019</v>
      </c>
      <c r="Q99" s="120">
        <f t="shared" si="52"/>
        <v>53417.197452229302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151425.70281124499</v>
      </c>
      <c r="C100" s="40">
        <f t="shared" si="53"/>
        <v>144058.82352941178</v>
      </c>
      <c r="D100" s="40">
        <f t="shared" si="53"/>
        <v>104725.27472527474</v>
      </c>
      <c r="E100" s="40">
        <f t="shared" si="53"/>
        <v>110241.13475177306</v>
      </c>
      <c r="F100" s="40">
        <f t="shared" si="53"/>
        <v>126130.81166272656</v>
      </c>
      <c r="G100" s="40">
        <f t="shared" si="53"/>
        <v>142699.27536231885</v>
      </c>
      <c r="H100" s="40">
        <f t="shared" si="53"/>
        <v>144479.85004686037</v>
      </c>
      <c r="I100" s="40">
        <f t="shared" si="53"/>
        <v>146930.69306930696</v>
      </c>
      <c r="J100" s="40">
        <f t="shared" si="53"/>
        <v>142254.11566061631</v>
      </c>
      <c r="K100" s="40">
        <f t="shared" si="53"/>
        <v>97801.092267893109</v>
      </c>
      <c r="L100" s="40">
        <f t="shared" si="53"/>
        <v>123563.57927786499</v>
      </c>
      <c r="M100" s="40">
        <f t="shared" si="53"/>
        <v>126651.54950869235</v>
      </c>
      <c r="N100" s="40">
        <f t="shared" si="53"/>
        <v>123294.4832944833</v>
      </c>
      <c r="O100" s="40">
        <f t="shared" si="53"/>
        <v>140336.70033670036</v>
      </c>
      <c r="P100" s="40">
        <f t="shared" si="53"/>
        <v>132370.3013358186</v>
      </c>
      <c r="Q100" s="40">
        <f t="shared" si="53"/>
        <v>144619.46902654864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96526.315789473694</v>
      </c>
      <c r="C101" s="42">
        <f t="shared" si="54"/>
        <v>93439.153439153451</v>
      </c>
      <c r="D101" s="42">
        <f t="shared" si="54"/>
        <v>94018.445322793166</v>
      </c>
      <c r="E101" s="42">
        <f t="shared" si="54"/>
        <v>95543.766578249328</v>
      </c>
      <c r="F101" s="42">
        <f t="shared" si="54"/>
        <v>95989.010989011003</v>
      </c>
      <c r="G101" s="42">
        <f t="shared" si="54"/>
        <v>97307.692307692312</v>
      </c>
      <c r="H101" s="42">
        <f t="shared" si="54"/>
        <v>89947.089947089931</v>
      </c>
      <c r="I101" s="42">
        <f t="shared" si="54"/>
        <v>90476.190476190488</v>
      </c>
      <c r="J101" s="42">
        <f t="shared" si="54"/>
        <v>75758.928571428565</v>
      </c>
      <c r="K101" s="42">
        <f t="shared" si="54"/>
        <v>65772.380421898313</v>
      </c>
      <c r="L101" s="42">
        <f t="shared" si="54"/>
        <v>70951.191571672724</v>
      </c>
      <c r="M101" s="42">
        <f t="shared" si="54"/>
        <v>76665.575284389037</v>
      </c>
      <c r="N101" s="42">
        <f t="shared" si="54"/>
        <v>70169.604225936477</v>
      </c>
      <c r="O101" s="42">
        <f t="shared" si="54"/>
        <v>84283.742951794367</v>
      </c>
      <c r="P101" s="42">
        <f t="shared" si="54"/>
        <v>96613.583013230877</v>
      </c>
      <c r="Q101" s="42">
        <f t="shared" si="54"/>
        <v>95344.917210418193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168854.07964355333</v>
      </c>
      <c r="C102" s="36">
        <f t="shared" si="55"/>
        <v>160668.40277777781</v>
      </c>
      <c r="D102" s="36">
        <f t="shared" si="55"/>
        <v>108346.70231729055</v>
      </c>
      <c r="E102" s="36">
        <f t="shared" si="55"/>
        <v>115860.71670047332</v>
      </c>
      <c r="F102" s="36">
        <f t="shared" si="55"/>
        <v>137655.61780267663</v>
      </c>
      <c r="G102" s="36">
        <f t="shared" si="55"/>
        <v>161389.92720834154</v>
      </c>
      <c r="H102" s="36">
        <f t="shared" si="55"/>
        <v>166609.08602937587</v>
      </c>
      <c r="I102" s="36">
        <f t="shared" si="55"/>
        <v>168584.47488584477</v>
      </c>
      <c r="J102" s="36">
        <f t="shared" si="55"/>
        <v>167078.9855072464</v>
      </c>
      <c r="K102" s="36">
        <f t="shared" si="55"/>
        <v>110612.577006291</v>
      </c>
      <c r="L102" s="36">
        <f t="shared" si="55"/>
        <v>144608.53436034187</v>
      </c>
      <c r="M102" s="36">
        <f t="shared" si="55"/>
        <v>146645.93919841369</v>
      </c>
      <c r="N102" s="36">
        <f t="shared" si="55"/>
        <v>144245.13982855814</v>
      </c>
      <c r="O102" s="36">
        <f t="shared" si="55"/>
        <v>162442.09198145205</v>
      </c>
      <c r="P102" s="36">
        <f t="shared" si="55"/>
        <v>154221.62919962217</v>
      </c>
      <c r="Q102" s="36">
        <f t="shared" si="55"/>
        <v>168608.39556861218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17195121.951219514</v>
      </c>
      <c r="C105" s="40">
        <f t="shared" si="56"/>
        <v>16436781.609195404</v>
      </c>
      <c r="D105" s="40">
        <f t="shared" si="56"/>
        <v>15936170.212765956</v>
      </c>
      <c r="E105" s="40">
        <f t="shared" si="56"/>
        <v>16531914.893617021</v>
      </c>
      <c r="F105" s="40">
        <f t="shared" si="56"/>
        <v>14787234.04255319</v>
      </c>
      <c r="G105" s="40">
        <f t="shared" si="56"/>
        <v>15073684.210526317</v>
      </c>
      <c r="H105" s="40">
        <f t="shared" si="56"/>
        <v>15242105.263157895</v>
      </c>
      <c r="I105" s="40">
        <f t="shared" si="56"/>
        <v>15257731.958762888</v>
      </c>
      <c r="J105" s="40">
        <f t="shared" si="56"/>
        <v>15612244.897959184</v>
      </c>
      <c r="K105" s="40">
        <f t="shared" si="56"/>
        <v>15460000</v>
      </c>
      <c r="L105" s="40">
        <f t="shared" si="56"/>
        <v>14435643.564356437</v>
      </c>
      <c r="M105" s="40">
        <f t="shared" si="56"/>
        <v>13509803.921568627</v>
      </c>
      <c r="N105" s="40">
        <f t="shared" si="56"/>
        <v>12921568.62745098</v>
      </c>
      <c r="O105" s="40">
        <f t="shared" si="56"/>
        <v>13717171.717171717</v>
      </c>
      <c r="P105" s="40">
        <f t="shared" si="56"/>
        <v>12916666.666666666</v>
      </c>
      <c r="Q105" s="40">
        <f t="shared" si="56"/>
        <v>13083333.333333334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0</v>
      </c>
      <c r="C106" s="121">
        <f t="shared" si="57"/>
        <v>0</v>
      </c>
      <c r="D106" s="121">
        <f t="shared" si="57"/>
        <v>0</v>
      </c>
      <c r="E106" s="121">
        <f t="shared" si="57"/>
        <v>0</v>
      </c>
      <c r="F106" s="121">
        <f t="shared" si="57"/>
        <v>0</v>
      </c>
      <c r="G106" s="121">
        <f t="shared" si="57"/>
        <v>0</v>
      </c>
      <c r="H106" s="121">
        <f t="shared" si="57"/>
        <v>0</v>
      </c>
      <c r="I106" s="121">
        <f t="shared" si="57"/>
        <v>0</v>
      </c>
      <c r="J106" s="121">
        <f t="shared" si="57"/>
        <v>0</v>
      </c>
      <c r="K106" s="121">
        <f t="shared" si="57"/>
        <v>0</v>
      </c>
      <c r="L106" s="121">
        <f t="shared" si="57"/>
        <v>0</v>
      </c>
      <c r="M106" s="121">
        <f t="shared" si="57"/>
        <v>0</v>
      </c>
      <c r="N106" s="121">
        <f t="shared" si="57"/>
        <v>0</v>
      </c>
      <c r="O106" s="121">
        <f t="shared" si="57"/>
        <v>0</v>
      </c>
      <c r="P106" s="121">
        <f t="shared" si="57"/>
        <v>0</v>
      </c>
      <c r="Q106" s="121">
        <f t="shared" si="57"/>
        <v>0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17195121.951219514</v>
      </c>
      <c r="C107" s="38">
        <f t="shared" si="58"/>
        <v>16436781.609195404</v>
      </c>
      <c r="D107" s="38">
        <f t="shared" si="58"/>
        <v>15936170.212765956</v>
      </c>
      <c r="E107" s="38">
        <f t="shared" si="58"/>
        <v>16531914.893617021</v>
      </c>
      <c r="F107" s="38">
        <f t="shared" si="58"/>
        <v>14787234.04255319</v>
      </c>
      <c r="G107" s="38">
        <f t="shared" si="58"/>
        <v>15073684.210526317</v>
      </c>
      <c r="H107" s="38">
        <f t="shared" si="58"/>
        <v>15242105.263157895</v>
      </c>
      <c r="I107" s="38">
        <f t="shared" si="58"/>
        <v>15257731.958762888</v>
      </c>
      <c r="J107" s="38">
        <f t="shared" si="58"/>
        <v>15484536.082474226</v>
      </c>
      <c r="K107" s="38">
        <f t="shared" si="58"/>
        <v>15292929.292929292</v>
      </c>
      <c r="L107" s="38">
        <f t="shared" si="58"/>
        <v>14277999.999999998</v>
      </c>
      <c r="M107" s="38">
        <f t="shared" si="58"/>
        <v>13386138.613861386</v>
      </c>
      <c r="N107" s="38">
        <f t="shared" si="58"/>
        <v>12811881.188118812</v>
      </c>
      <c r="O107" s="38">
        <f t="shared" si="58"/>
        <v>13632653.06122449</v>
      </c>
      <c r="P107" s="38">
        <f t="shared" si="58"/>
        <v>12884210.526315788</v>
      </c>
      <c r="Q107" s="38">
        <f t="shared" si="58"/>
        <v>13094736.842105264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15974839.304114575</v>
      </c>
      <c r="C108" s="42">
        <f t="shared" si="59"/>
        <v>15153156.149925577</v>
      </c>
      <c r="D108" s="42">
        <f t="shared" si="59"/>
        <v>16026005.321170654</v>
      </c>
      <c r="E108" s="42">
        <f t="shared" si="59"/>
        <v>15461834.33219178</v>
      </c>
      <c r="F108" s="42">
        <f t="shared" si="59"/>
        <v>13798848.518531384</v>
      </c>
      <c r="G108" s="42">
        <f t="shared" si="59"/>
        <v>14032119.399862258</v>
      </c>
      <c r="H108" s="42">
        <f t="shared" si="59"/>
        <v>15135010.441598063</v>
      </c>
      <c r="I108" s="42">
        <f t="shared" si="59"/>
        <v>15655764.873117277</v>
      </c>
      <c r="J108" s="42">
        <f t="shared" si="59"/>
        <v>13540928.097129356</v>
      </c>
      <c r="K108" s="42">
        <f t="shared" si="59"/>
        <v>13040306.894851441</v>
      </c>
      <c r="L108" s="42">
        <f t="shared" si="59"/>
        <v>12078178.312852247</v>
      </c>
      <c r="M108" s="42">
        <f t="shared" si="59"/>
        <v>12902727.247035321</v>
      </c>
      <c r="N108" s="42">
        <f t="shared" si="59"/>
        <v>11550270.386056768</v>
      </c>
      <c r="O108" s="42">
        <f t="shared" si="59"/>
        <v>13547002.528628001</v>
      </c>
      <c r="P108" s="42">
        <f t="shared" si="59"/>
        <v>13816981.562202429</v>
      </c>
      <c r="Q108" s="42">
        <f t="shared" si="59"/>
        <v>13713663.851223841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17615219.255960558</v>
      </c>
      <c r="C109" s="42">
        <f t="shared" si="60"/>
        <v>16925781.784155335</v>
      </c>
      <c r="D109" s="42">
        <f t="shared" si="60"/>
        <v>15894060.005701257</v>
      </c>
      <c r="E109" s="42">
        <f t="shared" si="60"/>
        <v>17033515.156785104</v>
      </c>
      <c r="F109" s="42">
        <f t="shared" si="60"/>
        <v>15250539.756938413</v>
      </c>
      <c r="G109" s="42">
        <f t="shared" si="60"/>
        <v>15554406.430832803</v>
      </c>
      <c r="H109" s="42">
        <f t="shared" si="60"/>
        <v>15291533.642339356</v>
      </c>
      <c r="I109" s="42">
        <f t="shared" si="60"/>
        <v>15070777.105050975</v>
      </c>
      <c r="J109" s="42">
        <f t="shared" si="60"/>
        <v>16397442.863469547</v>
      </c>
      <c r="K109" s="42">
        <f t="shared" si="60"/>
        <v>16368808.647235135</v>
      </c>
      <c r="L109" s="42">
        <f t="shared" si="60"/>
        <v>15361494.263819043</v>
      </c>
      <c r="M109" s="42">
        <f t="shared" si="60"/>
        <v>13620735.3065858</v>
      </c>
      <c r="N109" s="42">
        <f t="shared" si="60"/>
        <v>13424133.489119511</v>
      </c>
      <c r="O109" s="42">
        <f t="shared" si="60"/>
        <v>13676137.177773476</v>
      </c>
      <c r="P109" s="42">
        <f t="shared" si="60"/>
        <v>12387735.620118061</v>
      </c>
      <c r="Q109" s="42">
        <f t="shared" si="60"/>
        <v>12765307.950155051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28000000</v>
      </c>
      <c r="K110" s="120">
        <f t="shared" si="61"/>
        <v>32000000</v>
      </c>
      <c r="L110" s="120">
        <f t="shared" si="61"/>
        <v>30200000.000000004</v>
      </c>
      <c r="M110" s="120">
        <f t="shared" si="61"/>
        <v>26000000</v>
      </c>
      <c r="N110" s="120">
        <f t="shared" si="61"/>
        <v>24000000</v>
      </c>
      <c r="O110" s="120">
        <f t="shared" si="61"/>
        <v>22000000</v>
      </c>
      <c r="P110" s="120">
        <f t="shared" si="61"/>
        <v>16000000</v>
      </c>
      <c r="Q110" s="120">
        <f t="shared" si="61"/>
        <v>12000000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68843373.493975908</v>
      </c>
      <c r="C111" s="40">
        <f t="shared" si="62"/>
        <v>66752941.176470585</v>
      </c>
      <c r="D111" s="40">
        <f t="shared" si="62"/>
        <v>67648351.648351654</v>
      </c>
      <c r="E111" s="40">
        <f t="shared" si="62"/>
        <v>64212765.957446806</v>
      </c>
      <c r="F111" s="40">
        <f t="shared" si="62"/>
        <v>67000000</v>
      </c>
      <c r="G111" s="40">
        <f t="shared" si="62"/>
        <v>67604166.666666672</v>
      </c>
      <c r="H111" s="40">
        <f t="shared" si="62"/>
        <v>69546391.75257732</v>
      </c>
      <c r="I111" s="40">
        <f t="shared" si="62"/>
        <v>71346534.653465346</v>
      </c>
      <c r="J111" s="40">
        <f t="shared" si="62"/>
        <v>68349514.56310679</v>
      </c>
      <c r="K111" s="40">
        <f t="shared" si="62"/>
        <v>57489795.918367349</v>
      </c>
      <c r="L111" s="40">
        <f t="shared" si="62"/>
        <v>69816326.530612245</v>
      </c>
      <c r="M111" s="40">
        <f t="shared" si="62"/>
        <v>76571428.571428567</v>
      </c>
      <c r="N111" s="40">
        <f t="shared" si="62"/>
        <v>70101010.101010099</v>
      </c>
      <c r="O111" s="40">
        <f t="shared" si="62"/>
        <v>76747474.74747476</v>
      </c>
      <c r="P111" s="40">
        <f t="shared" si="62"/>
        <v>70862068.965517238</v>
      </c>
      <c r="Q111" s="40">
        <f t="shared" si="62"/>
        <v>73893805.309734523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74616951.478431985</v>
      </c>
      <c r="C112" s="42">
        <f t="shared" si="63"/>
        <v>69763413.664684355</v>
      </c>
      <c r="D112" s="42">
        <f t="shared" si="63"/>
        <v>67317828.627980709</v>
      </c>
      <c r="E112" s="42">
        <f t="shared" si="63"/>
        <v>57836292.88054534</v>
      </c>
      <c r="F112" s="42">
        <f t="shared" si="63"/>
        <v>56922468.326151527</v>
      </c>
      <c r="G112" s="42">
        <f t="shared" si="63"/>
        <v>56063588.731205232</v>
      </c>
      <c r="H112" s="42">
        <f t="shared" si="63"/>
        <v>57189188.699089698</v>
      </c>
      <c r="I112" s="42">
        <f t="shared" si="63"/>
        <v>58092978.004834495</v>
      </c>
      <c r="J112" s="42">
        <f t="shared" si="63"/>
        <v>54608271.875192188</v>
      </c>
      <c r="K112" s="42">
        <f t="shared" si="63"/>
        <v>46904303.182266459</v>
      </c>
      <c r="L112" s="42">
        <f t="shared" si="63"/>
        <v>53200245.930911094</v>
      </c>
      <c r="M112" s="42">
        <f t="shared" si="63"/>
        <v>55582781.45695366</v>
      </c>
      <c r="N112" s="42">
        <f t="shared" si="63"/>
        <v>49063017.349287331</v>
      </c>
      <c r="O112" s="42">
        <f t="shared" si="63"/>
        <v>55970737.779201269</v>
      </c>
      <c r="P112" s="42">
        <f t="shared" si="63"/>
        <v>53902794.445396878</v>
      </c>
      <c r="Q112" s="42">
        <f t="shared" si="63"/>
        <v>52456112.883339524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67010491.594148576</v>
      </c>
      <c r="C113" s="36">
        <f t="shared" si="64"/>
        <v>65765129.891275451</v>
      </c>
      <c r="D113" s="36">
        <f t="shared" si="64"/>
        <v>67760146.199359462</v>
      </c>
      <c r="E113" s="36">
        <f t="shared" si="64"/>
        <v>66650829.192732655</v>
      </c>
      <c r="F113" s="36">
        <f t="shared" si="64"/>
        <v>70853173.875295013</v>
      </c>
      <c r="G113" s="36">
        <f t="shared" si="64"/>
        <v>72356169.345974311</v>
      </c>
      <c r="H113" s="36">
        <f t="shared" si="64"/>
        <v>74560908.933702737</v>
      </c>
      <c r="I113" s="36">
        <f t="shared" si="64"/>
        <v>76430090.628282666</v>
      </c>
      <c r="J113" s="36">
        <f t="shared" si="64"/>
        <v>73479578.499928251</v>
      </c>
      <c r="K113" s="36">
        <f t="shared" si="64"/>
        <v>61723993.012807697</v>
      </c>
      <c r="L113" s="36">
        <f t="shared" si="64"/>
        <v>76462758.770492718</v>
      </c>
      <c r="M113" s="36">
        <f t="shared" si="64"/>
        <v>84966887.417218536</v>
      </c>
      <c r="N113" s="36">
        <f t="shared" si="64"/>
        <v>78397683.298872605</v>
      </c>
      <c r="O113" s="36">
        <f t="shared" si="64"/>
        <v>84941117.495526254</v>
      </c>
      <c r="P113" s="36">
        <f t="shared" si="64"/>
        <v>81226070.061146349</v>
      </c>
      <c r="Q113" s="36">
        <f t="shared" si="64"/>
        <v>84330576.622584701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</v>
      </c>
      <c r="C117" s="119">
        <f t="shared" si="66"/>
        <v>0</v>
      </c>
      <c r="D117" s="119">
        <f t="shared" si="66"/>
        <v>0</v>
      </c>
      <c r="E117" s="119">
        <f t="shared" si="66"/>
        <v>0</v>
      </c>
      <c r="F117" s="119">
        <f t="shared" si="66"/>
        <v>0</v>
      </c>
      <c r="G117" s="119">
        <f t="shared" si="66"/>
        <v>0</v>
      </c>
      <c r="H117" s="119">
        <f t="shared" si="66"/>
        <v>0</v>
      </c>
      <c r="I117" s="119">
        <f t="shared" si="66"/>
        <v>0</v>
      </c>
      <c r="J117" s="119">
        <f t="shared" si="66"/>
        <v>0</v>
      </c>
      <c r="K117" s="119">
        <f t="shared" si="66"/>
        <v>0</v>
      </c>
      <c r="L117" s="119">
        <f t="shared" si="66"/>
        <v>0</v>
      </c>
      <c r="M117" s="119">
        <f t="shared" si="66"/>
        <v>0</v>
      </c>
      <c r="N117" s="119">
        <f t="shared" si="66"/>
        <v>0</v>
      </c>
      <c r="O117" s="119">
        <f t="shared" si="66"/>
        <v>0</v>
      </c>
      <c r="P117" s="119">
        <f t="shared" si="66"/>
        <v>0</v>
      </c>
      <c r="Q117" s="119">
        <f t="shared" si="66"/>
        <v>0</v>
      </c>
    </row>
    <row r="118" spans="1:17" ht="11.45" customHeight="1" x14ac:dyDescent="0.25">
      <c r="A118" s="19" t="s">
        <v>20</v>
      </c>
      <c r="B118" s="30">
        <f t="shared" ref="B118:Q118" si="67">IF(B6=0,0,B6/B$4)</f>
        <v>1</v>
      </c>
      <c r="C118" s="30">
        <f t="shared" si="67"/>
        <v>1</v>
      </c>
      <c r="D118" s="30">
        <f t="shared" si="67"/>
        <v>1</v>
      </c>
      <c r="E118" s="30">
        <f t="shared" si="67"/>
        <v>1</v>
      </c>
      <c r="F118" s="30">
        <f t="shared" si="67"/>
        <v>1</v>
      </c>
      <c r="G118" s="30">
        <f t="shared" si="67"/>
        <v>1</v>
      </c>
      <c r="H118" s="30">
        <f t="shared" si="67"/>
        <v>1</v>
      </c>
      <c r="I118" s="30">
        <f t="shared" si="67"/>
        <v>1</v>
      </c>
      <c r="J118" s="30">
        <f t="shared" si="67"/>
        <v>0.98169934640522871</v>
      </c>
      <c r="K118" s="30">
        <f t="shared" si="67"/>
        <v>0.97930142302716683</v>
      </c>
      <c r="L118" s="30">
        <f t="shared" si="67"/>
        <v>0.97928669410150893</v>
      </c>
      <c r="M118" s="30">
        <f t="shared" si="67"/>
        <v>0.98113207547169812</v>
      </c>
      <c r="N118" s="30">
        <f t="shared" si="67"/>
        <v>0.98179059180576633</v>
      </c>
      <c r="O118" s="30">
        <f t="shared" si="67"/>
        <v>0.98379970544918993</v>
      </c>
      <c r="P118" s="30">
        <f t="shared" si="67"/>
        <v>0.98709677419354835</v>
      </c>
      <c r="Q118" s="30">
        <f t="shared" si="67"/>
        <v>0.99044585987261147</v>
      </c>
    </row>
    <row r="119" spans="1:17" ht="11.45" customHeight="1" x14ac:dyDescent="0.25">
      <c r="A119" s="62" t="s">
        <v>17</v>
      </c>
      <c r="B119" s="115">
        <f t="shared" ref="B119:Q119" si="68">IF(B7=0,0,B7/B$4)</f>
        <v>0.23792313857191918</v>
      </c>
      <c r="C119" s="115">
        <f t="shared" si="68"/>
        <v>0.25431870461413553</v>
      </c>
      <c r="D119" s="115">
        <f t="shared" si="68"/>
        <v>0.32094803713959924</v>
      </c>
      <c r="E119" s="115">
        <f t="shared" si="68"/>
        <v>0.29849101027397257</v>
      </c>
      <c r="F119" s="115">
        <f t="shared" si="68"/>
        <v>0.2978168745006774</v>
      </c>
      <c r="G119" s="115">
        <f t="shared" si="68"/>
        <v>0.29396898184068976</v>
      </c>
      <c r="H119" s="115">
        <f t="shared" si="68"/>
        <v>0.31357065832040182</v>
      </c>
      <c r="I119" s="115">
        <f t="shared" si="68"/>
        <v>0.32792480477475378</v>
      </c>
      <c r="J119" s="115">
        <f t="shared" si="68"/>
        <v>0.27435867386340523</v>
      </c>
      <c r="K119" s="115">
        <f t="shared" si="68"/>
        <v>0.26991579601244897</v>
      </c>
      <c r="L119" s="115">
        <f t="shared" si="68"/>
        <v>0.27337440625797266</v>
      </c>
      <c r="M119" s="115">
        <f t="shared" si="68"/>
        <v>0.30899129111187634</v>
      </c>
      <c r="N119" s="115">
        <f t="shared" si="68"/>
        <v>0.28919493379353062</v>
      </c>
      <c r="O119" s="115">
        <f t="shared" si="68"/>
        <v>0.32919814686651255</v>
      </c>
      <c r="P119" s="115">
        <f t="shared" si="68"/>
        <v>0.3677099931876453</v>
      </c>
      <c r="Q119" s="115">
        <f t="shared" si="68"/>
        <v>0.36031123175986207</v>
      </c>
    </row>
    <row r="120" spans="1:17" ht="11.45" customHeight="1" x14ac:dyDescent="0.25">
      <c r="A120" s="62" t="s">
        <v>16</v>
      </c>
      <c r="B120" s="115">
        <f t="shared" ref="B120:Q120" si="69">IF(B8=0,0,B8/B$4)</f>
        <v>0.76207686142808084</v>
      </c>
      <c r="C120" s="115">
        <f t="shared" si="69"/>
        <v>0.74568129538586447</v>
      </c>
      <c r="D120" s="115">
        <f t="shared" si="69"/>
        <v>0.67905196286040082</v>
      </c>
      <c r="E120" s="115">
        <f t="shared" si="69"/>
        <v>0.70150898972602738</v>
      </c>
      <c r="F120" s="115">
        <f t="shared" si="69"/>
        <v>0.7021831254993226</v>
      </c>
      <c r="G120" s="115">
        <f t="shared" si="69"/>
        <v>0.70603101815931024</v>
      </c>
      <c r="H120" s="115">
        <f t="shared" si="69"/>
        <v>0.68642934167959813</v>
      </c>
      <c r="I120" s="115">
        <f t="shared" si="69"/>
        <v>0.67207519522524617</v>
      </c>
      <c r="J120" s="115">
        <f t="shared" si="69"/>
        <v>0.70734067254182365</v>
      </c>
      <c r="K120" s="115">
        <f t="shared" si="69"/>
        <v>0.70938562701471797</v>
      </c>
      <c r="L120" s="115">
        <f t="shared" si="69"/>
        <v>0.70591228784353621</v>
      </c>
      <c r="M120" s="115">
        <f t="shared" si="69"/>
        <v>0.67214078435982183</v>
      </c>
      <c r="N120" s="115">
        <f t="shared" si="69"/>
        <v>0.69259565801223566</v>
      </c>
      <c r="O120" s="115">
        <f t="shared" si="69"/>
        <v>0.65460155858267743</v>
      </c>
      <c r="P120" s="115">
        <f t="shared" si="69"/>
        <v>0.61938678100590305</v>
      </c>
      <c r="Q120" s="115">
        <f t="shared" si="69"/>
        <v>0.63013462811274934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1.8300653594771243E-2</v>
      </c>
      <c r="K121" s="117">
        <f t="shared" si="70"/>
        <v>2.0698576972833119E-2</v>
      </c>
      <c r="L121" s="117">
        <f t="shared" si="70"/>
        <v>2.0713305898491085E-2</v>
      </c>
      <c r="M121" s="117">
        <f t="shared" si="70"/>
        <v>1.8867924528301886E-2</v>
      </c>
      <c r="N121" s="117">
        <f t="shared" si="70"/>
        <v>1.8209408194233688E-2</v>
      </c>
      <c r="O121" s="117">
        <f t="shared" si="70"/>
        <v>1.6200294550810016E-2</v>
      </c>
      <c r="P121" s="117">
        <f t="shared" si="70"/>
        <v>1.2903225806451613E-2</v>
      </c>
      <c r="Q121" s="117">
        <f t="shared" si="70"/>
        <v>9.5541401273885346E-3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0.26117238879395166</v>
      </c>
      <c r="C123" s="115">
        <f t="shared" si="72"/>
        <v>0.25820086128980813</v>
      </c>
      <c r="D123" s="115">
        <f t="shared" si="72"/>
        <v>0.25151235517276738</v>
      </c>
      <c r="E123" s="115">
        <f t="shared" si="72"/>
        <v>0.24912916085059295</v>
      </c>
      <c r="F123" s="115">
        <f t="shared" si="72"/>
        <v>0.23499272411558267</v>
      </c>
      <c r="G123" s="115">
        <f t="shared" si="72"/>
        <v>0.24187680808532305</v>
      </c>
      <c r="H123" s="115">
        <f t="shared" si="72"/>
        <v>0.23736989083523741</v>
      </c>
      <c r="I123" s="115">
        <f t="shared" si="72"/>
        <v>0.22572902916116649</v>
      </c>
      <c r="J123" s="115">
        <f t="shared" si="72"/>
        <v>0.21719199041269618</v>
      </c>
      <c r="K123" s="115">
        <f t="shared" si="72"/>
        <v>0.23310622809788087</v>
      </c>
      <c r="L123" s="115">
        <f t="shared" si="72"/>
        <v>0.21771512511919186</v>
      </c>
      <c r="M123" s="115">
        <f t="shared" si="72"/>
        <v>0.20739843827221513</v>
      </c>
      <c r="N123" s="115">
        <f t="shared" si="72"/>
        <v>0.19794877316715348</v>
      </c>
      <c r="O123" s="115">
        <f t="shared" si="72"/>
        <v>0.20626226083411892</v>
      </c>
      <c r="P123" s="115">
        <f t="shared" si="72"/>
        <v>0.28853077318703924</v>
      </c>
      <c r="Q123" s="115">
        <f t="shared" si="72"/>
        <v>0.23244026068066614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0.73882761120604834</v>
      </c>
      <c r="C124" s="28">
        <f t="shared" si="73"/>
        <v>0.74179913871019187</v>
      </c>
      <c r="D124" s="28">
        <f t="shared" si="73"/>
        <v>0.74848764482723262</v>
      </c>
      <c r="E124" s="28">
        <f t="shared" si="73"/>
        <v>0.75087083914940711</v>
      </c>
      <c r="F124" s="28">
        <f t="shared" si="73"/>
        <v>0.76500727588441741</v>
      </c>
      <c r="G124" s="28">
        <f t="shared" si="73"/>
        <v>0.75812319191467692</v>
      </c>
      <c r="H124" s="28">
        <f t="shared" si="73"/>
        <v>0.76263010916476259</v>
      </c>
      <c r="I124" s="28">
        <f t="shared" si="73"/>
        <v>0.77427097083883356</v>
      </c>
      <c r="J124" s="28">
        <f t="shared" si="73"/>
        <v>0.78280800958730379</v>
      </c>
      <c r="K124" s="28">
        <f t="shared" si="73"/>
        <v>0.76689377190211905</v>
      </c>
      <c r="L124" s="28">
        <f t="shared" si="73"/>
        <v>0.78228487488080822</v>
      </c>
      <c r="M124" s="28">
        <f t="shared" si="73"/>
        <v>0.79260156172778484</v>
      </c>
      <c r="N124" s="28">
        <f t="shared" si="73"/>
        <v>0.80205122683284658</v>
      </c>
      <c r="O124" s="28">
        <f t="shared" si="73"/>
        <v>0.79373773916588108</v>
      </c>
      <c r="P124" s="28">
        <f t="shared" si="73"/>
        <v>0.71146922681296076</v>
      </c>
      <c r="Q124" s="28">
        <f t="shared" si="73"/>
        <v>0.76755973931933386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</v>
      </c>
      <c r="C128" s="119">
        <f t="shared" si="75"/>
        <v>0</v>
      </c>
      <c r="D128" s="119">
        <f t="shared" si="75"/>
        <v>0</v>
      </c>
      <c r="E128" s="119">
        <f t="shared" si="75"/>
        <v>0</v>
      </c>
      <c r="F128" s="119">
        <f t="shared" si="75"/>
        <v>0</v>
      </c>
      <c r="G128" s="119">
        <f t="shared" si="75"/>
        <v>0</v>
      </c>
      <c r="H128" s="119">
        <f t="shared" si="75"/>
        <v>0</v>
      </c>
      <c r="I128" s="119">
        <f t="shared" si="75"/>
        <v>0</v>
      </c>
      <c r="J128" s="119">
        <f t="shared" si="75"/>
        <v>0</v>
      </c>
      <c r="K128" s="119">
        <f t="shared" si="75"/>
        <v>0</v>
      </c>
      <c r="L128" s="119">
        <f t="shared" si="75"/>
        <v>0</v>
      </c>
      <c r="M128" s="119">
        <f t="shared" si="75"/>
        <v>0</v>
      </c>
      <c r="N128" s="119">
        <f t="shared" si="75"/>
        <v>0</v>
      </c>
      <c r="O128" s="119">
        <f t="shared" si="75"/>
        <v>0</v>
      </c>
      <c r="P128" s="119">
        <f t="shared" si="75"/>
        <v>0</v>
      </c>
      <c r="Q128" s="119">
        <f t="shared" si="75"/>
        <v>0</v>
      </c>
    </row>
    <row r="129" spans="1:17" ht="11.45" customHeight="1" x14ac:dyDescent="0.25">
      <c r="A129" s="19" t="s">
        <v>20</v>
      </c>
      <c r="B129" s="30">
        <f t="shared" ref="B129:Q129" si="76">IF(B17=0,0,B17/B$15)</f>
        <v>1</v>
      </c>
      <c r="C129" s="30">
        <f t="shared" si="76"/>
        <v>1</v>
      </c>
      <c r="D129" s="30">
        <f t="shared" si="76"/>
        <v>1</v>
      </c>
      <c r="E129" s="30">
        <f t="shared" si="76"/>
        <v>1</v>
      </c>
      <c r="F129" s="30">
        <f t="shared" si="76"/>
        <v>1</v>
      </c>
      <c r="G129" s="30">
        <f t="shared" si="76"/>
        <v>1</v>
      </c>
      <c r="H129" s="30">
        <f t="shared" si="76"/>
        <v>1</v>
      </c>
      <c r="I129" s="30">
        <f t="shared" si="76"/>
        <v>1</v>
      </c>
      <c r="J129" s="30">
        <f t="shared" si="76"/>
        <v>0.99486328223117548</v>
      </c>
      <c r="K129" s="30">
        <f t="shared" si="76"/>
        <v>0.99415485075314736</v>
      </c>
      <c r="L129" s="30">
        <f t="shared" si="76"/>
        <v>0.99443960731325987</v>
      </c>
      <c r="M129" s="30">
        <f t="shared" si="76"/>
        <v>0.99518581833527942</v>
      </c>
      <c r="N129" s="30">
        <f t="shared" si="76"/>
        <v>0.99543129169324074</v>
      </c>
      <c r="O129" s="30">
        <f t="shared" si="76"/>
        <v>0.99568481331353154</v>
      </c>
      <c r="P129" s="30">
        <f t="shared" si="76"/>
        <v>0.99661136680744244</v>
      </c>
      <c r="Q129" s="30">
        <f t="shared" si="76"/>
        <v>0.99761146496815278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0.25320296079685634</v>
      </c>
      <c r="C130" s="115">
        <f t="shared" si="77"/>
        <v>0.27161189629758076</v>
      </c>
      <c r="D130" s="115">
        <f t="shared" si="77"/>
        <v>0.34370693414740505</v>
      </c>
      <c r="E130" s="115">
        <f t="shared" si="77"/>
        <v>0.31986925855840354</v>
      </c>
      <c r="F130" s="115">
        <f t="shared" si="77"/>
        <v>0.31917246000502553</v>
      </c>
      <c r="G130" s="115">
        <f t="shared" si="77"/>
        <v>0.31519306805754183</v>
      </c>
      <c r="H130" s="115">
        <f t="shared" si="77"/>
        <v>0.33633124576844958</v>
      </c>
      <c r="I130" s="115">
        <f t="shared" si="77"/>
        <v>0.35155172413793107</v>
      </c>
      <c r="J130" s="115">
        <f t="shared" si="77"/>
        <v>0.29804249121905257</v>
      </c>
      <c r="K130" s="115">
        <f t="shared" si="77"/>
        <v>0.29386752136752137</v>
      </c>
      <c r="L130" s="115">
        <f t="shared" si="77"/>
        <v>0.29759000423549342</v>
      </c>
      <c r="M130" s="115">
        <f t="shared" si="77"/>
        <v>0.33611609012480109</v>
      </c>
      <c r="N130" s="115">
        <f t="shared" si="77"/>
        <v>0.3143603356739168</v>
      </c>
      <c r="O130" s="115">
        <f t="shared" si="77"/>
        <v>0.35692418512515756</v>
      </c>
      <c r="P130" s="115">
        <f t="shared" si="77"/>
        <v>0.3961095519210297</v>
      </c>
      <c r="Q130" s="115">
        <f t="shared" si="77"/>
        <v>0.38757608306480484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0.74679703920314366</v>
      </c>
      <c r="C131" s="115">
        <f t="shared" si="78"/>
        <v>0.72838810370241913</v>
      </c>
      <c r="D131" s="115">
        <f t="shared" si="78"/>
        <v>0.65629306585259495</v>
      </c>
      <c r="E131" s="115">
        <f t="shared" si="78"/>
        <v>0.68013074144159646</v>
      </c>
      <c r="F131" s="115">
        <f t="shared" si="78"/>
        <v>0.68082753999497436</v>
      </c>
      <c r="G131" s="115">
        <f t="shared" si="78"/>
        <v>0.68480693194245812</v>
      </c>
      <c r="H131" s="115">
        <f t="shared" si="78"/>
        <v>0.66366875423155047</v>
      </c>
      <c r="I131" s="115">
        <f t="shared" si="78"/>
        <v>0.64844827586206899</v>
      </c>
      <c r="J131" s="115">
        <f t="shared" si="78"/>
        <v>0.6968207910121228</v>
      </c>
      <c r="K131" s="115">
        <f t="shared" si="78"/>
        <v>0.70028732938562599</v>
      </c>
      <c r="L131" s="115">
        <f t="shared" si="78"/>
        <v>0.69684960307776644</v>
      </c>
      <c r="M131" s="115">
        <f t="shared" si="78"/>
        <v>0.65906972821047838</v>
      </c>
      <c r="N131" s="115">
        <f t="shared" si="78"/>
        <v>0.68107095601932388</v>
      </c>
      <c r="O131" s="115">
        <f t="shared" si="78"/>
        <v>0.63876062818837409</v>
      </c>
      <c r="P131" s="115">
        <f t="shared" si="78"/>
        <v>0.60050181488641274</v>
      </c>
      <c r="Q131" s="115">
        <f t="shared" si="78"/>
        <v>0.61003538190334794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5.1367177688244796E-3</v>
      </c>
      <c r="K132" s="117">
        <f t="shared" si="79"/>
        <v>5.8451492468527171E-3</v>
      </c>
      <c r="L132" s="117">
        <f t="shared" si="79"/>
        <v>5.56039268674011E-3</v>
      </c>
      <c r="M132" s="117">
        <f t="shared" si="79"/>
        <v>4.8141816647205371E-3</v>
      </c>
      <c r="N132" s="117">
        <f t="shared" si="79"/>
        <v>4.568708306759337E-3</v>
      </c>
      <c r="O132" s="117">
        <f t="shared" si="79"/>
        <v>4.3151866864684033E-3</v>
      </c>
      <c r="P132" s="117">
        <f t="shared" si="79"/>
        <v>3.3886331925576034E-3</v>
      </c>
      <c r="Q132" s="117">
        <f t="shared" si="79"/>
        <v>2.3885350318471337E-3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0.15360241207713624</v>
      </c>
      <c r="C134" s="115">
        <f t="shared" si="81"/>
        <v>0.16024681275804181</v>
      </c>
      <c r="D134" s="115">
        <f t="shared" si="81"/>
        <v>0.22690705586823115</v>
      </c>
      <c r="E134" s="115">
        <f t="shared" si="81"/>
        <v>0.23971994959802645</v>
      </c>
      <c r="F134" s="115">
        <f t="shared" si="81"/>
        <v>0.21049695649845596</v>
      </c>
      <c r="G134" s="115">
        <f t="shared" si="81"/>
        <v>0.19888965928067109</v>
      </c>
      <c r="H134" s="115">
        <f t="shared" si="81"/>
        <v>0.17970747083357355</v>
      </c>
      <c r="I134" s="115">
        <f t="shared" si="81"/>
        <v>0.17070979335130279</v>
      </c>
      <c r="J134" s="115">
        <f t="shared" si="81"/>
        <v>0.14477373887240352</v>
      </c>
      <c r="K134" s="115">
        <f t="shared" si="81"/>
        <v>0.19214620467117385</v>
      </c>
      <c r="L134" s="115">
        <f t="shared" si="81"/>
        <v>0.16405941895622456</v>
      </c>
      <c r="M134" s="115">
        <f t="shared" si="81"/>
        <v>0.17295051001133363</v>
      </c>
      <c r="N134" s="115">
        <f t="shared" si="81"/>
        <v>0.16096380097202465</v>
      </c>
      <c r="O134" s="115">
        <f t="shared" si="81"/>
        <v>0.16986167005639935</v>
      </c>
      <c r="P134" s="115">
        <f t="shared" si="81"/>
        <v>0.2768485915492957</v>
      </c>
      <c r="Q134" s="115">
        <f t="shared" si="81"/>
        <v>0.21587088096839271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0.84639758792286379</v>
      </c>
      <c r="C135" s="28">
        <f t="shared" si="82"/>
        <v>0.83975318724195824</v>
      </c>
      <c r="D135" s="28">
        <f t="shared" si="82"/>
        <v>0.77309294413176877</v>
      </c>
      <c r="E135" s="28">
        <f t="shared" si="82"/>
        <v>0.76028005040197355</v>
      </c>
      <c r="F135" s="28">
        <f t="shared" si="82"/>
        <v>0.7895030435015441</v>
      </c>
      <c r="G135" s="28">
        <f t="shared" si="82"/>
        <v>0.80111034071932896</v>
      </c>
      <c r="H135" s="28">
        <f t="shared" si="82"/>
        <v>0.82029252916642637</v>
      </c>
      <c r="I135" s="28">
        <f t="shared" si="82"/>
        <v>0.82929020664869724</v>
      </c>
      <c r="J135" s="28">
        <f t="shared" si="82"/>
        <v>0.85522626112759648</v>
      </c>
      <c r="K135" s="28">
        <f t="shared" si="82"/>
        <v>0.80785379532882606</v>
      </c>
      <c r="L135" s="28">
        <f t="shared" si="82"/>
        <v>0.83594058104377544</v>
      </c>
      <c r="M135" s="28">
        <f t="shared" si="82"/>
        <v>0.82704948998866645</v>
      </c>
      <c r="N135" s="28">
        <f t="shared" si="82"/>
        <v>0.83903619902797544</v>
      </c>
      <c r="O135" s="28">
        <f t="shared" si="82"/>
        <v>0.83013832994360071</v>
      </c>
      <c r="P135" s="28">
        <f t="shared" si="82"/>
        <v>0.72315140845070425</v>
      </c>
      <c r="Q135" s="28">
        <f t="shared" si="82"/>
        <v>0.7841291190316072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34.059977673884987</v>
      </c>
      <c r="C4" s="166">
        <v>33.19811</v>
      </c>
      <c r="D4" s="166">
        <v>27.098669999999998</v>
      </c>
      <c r="E4" s="166">
        <v>27.69903</v>
      </c>
      <c r="F4" s="166">
        <v>28.599989999999998</v>
      </c>
      <c r="G4" s="166">
        <v>29.329917514960627</v>
      </c>
      <c r="H4" s="166">
        <v>29.202280000000002</v>
      </c>
      <c r="I4" s="166">
        <v>29.000320000000002</v>
      </c>
      <c r="J4" s="166">
        <v>27.058860000000003</v>
      </c>
      <c r="K4" s="166">
        <v>22.600540000000002</v>
      </c>
      <c r="L4" s="166">
        <v>24.037213338835041</v>
      </c>
      <c r="M4" s="166">
        <v>24.266986123864818</v>
      </c>
      <c r="N4" s="166">
        <v>22.820074463678409</v>
      </c>
      <c r="O4" s="166">
        <v>23.407127610053827</v>
      </c>
      <c r="P4" s="166">
        <v>24.922746048607081</v>
      </c>
      <c r="Q4" s="166">
        <v>25.26999489161922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11.27335676297211</v>
      </c>
      <c r="C6" s="75">
        <v>11.29832</v>
      </c>
      <c r="D6" s="75">
        <v>12.299759999999999</v>
      </c>
      <c r="E6" s="75">
        <v>12.299390000000001</v>
      </c>
      <c r="F6" s="75">
        <v>12.299289999999999</v>
      </c>
      <c r="G6" s="75">
        <v>12.30022168224691</v>
      </c>
      <c r="H6" s="75">
        <v>12.20078</v>
      </c>
      <c r="I6" s="75">
        <v>12.20032</v>
      </c>
      <c r="J6" s="75">
        <v>10.16071</v>
      </c>
      <c r="K6" s="75">
        <v>9.1994100000000003</v>
      </c>
      <c r="L6" s="75">
        <v>9.1571725974379952</v>
      </c>
      <c r="M6" s="75">
        <v>10.174786350898403</v>
      </c>
      <c r="N6" s="75">
        <v>9.1577485641639278</v>
      </c>
      <c r="O6" s="75">
        <v>10.174837043599625</v>
      </c>
      <c r="P6" s="75">
        <v>13.219510075348035</v>
      </c>
      <c r="Q6" s="75">
        <v>12.204831986727694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22.78662091091288</v>
      </c>
      <c r="C14" s="74">
        <v>21.899789999999999</v>
      </c>
      <c r="D14" s="74">
        <v>14.798909999999999</v>
      </c>
      <c r="E14" s="74">
        <v>15.39964</v>
      </c>
      <c r="F14" s="74">
        <v>16.300699999999999</v>
      </c>
      <c r="G14" s="74">
        <v>17.029695832713717</v>
      </c>
      <c r="H14" s="74">
        <v>17.0015</v>
      </c>
      <c r="I14" s="74">
        <v>16.8</v>
      </c>
      <c r="J14" s="74">
        <v>16.898150000000001</v>
      </c>
      <c r="K14" s="74">
        <v>13.40113</v>
      </c>
      <c r="L14" s="74">
        <v>14.880040741397046</v>
      </c>
      <c r="M14" s="74">
        <v>14.092199772966417</v>
      </c>
      <c r="N14" s="74">
        <v>13.662325899514483</v>
      </c>
      <c r="O14" s="74">
        <v>13.2322905664542</v>
      </c>
      <c r="P14" s="74">
        <v>11.703235973259048</v>
      </c>
      <c r="Q14" s="74">
        <v>13.065162904891526</v>
      </c>
    </row>
    <row r="16" spans="1:17" ht="11.45" customHeight="1" x14ac:dyDescent="0.25">
      <c r="A16" s="27" t="s">
        <v>81</v>
      </c>
      <c r="B16" s="68">
        <f t="shared" ref="B16" si="0">SUM(B17,B23)</f>
        <v>34.059977673884987</v>
      </c>
      <c r="C16" s="68">
        <f t="shared" ref="C16:Q16" si="1">SUM(C17,C23)</f>
        <v>33.19811</v>
      </c>
      <c r="D16" s="68">
        <f t="shared" si="1"/>
        <v>27.098669999999998</v>
      </c>
      <c r="E16" s="68">
        <f t="shared" si="1"/>
        <v>27.69903</v>
      </c>
      <c r="F16" s="68">
        <f t="shared" si="1"/>
        <v>28.599989999999998</v>
      </c>
      <c r="G16" s="68">
        <f t="shared" si="1"/>
        <v>29.329917514960627</v>
      </c>
      <c r="H16" s="68">
        <f t="shared" si="1"/>
        <v>29.202280000000002</v>
      </c>
      <c r="I16" s="68">
        <f t="shared" si="1"/>
        <v>29.000320000000002</v>
      </c>
      <c r="J16" s="68">
        <f t="shared" si="1"/>
        <v>27.058860000000003</v>
      </c>
      <c r="K16" s="68">
        <f t="shared" si="1"/>
        <v>22.600540000000002</v>
      </c>
      <c r="L16" s="68">
        <f t="shared" si="1"/>
        <v>24.037213338835045</v>
      </c>
      <c r="M16" s="68">
        <f t="shared" si="1"/>
        <v>24.266986123864818</v>
      </c>
      <c r="N16" s="68">
        <f t="shared" si="1"/>
        <v>22.820074463678409</v>
      </c>
      <c r="O16" s="68">
        <f t="shared" si="1"/>
        <v>23.407127610053827</v>
      </c>
      <c r="P16" s="68">
        <f t="shared" si="1"/>
        <v>24.922746048607081</v>
      </c>
      <c r="Q16" s="68">
        <f t="shared" si="1"/>
        <v>25.26999489161922</v>
      </c>
    </row>
    <row r="17" spans="1:17" ht="11.45" customHeight="1" x14ac:dyDescent="0.25">
      <c r="A17" s="25" t="s">
        <v>39</v>
      </c>
      <c r="B17" s="79">
        <f t="shared" ref="B17" si="2">SUM(B18,B19,B22)</f>
        <v>20.01465747373981</v>
      </c>
      <c r="C17" s="79">
        <f t="shared" ref="C17:Q17" si="3">SUM(C18,C19,C22)</f>
        <v>19.869793867478524</v>
      </c>
      <c r="D17" s="79">
        <f t="shared" si="3"/>
        <v>17.482992138876625</v>
      </c>
      <c r="E17" s="79">
        <f t="shared" si="3"/>
        <v>17.255615498104643</v>
      </c>
      <c r="F17" s="79">
        <f t="shared" si="3"/>
        <v>17.2561725595423</v>
      </c>
      <c r="G17" s="79">
        <f t="shared" si="3"/>
        <v>16.642765376770228</v>
      </c>
      <c r="H17" s="79">
        <f t="shared" si="3"/>
        <v>16.557134169363998</v>
      </c>
      <c r="I17" s="79">
        <f t="shared" si="3"/>
        <v>16.010951270094736</v>
      </c>
      <c r="J17" s="79">
        <f t="shared" si="3"/>
        <v>15.06546819239434</v>
      </c>
      <c r="K17" s="79">
        <f t="shared" si="3"/>
        <v>14.470542357465662</v>
      </c>
      <c r="L17" s="79">
        <f t="shared" si="3"/>
        <v>14.176405080424558</v>
      </c>
      <c r="M17" s="79">
        <f t="shared" si="3"/>
        <v>14.332337593191534</v>
      </c>
      <c r="N17" s="79">
        <f t="shared" si="3"/>
        <v>13.438507851247808</v>
      </c>
      <c r="O17" s="79">
        <f t="shared" si="3"/>
        <v>12.880021644027348</v>
      </c>
      <c r="P17" s="79">
        <f t="shared" si="3"/>
        <v>12.040673084268699</v>
      </c>
      <c r="Q17" s="79">
        <f t="shared" si="3"/>
        <v>12.624352768241829</v>
      </c>
    </row>
    <row r="18" spans="1:17" ht="11.45" customHeight="1" x14ac:dyDescent="0.25">
      <c r="A18" s="91" t="s">
        <v>21</v>
      </c>
      <c r="B18" s="123">
        <v>0</v>
      </c>
      <c r="C18" s="123">
        <v>0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</row>
    <row r="19" spans="1:17" ht="11.45" customHeight="1" x14ac:dyDescent="0.25">
      <c r="A19" s="19" t="s">
        <v>20</v>
      </c>
      <c r="B19" s="76">
        <f t="shared" ref="B19" si="4">SUM(B20:B21)</f>
        <v>20.01465747373981</v>
      </c>
      <c r="C19" s="76">
        <f t="shared" ref="C19:Q19" si="5">SUM(C20:C21)</f>
        <v>19.869793867478524</v>
      </c>
      <c r="D19" s="76">
        <f t="shared" si="5"/>
        <v>17.482992138876625</v>
      </c>
      <c r="E19" s="76">
        <f t="shared" si="5"/>
        <v>17.255615498104643</v>
      </c>
      <c r="F19" s="76">
        <f t="shared" si="5"/>
        <v>17.2561725595423</v>
      </c>
      <c r="G19" s="76">
        <f t="shared" si="5"/>
        <v>16.642765376770228</v>
      </c>
      <c r="H19" s="76">
        <f t="shared" si="5"/>
        <v>16.557134169363998</v>
      </c>
      <c r="I19" s="76">
        <f t="shared" si="5"/>
        <v>16.010951270094736</v>
      </c>
      <c r="J19" s="76">
        <f t="shared" si="5"/>
        <v>14.918763916436017</v>
      </c>
      <c r="K19" s="76">
        <f t="shared" si="5"/>
        <v>14.309419660835704</v>
      </c>
      <c r="L19" s="76">
        <f t="shared" si="5"/>
        <v>14.025010634792913</v>
      </c>
      <c r="M19" s="76">
        <f t="shared" si="5"/>
        <v>14.201757205114465</v>
      </c>
      <c r="N19" s="76">
        <f t="shared" si="5"/>
        <v>13.319125049452351</v>
      </c>
      <c r="O19" s="76">
        <f t="shared" si="5"/>
        <v>12.774523980432072</v>
      </c>
      <c r="P19" s="76">
        <f t="shared" si="5"/>
        <v>11.964448965623767</v>
      </c>
      <c r="Q19" s="76">
        <f t="shared" si="5"/>
        <v>12.566746398612127</v>
      </c>
    </row>
    <row r="20" spans="1:17" ht="11.45" customHeight="1" x14ac:dyDescent="0.25">
      <c r="A20" s="62" t="s">
        <v>118</v>
      </c>
      <c r="B20" s="77">
        <v>7.9054002267146313</v>
      </c>
      <c r="C20" s="77">
        <v>7.8972046375537648</v>
      </c>
      <c r="D20" s="77">
        <v>8.5854786790576121</v>
      </c>
      <c r="E20" s="77">
        <v>8.0613913909854098</v>
      </c>
      <c r="F20" s="77">
        <v>8.0988140397362933</v>
      </c>
      <c r="G20" s="77">
        <v>7.7417288329522096</v>
      </c>
      <c r="H20" s="77">
        <v>8.026625686345529</v>
      </c>
      <c r="I20" s="77">
        <v>8.0422836423377113</v>
      </c>
      <c r="J20" s="77">
        <v>6.7215323585985827</v>
      </c>
      <c r="K20" s="77">
        <v>6.2369253441378927</v>
      </c>
      <c r="L20" s="77">
        <v>5.9920576228055111</v>
      </c>
      <c r="M20" s="77">
        <v>6.7899295102603352</v>
      </c>
      <c r="N20" s="77">
        <v>6.0855441388171894</v>
      </c>
      <c r="O20" s="77">
        <v>6.5262745862874283</v>
      </c>
      <c r="P20" s="77">
        <v>6.7071709369007095</v>
      </c>
      <c r="Q20" s="77">
        <v>6.8428040634089076</v>
      </c>
    </row>
    <row r="21" spans="1:17" ht="11.45" customHeight="1" x14ac:dyDescent="0.25">
      <c r="A21" s="62" t="s">
        <v>16</v>
      </c>
      <c r="B21" s="77">
        <v>12.109257247025178</v>
      </c>
      <c r="C21" s="77">
        <v>11.972589229924759</v>
      </c>
      <c r="D21" s="77">
        <v>8.8975134598190131</v>
      </c>
      <c r="E21" s="77">
        <v>9.1942241071192328</v>
      </c>
      <c r="F21" s="77">
        <v>9.1573585198060048</v>
      </c>
      <c r="G21" s="77">
        <v>8.9010365438180195</v>
      </c>
      <c r="H21" s="77">
        <v>8.5305084830184708</v>
      </c>
      <c r="I21" s="77">
        <v>7.968667627757025</v>
      </c>
      <c r="J21" s="77">
        <v>8.1972315578374335</v>
      </c>
      <c r="K21" s="77">
        <v>8.0724943166978118</v>
      </c>
      <c r="L21" s="77">
        <v>8.0329530119874022</v>
      </c>
      <c r="M21" s="77">
        <v>7.4118276948541295</v>
      </c>
      <c r="N21" s="77">
        <v>7.2335809106351618</v>
      </c>
      <c r="O21" s="77">
        <v>6.2482493941446426</v>
      </c>
      <c r="P21" s="77">
        <v>5.257278028723058</v>
      </c>
      <c r="Q21" s="77">
        <v>5.723942335203219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0.14670427595832294</v>
      </c>
      <c r="K22" s="122">
        <v>0.16112269662995807</v>
      </c>
      <c r="L22" s="122">
        <v>0.15139444563164459</v>
      </c>
      <c r="M22" s="122">
        <v>0.13058038807706981</v>
      </c>
      <c r="N22" s="122">
        <v>0.11938280179545634</v>
      </c>
      <c r="O22" s="122">
        <v>0.10549766359527601</v>
      </c>
      <c r="P22" s="122">
        <v>7.6224118644932309E-2</v>
      </c>
      <c r="Q22" s="122">
        <v>5.7606369629702676E-2</v>
      </c>
    </row>
    <row r="23" spans="1:17" ht="11.45" customHeight="1" x14ac:dyDescent="0.25">
      <c r="A23" s="25" t="s">
        <v>18</v>
      </c>
      <c r="B23" s="79">
        <f t="shared" ref="B23" si="6">SUM(B24:B25)</f>
        <v>14.045320200145177</v>
      </c>
      <c r="C23" s="79">
        <f t="shared" ref="C23:Q23" si="7">SUM(C24:C25)</f>
        <v>13.328316132521476</v>
      </c>
      <c r="D23" s="79">
        <f t="shared" si="7"/>
        <v>9.6156778611233733</v>
      </c>
      <c r="E23" s="79">
        <f t="shared" si="7"/>
        <v>10.443414501895358</v>
      </c>
      <c r="F23" s="79">
        <f t="shared" si="7"/>
        <v>11.3438174404577</v>
      </c>
      <c r="G23" s="79">
        <f t="shared" si="7"/>
        <v>12.687152138190399</v>
      </c>
      <c r="H23" s="79">
        <f t="shared" si="7"/>
        <v>12.645145830636004</v>
      </c>
      <c r="I23" s="79">
        <f t="shared" si="7"/>
        <v>12.989368729905266</v>
      </c>
      <c r="J23" s="79">
        <f t="shared" si="7"/>
        <v>11.993391807605661</v>
      </c>
      <c r="K23" s="79">
        <f t="shared" si="7"/>
        <v>8.1299976425343399</v>
      </c>
      <c r="L23" s="79">
        <f t="shared" si="7"/>
        <v>9.8608082584104846</v>
      </c>
      <c r="M23" s="79">
        <f t="shared" si="7"/>
        <v>9.9346485306732841</v>
      </c>
      <c r="N23" s="79">
        <f t="shared" si="7"/>
        <v>9.3815666124306016</v>
      </c>
      <c r="O23" s="79">
        <f t="shared" si="7"/>
        <v>10.527105966026479</v>
      </c>
      <c r="P23" s="79">
        <f t="shared" si="7"/>
        <v>12.882072964338381</v>
      </c>
      <c r="Q23" s="79">
        <f t="shared" si="7"/>
        <v>12.645642123377391</v>
      </c>
    </row>
    <row r="24" spans="1:17" ht="11.45" customHeight="1" x14ac:dyDescent="0.25">
      <c r="A24" s="116" t="s">
        <v>118</v>
      </c>
      <c r="B24" s="77">
        <v>3.3679565362574748</v>
      </c>
      <c r="C24" s="77">
        <v>3.4011153624462351</v>
      </c>
      <c r="D24" s="77">
        <v>3.7142813209423866</v>
      </c>
      <c r="E24" s="77">
        <v>4.2379986090145918</v>
      </c>
      <c r="F24" s="77">
        <v>4.2004759602637058</v>
      </c>
      <c r="G24" s="77">
        <v>4.5584928492947006</v>
      </c>
      <c r="H24" s="77">
        <v>4.1741543136544736</v>
      </c>
      <c r="I24" s="77">
        <v>4.158036357662291</v>
      </c>
      <c r="J24" s="77">
        <v>3.439177641401419</v>
      </c>
      <c r="K24" s="77">
        <v>2.9624846558621094</v>
      </c>
      <c r="L24" s="77">
        <v>3.1651149746324845</v>
      </c>
      <c r="M24" s="77">
        <v>3.3848568406380659</v>
      </c>
      <c r="N24" s="77">
        <v>3.0722044253467367</v>
      </c>
      <c r="O24" s="77">
        <v>3.6485624573121989</v>
      </c>
      <c r="P24" s="77">
        <v>6.5123391384473237</v>
      </c>
      <c r="Q24" s="77">
        <v>5.3620279233187862</v>
      </c>
    </row>
    <row r="25" spans="1:17" ht="11.45" customHeight="1" x14ac:dyDescent="0.25">
      <c r="A25" s="93" t="s">
        <v>16</v>
      </c>
      <c r="B25" s="74">
        <v>10.677363663887702</v>
      </c>
      <c r="C25" s="74">
        <v>9.92720077007524</v>
      </c>
      <c r="D25" s="74">
        <v>5.9013965401809871</v>
      </c>
      <c r="E25" s="74">
        <v>6.2054158928807661</v>
      </c>
      <c r="F25" s="74">
        <v>7.1433414801939943</v>
      </c>
      <c r="G25" s="74">
        <v>8.1286592888956974</v>
      </c>
      <c r="H25" s="74">
        <v>8.4709915169815293</v>
      </c>
      <c r="I25" s="74">
        <v>8.8313323722429757</v>
      </c>
      <c r="J25" s="74">
        <v>8.5542141662042432</v>
      </c>
      <c r="K25" s="74">
        <v>5.1675129866722305</v>
      </c>
      <c r="L25" s="74">
        <v>6.6956932837779997</v>
      </c>
      <c r="M25" s="74">
        <v>6.5497916900352182</v>
      </c>
      <c r="N25" s="74">
        <v>6.309362187083865</v>
      </c>
      <c r="O25" s="74">
        <v>6.878543508714281</v>
      </c>
      <c r="P25" s="74">
        <v>6.3697338258910579</v>
      </c>
      <c r="Q25" s="74">
        <v>7.2836142000586044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182.89918188558721</v>
      </c>
      <c r="C30" s="79">
        <f>IF(C17=0,"",C17/TrRail_act!C15*100)</f>
        <v>172.28642909458529</v>
      </c>
      <c r="D30" s="79">
        <f>IF(D17=0,"",D17/TrRail_act!D15*100)</f>
        <v>152.49011896098233</v>
      </c>
      <c r="E30" s="79">
        <f>IF(E17=0,"",E17/TrRail_act!E15*100)</f>
        <v>148.42263459577364</v>
      </c>
      <c r="F30" s="79">
        <f>IF(F17=0,"",F17/TrRail_act!F15*100)</f>
        <v>144.53616349394673</v>
      </c>
      <c r="G30" s="79">
        <f>IF(G17=0,"",G17/TrRail_act!G15*100)</f>
        <v>140.00812128182238</v>
      </c>
      <c r="H30" s="79">
        <f>IF(H17=0,"",H17/TrRail_act!H15*100)</f>
        <v>140.1246967617129</v>
      </c>
      <c r="I30" s="79">
        <f>IF(I17=0,"",I17/TrRail_act!I15*100)</f>
        <v>138.02544198357535</v>
      </c>
      <c r="J30" s="79">
        <f>IF(J17=0,"",J17/TrRail_act!J15*100)</f>
        <v>129.06252199429747</v>
      </c>
      <c r="K30" s="79">
        <f>IF(K17=0,"",K17/TrRail_act!K15*100)</f>
        <v>123.67984920910821</v>
      </c>
      <c r="L30" s="79">
        <f>IF(L17=0,"",L17/TrRail_act!L15*100)</f>
        <v>120.08814129965741</v>
      </c>
      <c r="M30" s="79">
        <f>IF(M17=0,"",M17/TrRail_act!M15*100)</f>
        <v>120.04638238706369</v>
      </c>
      <c r="N30" s="79">
        <f>IF(N17=0,"",N17/TrRail_act!N15*100)</f>
        <v>115.0754226001696</v>
      </c>
      <c r="O30" s="79">
        <f>IF(O17=0,"",O17/TrRail_act!O15*100)</f>
        <v>115.93178797504365</v>
      </c>
      <c r="P30" s="79">
        <f>IF(P17=0,"",P17/TrRail_act!P15*100)</f>
        <v>116.47004337655926</v>
      </c>
      <c r="Q30" s="79">
        <f>IF(Q17=0,"",Q17/TrRail_act!Q15*100)</f>
        <v>112.8988800593975</v>
      </c>
    </row>
    <row r="31" spans="1:17" ht="11.45" customHeight="1" x14ac:dyDescent="0.25">
      <c r="A31" s="91" t="s">
        <v>21</v>
      </c>
      <c r="B31" s="123" t="str">
        <f>IF(B18=0,"",B18/TrRail_act!B16*100)</f>
        <v/>
      </c>
      <c r="C31" s="123" t="str">
        <f>IF(C18=0,"",C18/TrRail_act!C16*100)</f>
        <v/>
      </c>
      <c r="D31" s="123" t="str">
        <f>IF(D18=0,"",D18/TrRail_act!D16*100)</f>
        <v/>
      </c>
      <c r="E31" s="123" t="str">
        <f>IF(E18=0,"",E18/TrRail_act!E16*100)</f>
        <v/>
      </c>
      <c r="F31" s="123" t="str">
        <f>IF(F18=0,"",F18/TrRail_act!F16*100)</f>
        <v/>
      </c>
      <c r="G31" s="123" t="str">
        <f>IF(G18=0,"",G18/TrRail_act!G16*100)</f>
        <v/>
      </c>
      <c r="H31" s="123" t="str">
        <f>IF(H18=0,"",H18/TrRail_act!H16*100)</f>
        <v/>
      </c>
      <c r="I31" s="123" t="str">
        <f>IF(I18=0,"",I18/TrRail_act!I16*100)</f>
        <v/>
      </c>
      <c r="J31" s="123" t="str">
        <f>IF(J18=0,"",J18/TrRail_act!J16*100)</f>
        <v/>
      </c>
      <c r="K31" s="123" t="str">
        <f>IF(K18=0,"",K18/TrRail_act!K16*100)</f>
        <v/>
      </c>
      <c r="L31" s="123" t="str">
        <f>IF(L18=0,"",L18/TrRail_act!L16*100)</f>
        <v/>
      </c>
      <c r="M31" s="123" t="str">
        <f>IF(M18=0,"",M18/TrRail_act!M16*100)</f>
        <v/>
      </c>
      <c r="N31" s="123" t="str">
        <f>IF(N18=0,"",N18/TrRail_act!N16*100)</f>
        <v/>
      </c>
      <c r="O31" s="123" t="str">
        <f>IF(O18=0,"",O18/TrRail_act!O16*100)</f>
        <v/>
      </c>
      <c r="P31" s="123" t="str">
        <f>IF(P18=0,"",P18/TrRail_act!P16*100)</f>
        <v/>
      </c>
      <c r="Q31" s="123" t="str">
        <f>IF(Q18=0,"",Q18/TrRail_act!Q16*100)</f>
        <v/>
      </c>
    </row>
    <row r="32" spans="1:17" ht="11.45" customHeight="1" x14ac:dyDescent="0.25">
      <c r="A32" s="19" t="s">
        <v>20</v>
      </c>
      <c r="B32" s="76">
        <f>IF(B19=0,"",B19/TrRail_act!B17*100)</f>
        <v>182.89918188558721</v>
      </c>
      <c r="C32" s="76">
        <f>IF(C19=0,"",C19/TrRail_act!C17*100)</f>
        <v>172.28642909458529</v>
      </c>
      <c r="D32" s="76">
        <f>IF(D19=0,"",D19/TrRail_act!D17*100)</f>
        <v>152.49011896098233</v>
      </c>
      <c r="E32" s="76">
        <f>IF(E19=0,"",E19/TrRail_act!E17*100)</f>
        <v>148.42263459577364</v>
      </c>
      <c r="F32" s="76">
        <f>IF(F19=0,"",F19/TrRail_act!F17*100)</f>
        <v>144.53616349394673</v>
      </c>
      <c r="G32" s="76">
        <f>IF(G19=0,"",G19/TrRail_act!G17*100)</f>
        <v>140.00812128182238</v>
      </c>
      <c r="H32" s="76">
        <f>IF(H19=0,"",H19/TrRail_act!H17*100)</f>
        <v>140.1246967617129</v>
      </c>
      <c r="I32" s="76">
        <f>IF(I19=0,"",I19/TrRail_act!I17*100)</f>
        <v>138.02544198357535</v>
      </c>
      <c r="J32" s="76">
        <f>IF(J19=0,"",J19/TrRail_act!J17*100)</f>
        <v>128.46563071337789</v>
      </c>
      <c r="K32" s="76">
        <f>IF(K19=0,"",K19/TrRail_act!K17*100)</f>
        <v>123.02181300150711</v>
      </c>
      <c r="L32" s="76">
        <f>IF(L19=0,"",L19/TrRail_act!L17*100)</f>
        <v>119.46998094686727</v>
      </c>
      <c r="M32" s="76">
        <f>IF(M19=0,"",M19/TrRail_act!M17*100)</f>
        <v>119.52808259747405</v>
      </c>
      <c r="N32" s="76">
        <f>IF(N19=0,"",N19/TrRail_act!N17*100)</f>
        <v>114.57660159322967</v>
      </c>
      <c r="O32" s="76">
        <f>IF(O19=0,"",O19/TrRail_act!O17*100)</f>
        <v>115.48053410862498</v>
      </c>
      <c r="P32" s="76">
        <f>IF(P19=0,"",P19/TrRail_act!P17*100)</f>
        <v>116.12623280561658</v>
      </c>
      <c r="Q32" s="76">
        <f>IF(Q19=0,"",Q19/TrRail_act!Q17*100)</f>
        <v>112.65278464332236</v>
      </c>
    </row>
    <row r="33" spans="1:17" ht="11.45" customHeight="1" x14ac:dyDescent="0.25">
      <c r="A33" s="62" t="s">
        <v>17</v>
      </c>
      <c r="B33" s="77">
        <f>IF(B20=0,"",B20/TrRail_act!B18*100)</f>
        <v>285.31110966921585</v>
      </c>
      <c r="C33" s="77">
        <f>IF(C20=0,"",C20/TrRail_act!C18*100)</f>
        <v>252.10549521320883</v>
      </c>
      <c r="D33" s="77">
        <f>IF(D20=0,"",D20/TrRail_act!D18*100)</f>
        <v>217.8723716961278</v>
      </c>
      <c r="E33" s="77">
        <f>IF(E20=0,"",E20/TrRail_act!E18*100)</f>
        <v>216.77399674586994</v>
      </c>
      <c r="F33" s="77">
        <f>IF(F20=0,"",F20/TrRail_act!F18*100)</f>
        <v>212.53382773674207</v>
      </c>
      <c r="G33" s="77">
        <f>IF(G20=0,"",G20/TrRail_act!G18*100)</f>
        <v>206.62793479467823</v>
      </c>
      <c r="H33" s="77">
        <f>IF(H20=0,"",H20/TrRail_act!H18*100)</f>
        <v>201.97392827906583</v>
      </c>
      <c r="I33" s="77">
        <f>IF(I20=0,"",I20/TrRail_act!I18*100)</f>
        <v>197.21146744329849</v>
      </c>
      <c r="J33" s="77">
        <f>IF(J20=0,"",J20/TrRail_act!J18*100)</f>
        <v>193.20022300911407</v>
      </c>
      <c r="K33" s="77">
        <f>IF(K20=0,"",K20/TrRail_act!K18*100)</f>
        <v>181.39825039301658</v>
      </c>
      <c r="L33" s="77">
        <f>IF(L20=0,"",L20/TrRail_act!L18*100)</f>
        <v>170.56568004456273</v>
      </c>
      <c r="M33" s="77">
        <f>IF(M20=0,"",M20/TrRail_act!M18*100)</f>
        <v>169.20298114975327</v>
      </c>
      <c r="N33" s="77">
        <f>IF(N20=0,"",N20/TrRail_act!N18*100)</f>
        <v>165.76895586655741</v>
      </c>
      <c r="O33" s="77">
        <f>IF(O20=0,"",O20/TrRail_act!O18*100)</f>
        <v>164.57933633872307</v>
      </c>
      <c r="P33" s="77">
        <f>IF(P20=0,"",P20/TrRail_act!P18*100)</f>
        <v>163.79005611077332</v>
      </c>
      <c r="Q33" s="77">
        <f>IF(Q20=0,"",Q20/TrRail_act!Q18*100)</f>
        <v>157.89109889244696</v>
      </c>
    </row>
    <row r="34" spans="1:17" ht="11.45" customHeight="1" x14ac:dyDescent="0.25">
      <c r="A34" s="62" t="s">
        <v>16</v>
      </c>
      <c r="B34" s="77">
        <f>IF(B21=0,"",B21/TrRail_act!B19*100)</f>
        <v>148.17622240064091</v>
      </c>
      <c r="C34" s="77">
        <f>IF(C21=0,"",C21/TrRail_act!C19*100)</f>
        <v>142.52234069311064</v>
      </c>
      <c r="D34" s="77">
        <f>IF(D21=0,"",D21/TrRail_act!D19*100)</f>
        <v>118.24881000237906</v>
      </c>
      <c r="E34" s="77">
        <f>IF(E21=0,"",E21/TrRail_act!E19*100)</f>
        <v>116.27661001516634</v>
      </c>
      <c r="F34" s="77">
        <f>IF(F21=0,"",F21/TrRail_act!F19*100)</f>
        <v>112.6588076350328</v>
      </c>
      <c r="G34" s="77">
        <f>IF(G21=0,"",G21/TrRail_act!G19*100)</f>
        <v>109.34531336459368</v>
      </c>
      <c r="H34" s="77">
        <f>IF(H21=0,"",H21/TrRail_act!H19*100)</f>
        <v>108.78100466619063</v>
      </c>
      <c r="I34" s="77">
        <f>IF(I21=0,"",I21/TrRail_act!I19*100)</f>
        <v>105.93814979735477</v>
      </c>
      <c r="J34" s="77">
        <f>IF(J21=0,"",J21/TrRail_act!J19*100)</f>
        <v>100.77750859542685</v>
      </c>
      <c r="K34" s="77">
        <f>IF(K21=0,"",K21/TrRail_act!K19*100)</f>
        <v>98.524812638014168</v>
      </c>
      <c r="L34" s="77">
        <f>IF(L21=0,"",L21/TrRail_act!L19*100)</f>
        <v>97.64953469312691</v>
      </c>
      <c r="M34" s="77">
        <f>IF(M21=0,"",M21/TrRail_act!M19*100)</f>
        <v>94.194598196554807</v>
      </c>
      <c r="N34" s="77">
        <f>IF(N21=0,"",N21/TrRail_act!N19*100)</f>
        <v>90.947865804289677</v>
      </c>
      <c r="O34" s="77">
        <f>IF(O21=0,"",O21/TrRail_act!O19*100)</f>
        <v>88.045295925111006</v>
      </c>
      <c r="P34" s="77">
        <f>IF(P21=0,"",P21/TrRail_act!P19*100)</f>
        <v>84.685702195696635</v>
      </c>
      <c r="Q34" s="77">
        <f>IF(Q21=0,"",Q21/TrRail_act!Q19*100)</f>
        <v>83.911355602886161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>
        <f>IF(J22=0,"",J22/TrRail_act!J20*100)</f>
        <v>244.66654105776175</v>
      </c>
      <c r="K35" s="122">
        <f>IF(K22=0,"",K22/TrRail_act!K20*100)</f>
        <v>235.59998334598839</v>
      </c>
      <c r="L35" s="122">
        <f>IF(L22=0,"",L22/TrRail_act!L20*100)</f>
        <v>230.64204875141101</v>
      </c>
      <c r="M35" s="122">
        <f>IF(M22=0,"",M22/TrRail_act!M20*100)</f>
        <v>227.18911944364515</v>
      </c>
      <c r="N35" s="122">
        <f>IF(N22=0,"",N22/TrRail_act!N20*100)</f>
        <v>223.7586665112151</v>
      </c>
      <c r="O35" s="122">
        <f>IF(O22=0,"",O22/TrRail_act!O20*100)</f>
        <v>220.05396260795408</v>
      </c>
      <c r="P35" s="122">
        <f>IF(P22=0,"",P22/TrRail_act!P20*100)</f>
        <v>217.58618772129864</v>
      </c>
      <c r="Q35" s="122">
        <f>IF(Q22=0,"",Q22/TrRail_act!Q20*100)</f>
        <v>215.68473217345306</v>
      </c>
    </row>
    <row r="36" spans="1:17" ht="11.45" customHeight="1" x14ac:dyDescent="0.25">
      <c r="A36" s="25" t="s">
        <v>18</v>
      </c>
      <c r="B36" s="79">
        <f>IF(B23=0,"",B23/TrRail_act!B21*100)</f>
        <v>223.50330513425556</v>
      </c>
      <c r="C36" s="79">
        <f>IF(C23=0,"",C23/TrRail_act!C21*100)</f>
        <v>217.69401604771704</v>
      </c>
      <c r="D36" s="79">
        <f>IF(D23=0,"",D23/TrRail_act!D21*100)</f>
        <v>201.79806634046952</v>
      </c>
      <c r="E36" s="79">
        <f>IF(E23=0,"",E23/TrRail_act!E21*100)</f>
        <v>201.55843737574673</v>
      </c>
      <c r="F36" s="79">
        <f>IF(F23=0,"",F23/TrRail_act!F21*100)</f>
        <v>191.35516112230283</v>
      </c>
      <c r="G36" s="79">
        <f>IF(G23=0,"",G23/TrRail_act!G21*100)</f>
        <v>185.22565645447452</v>
      </c>
      <c r="H36" s="79">
        <f>IF(H23=0,"",H23/TrRail_act!H21*100)</f>
        <v>180.4574521756565</v>
      </c>
      <c r="I36" s="79">
        <f>IF(I23=0,"",I23/TrRail_act!I21*100)</f>
        <v>175.05887776152647</v>
      </c>
      <c r="J36" s="79">
        <f>IF(J23=0,"",J23/TrRail_act!J21*100)</f>
        <v>163.70801873883096</v>
      </c>
      <c r="K36" s="79">
        <f>IF(K23=0,"",K23/TrRail_act!K21*100)</f>
        <v>169.64873846287668</v>
      </c>
      <c r="L36" s="79">
        <f>IF(L23=0,"",L23/TrRail_act!L21*100)</f>
        <v>162.86432138144622</v>
      </c>
      <c r="M36" s="79">
        <f>IF(M23=0,"",M23/TrRail_act!M21*100)</f>
        <v>160.0832599237161</v>
      </c>
      <c r="N36" s="79">
        <f>IF(N23=0,"",N23/TrRail_act!N21*100)</f>
        <v>153.71863620065264</v>
      </c>
      <c r="O36" s="79">
        <f>IF(O23=0,"",O23/TrRail_act!O21*100)</f>
        <v>151.54183252437349</v>
      </c>
      <c r="P36" s="79">
        <f>IF(P23=0,"",P23/TrRail_act!P21*100)</f>
        <v>167.79043640478295</v>
      </c>
      <c r="Q36" s="79">
        <f>IF(Q23=0,"",Q23/TrRail_act!Q21*100)</f>
        <v>154.76247856293466</v>
      </c>
    </row>
    <row r="37" spans="1:17" ht="11.45" customHeight="1" x14ac:dyDescent="0.25">
      <c r="A37" s="116" t="s">
        <v>17</v>
      </c>
      <c r="B37" s="77">
        <f>IF(B24=0,"",B24/TrRail_act!B22*100)</f>
        <v>348.91588979766641</v>
      </c>
      <c r="C37" s="77">
        <f>IF(C24=0,"",C24/TrRail_act!C22*100)</f>
        <v>346.65954996620741</v>
      </c>
      <c r="D37" s="77">
        <f>IF(D24=0,"",D24/TrRail_act!D22*100)</f>
        <v>343.52938226204799</v>
      </c>
      <c r="E37" s="77">
        <f>IF(E24=0,"",E24/TrRail_act!E22*100)</f>
        <v>341.20477418496165</v>
      </c>
      <c r="F37" s="77">
        <f>IF(F24=0,"",F24/TrRail_act!F22*100)</f>
        <v>336.6151313319512</v>
      </c>
      <c r="G37" s="77">
        <f>IF(G24=0,"",G24/TrRail_act!G22*100)</f>
        <v>334.61551124128232</v>
      </c>
      <c r="H37" s="77">
        <f>IF(H24=0,"",H24/TrRail_act!H22*100)</f>
        <v>331.47696020197299</v>
      </c>
      <c r="I37" s="77">
        <f>IF(I24=0,"",I24/TrRail_act!I22*100)</f>
        <v>328.2660282364966</v>
      </c>
      <c r="J37" s="77">
        <f>IF(J24=0,"",J24/TrRail_act!J22*100)</f>
        <v>324.2595301262387</v>
      </c>
      <c r="K37" s="77">
        <f>IF(K24=0,"",K24/TrRail_act!K22*100)</f>
        <v>321.72478096420127</v>
      </c>
      <c r="L37" s="77">
        <f>IF(L24=0,"",L24/TrRail_act!L22*100)</f>
        <v>318.64107710833684</v>
      </c>
      <c r="M37" s="77">
        <f>IF(M24=0,"",M24/TrRail_act!M22*100)</f>
        <v>315.36382231548458</v>
      </c>
      <c r="N37" s="77">
        <f>IF(N24=0,"",N24/TrRail_act!N22*100)</f>
        <v>312.73252237888613</v>
      </c>
      <c r="O37" s="77">
        <f>IF(O24=0,"",O24/TrRail_act!O22*100)</f>
        <v>309.20744020917994</v>
      </c>
      <c r="P37" s="77">
        <f>IF(P24=0,"",P24/TrRail_act!P22*100)</f>
        <v>306.39109548750616</v>
      </c>
      <c r="Q37" s="77">
        <f>IF(Q24=0,"",Q24/TrRail_act!Q22*100)</f>
        <v>303.99034965521008</v>
      </c>
    </row>
    <row r="38" spans="1:17" ht="11.45" customHeight="1" x14ac:dyDescent="0.25">
      <c r="A38" s="93" t="s">
        <v>16</v>
      </c>
      <c r="B38" s="74">
        <f>IF(B25=0,"",B25/TrRail_act!B23*100)</f>
        <v>200.74369926580928</v>
      </c>
      <c r="C38" s="74">
        <f>IF(C25=0,"",C25/TrRail_act!C23*100)</f>
        <v>193.08402816073726</v>
      </c>
      <c r="D38" s="74">
        <f>IF(D25=0,"",D25/TrRail_act!D23*100)</f>
        <v>160.19914105702512</v>
      </c>
      <c r="E38" s="74">
        <f>IF(E25=0,"",E25/TrRail_act!E23*100)</f>
        <v>157.52727701088557</v>
      </c>
      <c r="F38" s="74">
        <f>IF(F25=0,"",F25/TrRail_act!F23*100)</f>
        <v>152.62601133387955</v>
      </c>
      <c r="G38" s="74">
        <f>IF(G25=0,"",G25/TrRail_act!G23*100)</f>
        <v>148.13701109775846</v>
      </c>
      <c r="H38" s="74">
        <f>IF(H25=0,"",H25/TrRail_act!H23*100)</f>
        <v>147.37250641671045</v>
      </c>
      <c r="I38" s="74">
        <f>IF(I25=0,"",I25/TrRail_act!I23*100)</f>
        <v>143.52111114154346</v>
      </c>
      <c r="J38" s="74">
        <f>IF(J25=0,"",J25/TrRail_act!J23*100)</f>
        <v>136.52966414232446</v>
      </c>
      <c r="K38" s="74">
        <f>IF(K25=0,"",K25/TrRail_act!K23*100)</f>
        <v>133.47779446657145</v>
      </c>
      <c r="L38" s="74">
        <f>IF(L25=0,"",L25/TrRail_act!L23*100)</f>
        <v>132.29200008137394</v>
      </c>
      <c r="M38" s="74">
        <f>IF(M25=0,"",M25/TrRail_act!M23*100)</f>
        <v>127.61137911659404</v>
      </c>
      <c r="N38" s="74">
        <f>IF(N25=0,"",N25/TrRail_act!N23*100)</f>
        <v>123.21282541890835</v>
      </c>
      <c r="O38" s="74">
        <f>IF(O25=0,"",O25/TrRail_act!O23*100)</f>
        <v>119.28053044280615</v>
      </c>
      <c r="P38" s="74">
        <f>IF(P25=0,"",P25/TrRail_act!P23*100)</f>
        <v>114.72907635424561</v>
      </c>
      <c r="Q38" s="74">
        <f>IF(Q25=0,"",Q25/TrRail_act!Q23*100)</f>
        <v>113.68002005468389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28.38958506913448</v>
      </c>
      <c r="C41" s="79">
        <f>IF(C17=0,"",C17/TrRail_act!C4*1000)</f>
        <v>27.789921492976955</v>
      </c>
      <c r="D41" s="79">
        <f>IF(D17=0,"",D17/TrRail_act!D4*1000)</f>
        <v>23.341778556577605</v>
      </c>
      <c r="E41" s="79">
        <f>IF(E17=0,"",E17/TrRail_act!E4*1000)</f>
        <v>22.207999354060032</v>
      </c>
      <c r="F41" s="79">
        <f>IF(F17=0,"",F17/TrRail_act!F4*1000)</f>
        <v>24.82902526552849</v>
      </c>
      <c r="G41" s="79">
        <f>IF(G17=0,"",G17/TrRail_act!G4*1000)</f>
        <v>23.244085721746128</v>
      </c>
      <c r="H41" s="79">
        <f>IF(H17=0,"",H17/TrRail_act!H4*1000)</f>
        <v>22.868969847187845</v>
      </c>
      <c r="I41" s="79">
        <f>IF(I17=0,"",I17/TrRail_act!I4*1000)</f>
        <v>21.636420635263157</v>
      </c>
      <c r="J41" s="79">
        <f>IF(J17=0,"",J17/TrRail_act!J4*1000)</f>
        <v>19.693422473718091</v>
      </c>
      <c r="K41" s="79">
        <f>IF(K17=0,"",K17/TrRail_act!K4*1000)</f>
        <v>18.719977176540311</v>
      </c>
      <c r="L41" s="79">
        <f>IF(L17=0,"",L17/TrRail_act!L4*1000)</f>
        <v>19.44637185243424</v>
      </c>
      <c r="M41" s="79">
        <f>IF(M17=0,"",M17/TrRail_act!M4*1000)</f>
        <v>20.801651078652444</v>
      </c>
      <c r="N41" s="79">
        <f>IF(N17=0,"",N17/TrRail_act!N4*1000)</f>
        <v>20.392272915398799</v>
      </c>
      <c r="O41" s="79">
        <f>IF(O17=0,"",O17/TrRail_act!O4*1000)</f>
        <v>18.96910404127739</v>
      </c>
      <c r="P41" s="79">
        <f>IF(P17=0,"",P17/TrRail_act!P4*1000)</f>
        <v>19.4204404584979</v>
      </c>
      <c r="Q41" s="79">
        <f>IF(Q17=0,"",Q17/TrRail_act!Q4*1000)</f>
        <v>20.102472560894633</v>
      </c>
    </row>
    <row r="42" spans="1:17" ht="11.45" customHeight="1" x14ac:dyDescent="0.25">
      <c r="A42" s="91" t="s">
        <v>21</v>
      </c>
      <c r="B42" s="123" t="str">
        <f>IF(B18=0,"",B18/TrRail_act!B5*1000)</f>
        <v/>
      </c>
      <c r="C42" s="123" t="str">
        <f>IF(C18=0,"",C18/TrRail_act!C5*1000)</f>
        <v/>
      </c>
      <c r="D42" s="123" t="str">
        <f>IF(D18=0,"",D18/TrRail_act!D5*1000)</f>
        <v/>
      </c>
      <c r="E42" s="123" t="str">
        <f>IF(E18=0,"",E18/TrRail_act!E5*1000)</f>
        <v/>
      </c>
      <c r="F42" s="123" t="str">
        <f>IF(F18=0,"",F18/TrRail_act!F5*1000)</f>
        <v/>
      </c>
      <c r="G42" s="123" t="str">
        <f>IF(G18=0,"",G18/TrRail_act!G5*1000)</f>
        <v/>
      </c>
      <c r="H42" s="123" t="str">
        <f>IF(H18=0,"",H18/TrRail_act!H5*1000)</f>
        <v/>
      </c>
      <c r="I42" s="123" t="str">
        <f>IF(I18=0,"",I18/TrRail_act!I5*1000)</f>
        <v/>
      </c>
      <c r="J42" s="123" t="str">
        <f>IF(J18=0,"",J18/TrRail_act!J5*1000)</f>
        <v/>
      </c>
      <c r="K42" s="123" t="str">
        <f>IF(K18=0,"",K18/TrRail_act!K5*1000)</f>
        <v/>
      </c>
      <c r="L42" s="123" t="str">
        <f>IF(L18=0,"",L18/TrRail_act!L5*1000)</f>
        <v/>
      </c>
      <c r="M42" s="123" t="str">
        <f>IF(M18=0,"",M18/TrRail_act!M5*1000)</f>
        <v/>
      </c>
      <c r="N42" s="123" t="str">
        <f>IF(N18=0,"",N18/TrRail_act!N5*1000)</f>
        <v/>
      </c>
      <c r="O42" s="123" t="str">
        <f>IF(O18=0,"",O18/TrRail_act!O5*1000)</f>
        <v/>
      </c>
      <c r="P42" s="123" t="str">
        <f>IF(P18=0,"",P18/TrRail_act!P5*1000)</f>
        <v/>
      </c>
      <c r="Q42" s="123" t="str">
        <f>IF(Q18=0,"",Q18/TrRail_act!Q5*1000)</f>
        <v/>
      </c>
    </row>
    <row r="43" spans="1:17" ht="11.45" customHeight="1" x14ac:dyDescent="0.25">
      <c r="A43" s="19" t="s">
        <v>20</v>
      </c>
      <c r="B43" s="76">
        <f>IF(B19=0,"",B19/TrRail_act!B6*1000)</f>
        <v>28.38958506913448</v>
      </c>
      <c r="C43" s="76">
        <f>IF(C19=0,"",C19/TrRail_act!C6*1000)</f>
        <v>27.789921492976955</v>
      </c>
      <c r="D43" s="76">
        <f>IF(D19=0,"",D19/TrRail_act!D6*1000)</f>
        <v>23.341778556577605</v>
      </c>
      <c r="E43" s="76">
        <f>IF(E19=0,"",E19/TrRail_act!E6*1000)</f>
        <v>22.207999354060032</v>
      </c>
      <c r="F43" s="76">
        <f>IF(F19=0,"",F19/TrRail_act!F6*1000)</f>
        <v>24.82902526552849</v>
      </c>
      <c r="G43" s="76">
        <f>IF(G19=0,"",G19/TrRail_act!G6*1000)</f>
        <v>23.244085721746128</v>
      </c>
      <c r="H43" s="76">
        <f>IF(H19=0,"",H19/TrRail_act!H6*1000)</f>
        <v>22.868969847187845</v>
      </c>
      <c r="I43" s="76">
        <f>IF(I19=0,"",I19/TrRail_act!I6*1000)</f>
        <v>21.636420635263157</v>
      </c>
      <c r="J43" s="76">
        <f>IF(J19=0,"",J19/TrRail_act!J6*1000)</f>
        <v>19.865198290860206</v>
      </c>
      <c r="K43" s="76">
        <f>IF(K19=0,"",K19/TrRail_act!K6*1000)</f>
        <v>18.902800080364205</v>
      </c>
      <c r="L43" s="76">
        <f>IF(L19=0,"",L19/TrRail_act!L6*1000)</f>
        <v>19.645623525413804</v>
      </c>
      <c r="M43" s="76">
        <f>IF(M19=0,"",M19/TrRail_act!M6*1000)</f>
        <v>21.008516575613115</v>
      </c>
      <c r="N43" s="76">
        <f>IF(N19=0,"",N19/TrRail_act!N6*1000)</f>
        <v>20.58597380131739</v>
      </c>
      <c r="O43" s="76">
        <f>IF(O19=0,"",O19/TrRail_act!O6*1000)</f>
        <v>19.123538892862385</v>
      </c>
      <c r="P43" s="76">
        <f>IF(P19=0,"",P19/TrRail_act!P6*1000)</f>
        <v>19.549753211803541</v>
      </c>
      <c r="Q43" s="76">
        <f>IF(Q19=0,"",Q19/TrRail_act!Q6*1000)</f>
        <v>20.203772345035574</v>
      </c>
    </row>
    <row r="44" spans="1:17" ht="11.45" customHeight="1" x14ac:dyDescent="0.25">
      <c r="A44" s="62" t="s">
        <v>17</v>
      </c>
      <c r="B44" s="77">
        <f>IF(B20=0,"",B20/TrRail_act!B7*1000)</f>
        <v>47.130067811898897</v>
      </c>
      <c r="C44" s="77">
        <f>IF(C20=0,"",C20/TrRail_act!C7*1000)</f>
        <v>43.42992178999264</v>
      </c>
      <c r="D44" s="77">
        <f>IF(D20=0,"",D20/TrRail_act!D7*1000)</f>
        <v>35.71477943504749</v>
      </c>
      <c r="E44" s="77">
        <f>IF(E20=0,"",E20/TrRail_act!E7*1000)</f>
        <v>34.758236389419281</v>
      </c>
      <c r="F44" s="77">
        <f>IF(F20=0,"",F20/TrRail_act!F7*1000)</f>
        <v>39.127970370667093</v>
      </c>
      <c r="G44" s="77">
        <f>IF(G20=0,"",G20/TrRail_act!G7*1000)</f>
        <v>36.780990869790749</v>
      </c>
      <c r="H44" s="77">
        <f>IF(H20=0,"",H20/TrRail_act!H7*1000)</f>
        <v>35.355666331023777</v>
      </c>
      <c r="I44" s="77">
        <f>IF(I20=0,"",I20/TrRail_act!I7*1000)</f>
        <v>33.141594383166449</v>
      </c>
      <c r="J44" s="77">
        <f>IF(J20=0,"",J20/TrRail_act!J7*1000)</f>
        <v>32.024928116542931</v>
      </c>
      <c r="K44" s="77">
        <f>IF(K20=0,"",K20/TrRail_act!K7*1000)</f>
        <v>29.892535287073787</v>
      </c>
      <c r="L44" s="77">
        <f>IF(L20=0,"",L20/TrRail_act!L7*1000)</f>
        <v>30.067034782582184</v>
      </c>
      <c r="M44" s="77">
        <f>IF(M20=0,"",M20/TrRail_act!M7*1000)</f>
        <v>31.89332545987677</v>
      </c>
      <c r="N44" s="77">
        <f>IF(N20=0,"",N20/TrRail_act!N7*1000)</f>
        <v>31.93179419793011</v>
      </c>
      <c r="O44" s="77">
        <f>IF(O20=0,"",O20/TrRail_act!O7*1000)</f>
        <v>29.196997067984398</v>
      </c>
      <c r="P44" s="77">
        <f>IF(P20=0,"",P20/TrRail_act!P7*1000)</f>
        <v>29.419971827205458</v>
      </c>
      <c r="Q44" s="77">
        <f>IF(Q20=0,"",Q20/TrRail_act!Q7*1000)</f>
        <v>30.241035676643612</v>
      </c>
    </row>
    <row r="45" spans="1:17" ht="11.45" customHeight="1" x14ac:dyDescent="0.25">
      <c r="A45" s="62" t="s">
        <v>16</v>
      </c>
      <c r="B45" s="77">
        <f>IF(B21=0,"",B21/TrRail_act!B8*1000)</f>
        <v>22.538738916745181</v>
      </c>
      <c r="C45" s="77">
        <f>IF(C21=0,"",C21/TrRail_act!C8*1000)</f>
        <v>22.455813422526457</v>
      </c>
      <c r="D45" s="77">
        <f>IF(D21=0,"",D21/TrRail_act!D8*1000)</f>
        <v>17.493786705197262</v>
      </c>
      <c r="E45" s="77">
        <f>IF(E21=0,"",E21/TrRail_act!E8*1000)</f>
        <v>16.86789254612696</v>
      </c>
      <c r="F45" s="77">
        <f>IF(F21=0,"",F21/TrRail_act!F8*1000)</f>
        <v>18.764414788253145</v>
      </c>
      <c r="G45" s="77">
        <f>IF(G21=0,"",G21/TrRail_act!G8*1000)</f>
        <v>17.607746635654106</v>
      </c>
      <c r="H45" s="77">
        <f>IF(H21=0,"",H21/TrRail_act!H8*1000)</f>
        <v>17.16486980521865</v>
      </c>
      <c r="I45" s="77">
        <f>IF(I21=0,"",I21/TrRail_act!I8*1000)</f>
        <v>16.022715677864241</v>
      </c>
      <c r="J45" s="77">
        <f>IF(J21=0,"",J21/TrRail_act!J8*1000)</f>
        <v>15.148761814044503</v>
      </c>
      <c r="K45" s="77">
        <f>IF(K21=0,"",K21/TrRail_act!K8*1000)</f>
        <v>14.721290033751</v>
      </c>
      <c r="L45" s="77">
        <f>IF(L21=0,"",L21/TrRail_act!L8*1000)</f>
        <v>15.609786263674538</v>
      </c>
      <c r="M45" s="77">
        <f>IF(M21=0,"",M21/TrRail_act!M8*1000)</f>
        <v>16.004637583419502</v>
      </c>
      <c r="N45" s="77">
        <f>IF(N21=0,"",N21/TrRail_act!N8*1000)</f>
        <v>15.84850000910696</v>
      </c>
      <c r="O45" s="77">
        <f>IF(O21=0,"",O21/TrRail_act!O8*1000)</f>
        <v>14.057611810489492</v>
      </c>
      <c r="P45" s="77">
        <f>IF(P21=0,"",P21/TrRail_act!P8*1000)</f>
        <v>13.690122152296935</v>
      </c>
      <c r="Q45" s="77">
        <f>IF(Q21=0,"",Q21/TrRail_act!Q8*1000)</f>
        <v>14.464461167452288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>
        <f>IF(J22=0,"",J22/TrRail_act!J9*1000)</f>
        <v>10.478876854165925</v>
      </c>
      <c r="K46" s="122">
        <f>IF(K22=0,"",K22/TrRail_act!K9*1000)</f>
        <v>10.070168539372379</v>
      </c>
      <c r="L46" s="122">
        <f>IF(L22=0,"",L22/TrRail_act!L9*1000)</f>
        <v>10.026122227261229</v>
      </c>
      <c r="M46" s="122">
        <f>IF(M22=0,"",M22/TrRail_act!M9*1000)</f>
        <v>10.044645236697679</v>
      </c>
      <c r="N46" s="122">
        <f>IF(N22=0,"",N22/TrRail_act!N9*1000)</f>
        <v>9.948566816288027</v>
      </c>
      <c r="O46" s="122">
        <f>IF(O22=0,"",O22/TrRail_act!O9*1000)</f>
        <v>9.5906966904796374</v>
      </c>
      <c r="P46" s="122">
        <f>IF(P22=0,"",P22/TrRail_act!P9*1000)</f>
        <v>9.528014830616538</v>
      </c>
      <c r="Q46" s="122">
        <f>IF(Q22=0,"",Q22/TrRail_act!Q9*1000)</f>
        <v>9.6010616049504467</v>
      </c>
    </row>
    <row r="47" spans="1:17" ht="11.45" customHeight="1" x14ac:dyDescent="0.25">
      <c r="A47" s="25" t="s">
        <v>36</v>
      </c>
      <c r="B47" s="79">
        <f>IF(B23=0,"",B23/TrRail_act!B10*1000)</f>
        <v>4.9161078754445846</v>
      </c>
      <c r="C47" s="79">
        <f>IF(C23=0,"",C23/TrRail_act!C10*1000)</f>
        <v>4.6980317703635794</v>
      </c>
      <c r="D47" s="79">
        <f>IF(D23=0,"",D23/TrRail_act!D10*1000)</f>
        <v>3.1240019041986269</v>
      </c>
      <c r="E47" s="79">
        <f>IF(E23=0,"",E23/TrRail_act!E10*1000)</f>
        <v>3.4603759118274877</v>
      </c>
      <c r="F47" s="79">
        <f>IF(F23=0,"",F23/TrRail_act!F10*1000)</f>
        <v>3.6023554907772946</v>
      </c>
      <c r="G47" s="79">
        <f>IF(G23=0,"",G23/TrRail_act!G10*1000)</f>
        <v>3.9097541257905695</v>
      </c>
      <c r="H47" s="79">
        <f>IF(H23=0,"",H23/TrRail_act!H10*1000)</f>
        <v>3.7489314647601555</v>
      </c>
      <c r="I47" s="79">
        <f>IF(I23=0,"",I23/TrRail_act!I10*1000)</f>
        <v>3.6051536857910813</v>
      </c>
      <c r="J47" s="79">
        <f>IF(J23=0,"",J23/TrRail_act!J10*1000)</f>
        <v>3.407213581706154</v>
      </c>
      <c r="K47" s="79">
        <f>IF(K23=0,"",K23/TrRail_act!K10*1000)</f>
        <v>2.886048151414391</v>
      </c>
      <c r="L47" s="79">
        <f>IF(L23=0,"",L23/TrRail_act!L10*1000)</f>
        <v>2.8824344514500102</v>
      </c>
      <c r="M47" s="79">
        <f>IF(M23=0,"",M23/TrRail_act!M10*1000)</f>
        <v>2.6478274335483167</v>
      </c>
      <c r="N47" s="79">
        <f>IF(N23=0,"",N23/TrRail_act!N10*1000)</f>
        <v>2.7036215021413836</v>
      </c>
      <c r="O47" s="79">
        <f>IF(O23=0,"",O23/TrRail_act!O10*1000)</f>
        <v>2.7710202595489548</v>
      </c>
      <c r="P47" s="79">
        <f>IF(P23=0,"",P23/TrRail_act!P10*1000)</f>
        <v>3.13432432222345</v>
      </c>
      <c r="Q47" s="79">
        <f>IF(Q23=0,"",Q23/TrRail_act!Q10*1000)</f>
        <v>3.0288963169766205</v>
      </c>
    </row>
    <row r="48" spans="1:17" ht="11.45" customHeight="1" x14ac:dyDescent="0.25">
      <c r="A48" s="116" t="s">
        <v>17</v>
      </c>
      <c r="B48" s="77">
        <f>IF(B24=0,"",B24/TrRail_act!B11*1000)</f>
        <v>4.5136613993550538</v>
      </c>
      <c r="C48" s="77">
        <f>IF(C24=0,"",C24/TrRail_act!C11*1000)</f>
        <v>4.6430604781081133</v>
      </c>
      <c r="D48" s="77">
        <f>IF(D24=0,"",D24/TrRail_act!D11*1000)</f>
        <v>4.797852084841689</v>
      </c>
      <c r="E48" s="77">
        <f>IF(E24=0,"",E24/TrRail_act!E11*1000)</f>
        <v>5.6365973122523636</v>
      </c>
      <c r="F48" s="77">
        <f>IF(F24=0,"",F24/TrRail_act!F11*1000)</f>
        <v>5.6763795546170028</v>
      </c>
      <c r="G48" s="77">
        <f>IF(G24=0,"",G24/TrRail_act!G11*1000)</f>
        <v>5.80780930121308</v>
      </c>
      <c r="H48" s="77">
        <f>IF(H24=0,"",H24/TrRail_act!H11*1000)</f>
        <v>5.2134658023483018</v>
      </c>
      <c r="I48" s="77">
        <f>IF(I24=0,"",I24/TrRail_act!I11*1000)</f>
        <v>5.112538678102565</v>
      </c>
      <c r="J48" s="77">
        <f>IF(J24=0,"",J24/TrRail_act!J11*1000)</f>
        <v>4.4985042994188786</v>
      </c>
      <c r="K48" s="77">
        <f>IF(K24=0,"",K24/TrRail_act!K11*1000)</f>
        <v>4.5114420744085875</v>
      </c>
      <c r="L48" s="77">
        <f>IF(L24=0,"",L24/TrRail_act!L11*1000)</f>
        <v>4.2495976680028411</v>
      </c>
      <c r="M48" s="77">
        <f>IF(M24=0,"",M24/TrRail_act!M11*1000)</f>
        <v>4.3498270917631006</v>
      </c>
      <c r="N48" s="77">
        <f>IF(N24=0,"",N24/TrRail_act!N11*1000)</f>
        <v>4.4726799348030761</v>
      </c>
      <c r="O48" s="77">
        <f>IF(O24=0,"",O24/TrRail_act!O11*1000)</f>
        <v>4.6562116997959562</v>
      </c>
      <c r="P48" s="77">
        <f>IF(P24=0,"",P24/TrRail_act!P11*1000)</f>
        <v>5.4916524909266187</v>
      </c>
      <c r="Q48" s="77">
        <f>IF(Q24=0,"",Q24/TrRail_act!Q11*1000)</f>
        <v>5.5253683751026879</v>
      </c>
    </row>
    <row r="49" spans="1:17" ht="11.45" customHeight="1" x14ac:dyDescent="0.25">
      <c r="A49" s="93" t="s">
        <v>16</v>
      </c>
      <c r="B49" s="74">
        <f>IF(B25=0,"",B25/TrRail_act!B12*1000)</f>
        <v>5.058370977050159</v>
      </c>
      <c r="C49" s="74">
        <f>IF(C25=0,"",C25/TrRail_act!C12*1000)</f>
        <v>4.7171658381534867</v>
      </c>
      <c r="D49" s="74">
        <f>IF(D25=0,"",D25/TrRail_act!D12*1000)</f>
        <v>2.561542384593499</v>
      </c>
      <c r="E49" s="74">
        <f>IF(E25=0,"",E25/TrRail_act!E12*1000)</f>
        <v>2.7383340065550503</v>
      </c>
      <c r="F49" s="74">
        <f>IF(F25=0,"",F25/TrRail_act!F12*1000)</f>
        <v>2.9652627728296008</v>
      </c>
      <c r="G49" s="74">
        <f>IF(G25=0,"",G25/TrRail_act!G12*1000)</f>
        <v>3.3041856214930596</v>
      </c>
      <c r="H49" s="74">
        <f>IF(H25=0,"",H25/TrRail_act!H12*1000)</f>
        <v>3.2930927145454683</v>
      </c>
      <c r="I49" s="74">
        <f>IF(I25=0,"",I25/TrRail_act!I12*1000)</f>
        <v>3.1656944219135394</v>
      </c>
      <c r="J49" s="74">
        <f>IF(J25=0,"",J25/TrRail_act!J12*1000)</f>
        <v>3.1044323119745338</v>
      </c>
      <c r="K49" s="74">
        <f>IF(K25=0,"",K25/TrRail_act!K12*1000)</f>
        <v>2.3919908771942096</v>
      </c>
      <c r="L49" s="74">
        <f>IF(L25=0,"",L25/TrRail_act!L12*1000)</f>
        <v>2.5019437628175498</v>
      </c>
      <c r="M49" s="74">
        <f>IF(M25=0,"",M25/TrRail_act!M12*1000)</f>
        <v>2.2024686453520053</v>
      </c>
      <c r="N49" s="74">
        <f>IF(N25=0,"",N25/TrRail_act!N12*1000)</f>
        <v>2.2670122997726052</v>
      </c>
      <c r="O49" s="74">
        <f>IF(O25=0,"",O25/TrRail_act!O12*1000)</f>
        <v>2.2811306784146352</v>
      </c>
      <c r="P49" s="74">
        <f>IF(P25=0,"",P25/TrRail_act!P12*1000)</f>
        <v>2.1783283444096115</v>
      </c>
      <c r="Q49" s="74">
        <f>IF(Q25=0,"",Q25/TrRail_act!Q12*1000)</f>
        <v>2.2728892125818398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488162.37740828807</v>
      </c>
      <c r="C52" s="40">
        <f>IF(C17=0,"",1000000*C17/TrRail_act!C37)</f>
        <v>456776.87051674764</v>
      </c>
      <c r="D52" s="40">
        <f>IF(D17=0,"",1000000*D17/TrRail_act!D37)</f>
        <v>371978.55614631117</v>
      </c>
      <c r="E52" s="40">
        <f>IF(E17=0,"",1000000*E17/TrRail_act!E37)</f>
        <v>367140.75527882221</v>
      </c>
      <c r="F52" s="40">
        <f>IF(F17=0,"",1000000*F17/TrRail_act!F37)</f>
        <v>367152.60764983611</v>
      </c>
      <c r="G52" s="40">
        <f>IF(G17=0,"",1000000*G17/TrRail_act!G37)</f>
        <v>350374.00793200481</v>
      </c>
      <c r="H52" s="40">
        <f>IF(H17=0,"",1000000*H17/TrRail_act!H37)</f>
        <v>348571.24567082099</v>
      </c>
      <c r="I52" s="40">
        <f>IF(I17=0,"",1000000*I17/TrRail_act!I37)</f>
        <v>330122.70659989148</v>
      </c>
      <c r="J52" s="40">
        <f>IF(J17=0,"",1000000*J17/TrRail_act!J37)</f>
        <v>307458.53453866002</v>
      </c>
      <c r="K52" s="40">
        <f>IF(K17=0,"",1000000*K17/TrRail_act!K37)</f>
        <v>289410.84714931325</v>
      </c>
      <c r="L52" s="40">
        <f>IF(L17=0,"",1000000*L17/TrRail_act!L37)</f>
        <v>280720.89268167445</v>
      </c>
      <c r="M52" s="40">
        <f>IF(M17=0,"",1000000*M17/TrRail_act!M37)</f>
        <v>281026.22731748107</v>
      </c>
      <c r="N52" s="40">
        <f>IF(N17=0,"",1000000*N17/TrRail_act!N37)</f>
        <v>263500.15394603543</v>
      </c>
      <c r="O52" s="40">
        <f>IF(O17=0,"",1000000*O17/TrRail_act!O37)</f>
        <v>260202.45745509796</v>
      </c>
      <c r="P52" s="40">
        <f>IF(P17=0,"",1000000*P17/TrRail_act!P37)</f>
        <v>250847.35592226454</v>
      </c>
      <c r="Q52" s="40">
        <f>IF(Q17=0,"",1000000*Q17/TrRail_act!Q37)</f>
        <v>263007.34933837148</v>
      </c>
    </row>
    <row r="53" spans="1:17" ht="11.45" customHeight="1" x14ac:dyDescent="0.25">
      <c r="A53" s="91" t="s">
        <v>21</v>
      </c>
      <c r="B53" s="121" t="str">
        <f>IF(B18=0,"",1000000*B18/TrRail_act!B38)</f>
        <v/>
      </c>
      <c r="C53" s="121" t="str">
        <f>IF(C18=0,"",1000000*C18/TrRail_act!C38)</f>
        <v/>
      </c>
      <c r="D53" s="121" t="str">
        <f>IF(D18=0,"",1000000*D18/TrRail_act!D38)</f>
        <v/>
      </c>
      <c r="E53" s="121" t="str">
        <f>IF(E18=0,"",1000000*E18/TrRail_act!E38)</f>
        <v/>
      </c>
      <c r="F53" s="121" t="str">
        <f>IF(F18=0,"",1000000*F18/TrRail_act!F38)</f>
        <v/>
      </c>
      <c r="G53" s="121" t="str">
        <f>IF(G18=0,"",1000000*G18/TrRail_act!G38)</f>
        <v/>
      </c>
      <c r="H53" s="121" t="str">
        <f>IF(H18=0,"",1000000*H18/TrRail_act!H38)</f>
        <v/>
      </c>
      <c r="I53" s="121" t="str">
        <f>IF(I18=0,"",1000000*I18/TrRail_act!I38)</f>
        <v/>
      </c>
      <c r="J53" s="121" t="str">
        <f>IF(J18=0,"",1000000*J18/TrRail_act!J38)</f>
        <v/>
      </c>
      <c r="K53" s="121" t="str">
        <f>IF(K18=0,"",1000000*K18/TrRail_act!K38)</f>
        <v/>
      </c>
      <c r="L53" s="121" t="str">
        <f>IF(L18=0,"",1000000*L18/TrRail_act!L38)</f>
        <v/>
      </c>
      <c r="M53" s="121" t="str">
        <f>IF(M18=0,"",1000000*M18/TrRail_act!M38)</f>
        <v/>
      </c>
      <c r="N53" s="121" t="str">
        <f>IF(N18=0,"",1000000*N18/TrRail_act!N38)</f>
        <v/>
      </c>
      <c r="O53" s="121" t="str">
        <f>IF(O18=0,"",1000000*O18/TrRail_act!O38)</f>
        <v/>
      </c>
      <c r="P53" s="121" t="str">
        <f>IF(P18=0,"",1000000*P18/TrRail_act!P38)</f>
        <v/>
      </c>
      <c r="Q53" s="121" t="str">
        <f>IF(Q18=0,"",1000000*Q18/TrRail_act!Q38)</f>
        <v/>
      </c>
    </row>
    <row r="54" spans="1:17" ht="11.45" customHeight="1" x14ac:dyDescent="0.25">
      <c r="A54" s="19" t="s">
        <v>20</v>
      </c>
      <c r="B54" s="38">
        <f>IF(B19=0,"",1000000*B19/TrRail_act!B39)</f>
        <v>488162.37740828807</v>
      </c>
      <c r="C54" s="38">
        <f>IF(C19=0,"",1000000*C19/TrRail_act!C39)</f>
        <v>456776.87051674764</v>
      </c>
      <c r="D54" s="38">
        <f>IF(D19=0,"",1000000*D19/TrRail_act!D39)</f>
        <v>371978.55614631117</v>
      </c>
      <c r="E54" s="38">
        <f>IF(E19=0,"",1000000*E19/TrRail_act!E39)</f>
        <v>367140.75527882221</v>
      </c>
      <c r="F54" s="38">
        <f>IF(F19=0,"",1000000*F19/TrRail_act!F39)</f>
        <v>367152.60764983611</v>
      </c>
      <c r="G54" s="38">
        <f>IF(G19=0,"",1000000*G19/TrRail_act!G39)</f>
        <v>350374.00793200481</v>
      </c>
      <c r="H54" s="38">
        <f>IF(H19=0,"",1000000*H19/TrRail_act!H39)</f>
        <v>348571.24567082099</v>
      </c>
      <c r="I54" s="38">
        <f>IF(I19=0,"",1000000*I19/TrRail_act!I39)</f>
        <v>330122.70659989148</v>
      </c>
      <c r="J54" s="38">
        <f>IF(J19=0,"",1000000*J19/TrRail_act!J39)</f>
        <v>307603.37972033024</v>
      </c>
      <c r="K54" s="38">
        <f>IF(K19=0,"",1000000*K19/TrRail_act!K39)</f>
        <v>289079.18506738794</v>
      </c>
      <c r="L54" s="38">
        <f>IF(L19=0,"",1000000*L19/TrRail_act!L39)</f>
        <v>280500.21269585827</v>
      </c>
      <c r="M54" s="38">
        <f>IF(M19=0,"",1000000*M19/TrRail_act!M39)</f>
        <v>281222.91495276167</v>
      </c>
      <c r="N54" s="38">
        <f>IF(N19=0,"",1000000*N19/TrRail_act!N39)</f>
        <v>263745.05048420496</v>
      </c>
      <c r="O54" s="38">
        <f>IF(O19=0,"",1000000*O19/TrRail_act!O39)</f>
        <v>260704.57102922598</v>
      </c>
      <c r="P54" s="38">
        <f>IF(P19=0,"",1000000*P19/TrRail_act!P39)</f>
        <v>251883.13611839508</v>
      </c>
      <c r="Q54" s="38">
        <f>IF(Q19=0,"",1000000*Q19/TrRail_act!Q39)</f>
        <v>264563.08207604475</v>
      </c>
    </row>
    <row r="55" spans="1:17" ht="11.45" customHeight="1" x14ac:dyDescent="0.25">
      <c r="A55" s="62" t="s">
        <v>17</v>
      </c>
      <c r="B55" s="42">
        <f>IF(B20=0,"",1000000*B20/TrRail_act!B40)</f>
        <v>752895.25968710775</v>
      </c>
      <c r="C55" s="42">
        <f>IF(C20=0,"",1000000*C20/TrRail_act!C40)</f>
        <v>658100.38646281371</v>
      </c>
      <c r="D55" s="42">
        <f>IF(D20=0,"",1000000*D20/TrRail_act!D40)</f>
        <v>572365.24527050753</v>
      </c>
      <c r="E55" s="42">
        <f>IF(E20=0,"",1000000*E20/TrRail_act!E40)</f>
        <v>537426.0927323607</v>
      </c>
      <c r="F55" s="42">
        <f>IF(F20=0,"",1000000*F20/TrRail_act!F40)</f>
        <v>539920.93598241953</v>
      </c>
      <c r="G55" s="42">
        <f>IF(G20=0,"",1000000*G20/TrRail_act!G40)</f>
        <v>516115.25553014729</v>
      </c>
      <c r="H55" s="42">
        <f>IF(H20=0,"",1000000*H20/TrRail_act!H40)</f>
        <v>535108.37908970192</v>
      </c>
      <c r="I55" s="42">
        <f>IF(I20=0,"",1000000*I20/TrRail_act!I40)</f>
        <v>518857.00918307819</v>
      </c>
      <c r="J55" s="42">
        <f>IF(J20=0,"",1000000*J20/TrRail_act!J40)</f>
        <v>433647.24894184404</v>
      </c>
      <c r="K55" s="42">
        <f>IF(K20=0,"",1000000*K20/TrRail_act!K40)</f>
        <v>389807.83400861832</v>
      </c>
      <c r="L55" s="42">
        <f>IF(L20=0,"",1000000*L20/TrRail_act!L40)</f>
        <v>363155.0074427583</v>
      </c>
      <c r="M55" s="42">
        <f>IF(M20=0,"",1000000*M20/TrRail_act!M40)</f>
        <v>411510.87940971728</v>
      </c>
      <c r="N55" s="42">
        <f>IF(N20=0,"",1000000*N20/TrRail_act!N40)</f>
        <v>368820.85689801147</v>
      </c>
      <c r="O55" s="42">
        <f>IF(O20=0,"",1000000*O20/TrRail_act!O40)</f>
        <v>395531.793108329</v>
      </c>
      <c r="P55" s="42">
        <f>IF(P20=0,"",1000000*P20/TrRail_act!P40)</f>
        <v>406495.20829701272</v>
      </c>
      <c r="Q55" s="42">
        <f>IF(Q20=0,"",1000000*Q20/TrRail_act!Q40)</f>
        <v>414715.39778235805</v>
      </c>
    </row>
    <row r="56" spans="1:17" ht="11.45" customHeight="1" x14ac:dyDescent="0.25">
      <c r="A56" s="62" t="s">
        <v>16</v>
      </c>
      <c r="B56" s="42">
        <f>IF(B21=0,"",1000000*B21/TrRail_act!B41)</f>
        <v>397024.82777131733</v>
      </c>
      <c r="C56" s="42">
        <f>IF(C21=0,"",1000000*C21/TrRail_act!C41)</f>
        <v>380082.19777538918</v>
      </c>
      <c r="D56" s="42">
        <f>IF(D21=0,"",1000000*D21/TrRail_act!D41)</f>
        <v>278047.29561934416</v>
      </c>
      <c r="E56" s="42">
        <f>IF(E21=0,"",1000000*E21/TrRail_act!E41)</f>
        <v>287319.50334747601</v>
      </c>
      <c r="F56" s="42">
        <f>IF(F21=0,"",1000000*F21/TrRail_act!F41)</f>
        <v>286167.45374393766</v>
      </c>
      <c r="G56" s="42">
        <f>IF(G21=0,"",1000000*G21/TrRail_act!G41)</f>
        <v>273878.0475020929</v>
      </c>
      <c r="H56" s="42">
        <f>IF(H21=0,"",1000000*H21/TrRail_act!H41)</f>
        <v>262477.18409287604</v>
      </c>
      <c r="I56" s="42">
        <f>IF(I21=0,"",1000000*I21/TrRail_act!I41)</f>
        <v>241474.77659869773</v>
      </c>
      <c r="J56" s="42">
        <f>IF(J21=0,"",1000000*J21/TrRail_act!J41)</f>
        <v>248400.95629810402</v>
      </c>
      <c r="K56" s="42">
        <f>IF(K21=0,"",1000000*K21/TrRail_act!K41)</f>
        <v>240969.97960291975</v>
      </c>
      <c r="L56" s="42">
        <f>IF(L21=0,"",1000000*L21/TrRail_act!L41)</f>
        <v>239789.64214887767</v>
      </c>
      <c r="M56" s="42">
        <f>IF(M21=0,"",1000000*M21/TrRail_act!M41)</f>
        <v>217994.93220159202</v>
      </c>
      <c r="N56" s="42">
        <f>IF(N21=0,"",1000000*N21/TrRail_act!N41)</f>
        <v>212752.37972456359</v>
      </c>
      <c r="O56" s="42">
        <f>IF(O21=0,"",1000000*O21/TrRail_act!O41)</f>
        <v>192253.82751214286</v>
      </c>
      <c r="P56" s="42">
        <f>IF(P21=0,"",1000000*P21/TrRail_act!P41)</f>
        <v>169589.61382977606</v>
      </c>
      <c r="Q56" s="42">
        <f>IF(Q21=0,"",1000000*Q21/TrRail_act!Q41)</f>
        <v>184643.30113558771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>
        <f>IF(J22=0,"",1000000*J22/TrRail_act!J42)</f>
        <v>293408.5519166459</v>
      </c>
      <c r="K57" s="120">
        <f>IF(K22=0,"",1000000*K22/TrRail_act!K42)</f>
        <v>322245.39325991616</v>
      </c>
      <c r="L57" s="120">
        <f>IF(L22=0,"",1000000*L22/TrRail_act!L42)</f>
        <v>302788.89126328914</v>
      </c>
      <c r="M57" s="120">
        <f>IF(M22=0,"",1000000*M22/TrRail_act!M42)</f>
        <v>261160.77615413963</v>
      </c>
      <c r="N57" s="120">
        <f>IF(N22=0,"",1000000*N22/TrRail_act!N42)</f>
        <v>238765.60359091268</v>
      </c>
      <c r="O57" s="120">
        <f>IF(O22=0,"",1000000*O22/TrRail_act!O42)</f>
        <v>210995.32719055202</v>
      </c>
      <c r="P57" s="120">
        <f>IF(P22=0,"",1000000*P22/TrRail_act!P42)</f>
        <v>152448.23728986463</v>
      </c>
      <c r="Q57" s="120">
        <f>IF(Q22=0,"",1000000*Q22/TrRail_act!Q42)</f>
        <v>115212.73925940535</v>
      </c>
    </row>
    <row r="58" spans="1:17" ht="11.45" customHeight="1" x14ac:dyDescent="0.25">
      <c r="A58" s="25" t="s">
        <v>18</v>
      </c>
      <c r="B58" s="40">
        <f>IF(B23=0,"",1000000*B23/TrRail_act!B43)</f>
        <v>338441.45060590788</v>
      </c>
      <c r="C58" s="40">
        <f>IF(C23=0,"",1000000*C23/TrRail_act!C43)</f>
        <v>313607.43841226998</v>
      </c>
      <c r="D58" s="40">
        <f>IF(D23=0,"",1000000*D23/TrRail_act!D43)</f>
        <v>211333.57936534888</v>
      </c>
      <c r="E58" s="40">
        <f>IF(E23=0,"",1000000*E23/TrRail_act!E43)</f>
        <v>222200.30855096507</v>
      </c>
      <c r="F58" s="40">
        <f>IF(F23=0,"",1000000*F23/TrRail_act!F43)</f>
        <v>241357.81788207873</v>
      </c>
      <c r="G58" s="40">
        <f>IF(G23=0,"",1000000*G23/TrRail_act!G43)</f>
        <v>264315.66954563331</v>
      </c>
      <c r="H58" s="40">
        <f>IF(H23=0,"",1000000*H23/TrRail_act!H43)</f>
        <v>260724.65630177327</v>
      </c>
      <c r="I58" s="40">
        <f>IF(I23=0,"",1000000*I23/TrRail_act!I43)</f>
        <v>257215.22237436171</v>
      </c>
      <c r="J58" s="40">
        <f>IF(J23=0,"",1000000*J23/TrRail_act!J43)</f>
        <v>232881.39432244003</v>
      </c>
      <c r="K58" s="40">
        <f>IF(K23=0,"",1000000*K23/TrRail_act!K43)</f>
        <v>165918.31923539468</v>
      </c>
      <c r="L58" s="40">
        <f>IF(L23=0,"",1000000*L23/TrRail_act!L43)</f>
        <v>201240.98486552012</v>
      </c>
      <c r="M58" s="40">
        <f>IF(M23=0,"",1000000*M23/TrRail_act!M43)</f>
        <v>202747.92919741396</v>
      </c>
      <c r="N58" s="40">
        <f>IF(N23=0,"",1000000*N23/TrRail_act!N43)</f>
        <v>189526.59823092126</v>
      </c>
      <c r="O58" s="40">
        <f>IF(O23=0,"",1000000*O23/TrRail_act!O43)</f>
        <v>212668.80739447434</v>
      </c>
      <c r="P58" s="40">
        <f>IF(P23=0,"",1000000*P23/TrRail_act!P43)</f>
        <v>222104.70628169621</v>
      </c>
      <c r="Q58" s="40">
        <f>IF(Q23=0,"",1000000*Q23/TrRail_act!Q43)</f>
        <v>223816.67475004229</v>
      </c>
    </row>
    <row r="59" spans="1:17" ht="11.45" customHeight="1" x14ac:dyDescent="0.25">
      <c r="A59" s="116" t="s">
        <v>17</v>
      </c>
      <c r="B59" s="42">
        <f>IF(B24=0,"",1000000*B24/TrRail_act!B44)</f>
        <v>336795.65362574748</v>
      </c>
      <c r="C59" s="42">
        <f>IF(C24=0,"",1000000*C24/TrRail_act!C44)</f>
        <v>323915.74880440335</v>
      </c>
      <c r="D59" s="42">
        <f>IF(D24=0,"",1000000*D24/TrRail_act!D44)</f>
        <v>322980.98442977277</v>
      </c>
      <c r="E59" s="42">
        <f>IF(E24=0,"",1000000*E24/TrRail_act!E44)</f>
        <v>325999.89300112246</v>
      </c>
      <c r="F59" s="42">
        <f>IF(F24=0,"",1000000*F24/TrRail_act!F44)</f>
        <v>323113.53540490044</v>
      </c>
      <c r="G59" s="42">
        <f>IF(G24=0,"",1000000*G24/TrRail_act!G44)</f>
        <v>325606.63209247863</v>
      </c>
      <c r="H59" s="42">
        <f>IF(H24=0,"",1000000*H24/TrRail_act!H44)</f>
        <v>298153.87954674812</v>
      </c>
      <c r="I59" s="42">
        <f>IF(I24=0,"",1000000*I24/TrRail_act!I44)</f>
        <v>297002.59697587794</v>
      </c>
      <c r="J59" s="42">
        <f>IF(J24=0,"",1000000*J24/TrRail_act!J44)</f>
        <v>245655.54581438706</v>
      </c>
      <c r="K59" s="42">
        <f>IF(K24=0,"",1000000*K24/TrRail_act!K44)</f>
        <v>211606.04684729353</v>
      </c>
      <c r="L59" s="42">
        <f>IF(L24=0,"",1000000*L24/TrRail_act!L44)</f>
        <v>226079.64104517744</v>
      </c>
      <c r="M59" s="42">
        <f>IF(M24=0,"",1000000*M24/TrRail_act!M44)</f>
        <v>241775.48861700468</v>
      </c>
      <c r="N59" s="42">
        <f>IF(N24=0,"",1000000*N24/TrRail_act!N44)</f>
        <v>219443.17323905262</v>
      </c>
      <c r="O59" s="42">
        <f>IF(O24=0,"",1000000*O24/TrRail_act!O44)</f>
        <v>260611.6040937285</v>
      </c>
      <c r="P59" s="42">
        <f>IF(P24=0,"",1000000*P24/TrRail_act!P44)</f>
        <v>296015.41538396926</v>
      </c>
      <c r="Q59" s="42">
        <f>IF(Q24=0,"",1000000*Q24/TrRail_act!Q44)</f>
        <v>289839.34720642091</v>
      </c>
    </row>
    <row r="60" spans="1:17" ht="11.45" customHeight="1" x14ac:dyDescent="0.25">
      <c r="A60" s="93" t="s">
        <v>16</v>
      </c>
      <c r="B60" s="36">
        <f>IF(B25=0,"",1000000*B25/TrRail_act!B45)</f>
        <v>338963.9258377048</v>
      </c>
      <c r="C60" s="36">
        <f>IF(C25=0,"",1000000*C25/TrRail_act!C45)</f>
        <v>310225.02406485123</v>
      </c>
      <c r="D60" s="36">
        <f>IF(D25=0,"",1000000*D25/TrRail_act!D45)</f>
        <v>173570.48647591137</v>
      </c>
      <c r="E60" s="36">
        <f>IF(E25=0,"",1000000*E25/TrRail_act!E45)</f>
        <v>182512.23214355193</v>
      </c>
      <c r="F60" s="36">
        <f>IF(F25=0,"",1000000*F25/TrRail_act!F45)</f>
        <v>210098.27882923512</v>
      </c>
      <c r="G60" s="36">
        <f>IF(G25=0,"",1000000*G25/TrRail_act!G45)</f>
        <v>239078.21437928523</v>
      </c>
      <c r="H60" s="36">
        <f>IF(H25=0,"",1000000*H25/TrRail_act!H45)</f>
        <v>245535.98599946461</v>
      </c>
      <c r="I60" s="36">
        <f>IF(I25=0,"",1000000*I25/TrRail_act!I45)</f>
        <v>241954.31156830071</v>
      </c>
      <c r="J60" s="36">
        <f>IF(J25=0,"",1000000*J25/TrRail_act!J45)</f>
        <v>228112.37776544649</v>
      </c>
      <c r="K60" s="36">
        <f>IF(K25=0,"",1000000*K25/TrRail_act!K45)</f>
        <v>147643.22819063516</v>
      </c>
      <c r="L60" s="36">
        <f>IF(L25=0,"",1000000*L25/TrRail_act!L45)</f>
        <v>191305.52239365713</v>
      </c>
      <c r="M60" s="36">
        <f>IF(M25=0,"",1000000*M25/TrRail_act!M45)</f>
        <v>187136.90542957766</v>
      </c>
      <c r="N60" s="36">
        <f>IF(N25=0,"",1000000*N25/TrRail_act!N45)</f>
        <v>177728.51231222154</v>
      </c>
      <c r="O60" s="36">
        <f>IF(O25=0,"",1000000*O25/TrRail_act!O45)</f>
        <v>193761.78897786708</v>
      </c>
      <c r="P60" s="36">
        <f>IF(P25=0,"",1000000*P25/TrRail_act!P45)</f>
        <v>176937.05071919606</v>
      </c>
      <c r="Q60" s="36">
        <f>IF(Q25=0,"",1000000*Q25/TrRail_act!Q45)</f>
        <v>191674.05789627906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0.58762978840957281</v>
      </c>
      <c r="C63" s="32">
        <f t="shared" si="9"/>
        <v>0.59852183957094318</v>
      </c>
      <c r="D63" s="32">
        <f t="shared" si="9"/>
        <v>0.6451605240728282</v>
      </c>
      <c r="E63" s="32">
        <f t="shared" si="9"/>
        <v>0.62296822300653276</v>
      </c>
      <c r="F63" s="32">
        <f t="shared" si="9"/>
        <v>0.6033628878731182</v>
      </c>
      <c r="G63" s="32">
        <f t="shared" si="9"/>
        <v>0.56743307812853794</v>
      </c>
      <c r="H63" s="32">
        <f t="shared" si="9"/>
        <v>0.56698087167727984</v>
      </c>
      <c r="I63" s="32">
        <f t="shared" si="9"/>
        <v>0.55209567584408503</v>
      </c>
      <c r="J63" s="32">
        <f t="shared" si="9"/>
        <v>0.55676655233791583</v>
      </c>
      <c r="K63" s="32">
        <f t="shared" si="9"/>
        <v>0.64027418625686205</v>
      </c>
      <c r="L63" s="32">
        <f t="shared" si="9"/>
        <v>0.58976907516649824</v>
      </c>
      <c r="M63" s="32">
        <f t="shared" si="9"/>
        <v>0.59061053235188199</v>
      </c>
      <c r="N63" s="32">
        <f t="shared" si="9"/>
        <v>0.58888974585237308</v>
      </c>
      <c r="O63" s="32">
        <f t="shared" si="9"/>
        <v>0.55026066669090667</v>
      </c>
      <c r="P63" s="32">
        <f t="shared" si="9"/>
        <v>0.48311984003631275</v>
      </c>
      <c r="Q63" s="32">
        <f t="shared" si="9"/>
        <v>0.49957876217967456</v>
      </c>
    </row>
    <row r="64" spans="1:17" ht="11.45" customHeight="1" x14ac:dyDescent="0.25">
      <c r="A64" s="91" t="s">
        <v>21</v>
      </c>
      <c r="B64" s="119">
        <f t="shared" ref="B64:Q64" si="10">IF(B18=0,0,B18/B$16)</f>
        <v>0</v>
      </c>
      <c r="C64" s="119">
        <f t="shared" si="10"/>
        <v>0</v>
      </c>
      <c r="D64" s="119">
        <f t="shared" si="10"/>
        <v>0</v>
      </c>
      <c r="E64" s="119">
        <f t="shared" si="10"/>
        <v>0</v>
      </c>
      <c r="F64" s="119">
        <f t="shared" si="10"/>
        <v>0</v>
      </c>
      <c r="G64" s="119">
        <f t="shared" si="10"/>
        <v>0</v>
      </c>
      <c r="H64" s="119">
        <f t="shared" si="10"/>
        <v>0</v>
      </c>
      <c r="I64" s="119">
        <f t="shared" si="10"/>
        <v>0</v>
      </c>
      <c r="J64" s="119">
        <f t="shared" si="10"/>
        <v>0</v>
      </c>
      <c r="K64" s="119">
        <f t="shared" si="10"/>
        <v>0</v>
      </c>
      <c r="L64" s="119">
        <f t="shared" si="10"/>
        <v>0</v>
      </c>
      <c r="M64" s="119">
        <f t="shared" si="10"/>
        <v>0</v>
      </c>
      <c r="N64" s="119">
        <f t="shared" si="10"/>
        <v>0</v>
      </c>
      <c r="O64" s="119">
        <f t="shared" si="10"/>
        <v>0</v>
      </c>
      <c r="P64" s="119">
        <f t="shared" si="10"/>
        <v>0</v>
      </c>
      <c r="Q64" s="119">
        <f t="shared" si="10"/>
        <v>0</v>
      </c>
    </row>
    <row r="65" spans="1:17" ht="11.45" customHeight="1" x14ac:dyDescent="0.25">
      <c r="A65" s="19" t="s">
        <v>20</v>
      </c>
      <c r="B65" s="30">
        <f t="shared" ref="B65:Q65" si="11">IF(B19=0,0,B19/B$16)</f>
        <v>0.58762978840957281</v>
      </c>
      <c r="C65" s="30">
        <f t="shared" si="11"/>
        <v>0.59852183957094318</v>
      </c>
      <c r="D65" s="30">
        <f t="shared" si="11"/>
        <v>0.6451605240728282</v>
      </c>
      <c r="E65" s="30">
        <f t="shared" si="11"/>
        <v>0.62296822300653276</v>
      </c>
      <c r="F65" s="30">
        <f t="shared" si="11"/>
        <v>0.6033628878731182</v>
      </c>
      <c r="G65" s="30">
        <f t="shared" si="11"/>
        <v>0.56743307812853794</v>
      </c>
      <c r="H65" s="30">
        <f t="shared" si="11"/>
        <v>0.56698087167727984</v>
      </c>
      <c r="I65" s="30">
        <f t="shared" si="11"/>
        <v>0.55209567584408503</v>
      </c>
      <c r="J65" s="30">
        <f t="shared" si="11"/>
        <v>0.55134487988171033</v>
      </c>
      <c r="K65" s="30">
        <f t="shared" si="11"/>
        <v>0.63314503373971165</v>
      </c>
      <c r="L65" s="30">
        <f t="shared" si="11"/>
        <v>0.58347073918646808</v>
      </c>
      <c r="M65" s="30">
        <f t="shared" si="11"/>
        <v>0.58522954324138621</v>
      </c>
      <c r="N65" s="30">
        <f t="shared" si="11"/>
        <v>0.58365826415911781</v>
      </c>
      <c r="O65" s="30">
        <f t="shared" si="11"/>
        <v>0.5457535923777832</v>
      </c>
      <c r="P65" s="30">
        <f t="shared" si="11"/>
        <v>0.48006142430249787</v>
      </c>
      <c r="Q65" s="30">
        <f t="shared" si="11"/>
        <v>0.49729912698873879</v>
      </c>
    </row>
    <row r="66" spans="1:17" ht="11.45" customHeight="1" x14ac:dyDescent="0.25">
      <c r="A66" s="62" t="s">
        <v>17</v>
      </c>
      <c r="B66" s="115">
        <f t="shared" ref="B66:Q66" si="12">IF(B20=0,0,B20/B$16)</f>
        <v>0.23210233143446793</v>
      </c>
      <c r="C66" s="115">
        <f t="shared" si="12"/>
        <v>0.23788115159428549</v>
      </c>
      <c r="D66" s="115">
        <f t="shared" si="12"/>
        <v>0.31682288020251964</v>
      </c>
      <c r="E66" s="115">
        <f t="shared" si="12"/>
        <v>0.29103515144701492</v>
      </c>
      <c r="F66" s="115">
        <f t="shared" si="12"/>
        <v>0.2831754150870785</v>
      </c>
      <c r="G66" s="115">
        <f t="shared" si="12"/>
        <v>0.26395331077911494</v>
      </c>
      <c r="H66" s="115">
        <f t="shared" si="12"/>
        <v>0.27486297940933135</v>
      </c>
      <c r="I66" s="115">
        <f t="shared" si="12"/>
        <v>0.27731706554747365</v>
      </c>
      <c r="J66" s="115">
        <f t="shared" si="12"/>
        <v>0.24840412192526151</v>
      </c>
      <c r="K66" s="115">
        <f t="shared" si="12"/>
        <v>0.27596355415126772</v>
      </c>
      <c r="L66" s="115">
        <f t="shared" si="12"/>
        <v>0.24928254113069806</v>
      </c>
      <c r="M66" s="115">
        <f t="shared" si="12"/>
        <v>0.27980110408448838</v>
      </c>
      <c r="N66" s="115">
        <f t="shared" si="12"/>
        <v>0.26667503423370731</v>
      </c>
      <c r="O66" s="115">
        <f t="shared" si="12"/>
        <v>0.27881569644129522</v>
      </c>
      <c r="P66" s="115">
        <f t="shared" si="12"/>
        <v>0.26911845604090523</v>
      </c>
      <c r="Q66" s="115">
        <f t="shared" si="12"/>
        <v>0.27078771059341683</v>
      </c>
    </row>
    <row r="67" spans="1:17" ht="11.45" customHeight="1" x14ac:dyDescent="0.25">
      <c r="A67" s="62" t="s">
        <v>16</v>
      </c>
      <c r="B67" s="115">
        <f t="shared" ref="B67:Q67" si="13">IF(B21=0,0,B21/B$16)</f>
        <v>0.35552745697510491</v>
      </c>
      <c r="C67" s="115">
        <f t="shared" si="13"/>
        <v>0.36064068797665771</v>
      </c>
      <c r="D67" s="115">
        <f t="shared" si="13"/>
        <v>0.3283376438703085</v>
      </c>
      <c r="E67" s="115">
        <f t="shared" si="13"/>
        <v>0.3319330715595179</v>
      </c>
      <c r="F67" s="115">
        <f t="shared" si="13"/>
        <v>0.3201874727860396</v>
      </c>
      <c r="G67" s="115">
        <f t="shared" si="13"/>
        <v>0.30347976734942306</v>
      </c>
      <c r="H67" s="115">
        <f t="shared" si="13"/>
        <v>0.2921178922679486</v>
      </c>
      <c r="I67" s="115">
        <f t="shared" si="13"/>
        <v>0.27477861029661138</v>
      </c>
      <c r="J67" s="115">
        <f t="shared" si="13"/>
        <v>0.30294075795644876</v>
      </c>
      <c r="K67" s="115">
        <f t="shared" si="13"/>
        <v>0.35718147958844393</v>
      </c>
      <c r="L67" s="115">
        <f t="shared" si="13"/>
        <v>0.33418819805576999</v>
      </c>
      <c r="M67" s="115">
        <f t="shared" si="13"/>
        <v>0.30542843915689782</v>
      </c>
      <c r="N67" s="115">
        <f t="shared" si="13"/>
        <v>0.3169832299254105</v>
      </c>
      <c r="O67" s="115">
        <f t="shared" si="13"/>
        <v>0.26693789593648798</v>
      </c>
      <c r="P67" s="115">
        <f t="shared" si="13"/>
        <v>0.2109429682615927</v>
      </c>
      <c r="Q67" s="115">
        <f t="shared" si="13"/>
        <v>0.22651141639532194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5.42167245620558E-3</v>
      </c>
      <c r="K68" s="117">
        <f t="shared" si="14"/>
        <v>7.1291525171503891E-3</v>
      </c>
      <c r="L68" s="117">
        <f t="shared" si="14"/>
        <v>6.2983359800301156E-3</v>
      </c>
      <c r="M68" s="117">
        <f t="shared" si="14"/>
        <v>5.3809891104958226E-3</v>
      </c>
      <c r="N68" s="117">
        <f t="shared" si="14"/>
        <v>5.2314816932552992E-3</v>
      </c>
      <c r="O68" s="117">
        <f t="shared" si="14"/>
        <v>4.5070743131234384E-3</v>
      </c>
      <c r="P68" s="117">
        <f t="shared" si="14"/>
        <v>3.0584157338148714E-3</v>
      </c>
      <c r="Q68" s="117">
        <f t="shared" si="14"/>
        <v>2.2796351909357845E-3</v>
      </c>
    </row>
    <row r="69" spans="1:17" ht="11.45" customHeight="1" x14ac:dyDescent="0.25">
      <c r="A69" s="25" t="s">
        <v>18</v>
      </c>
      <c r="B69" s="32">
        <f t="shared" ref="B69:Q69" si="15">IF(B23=0,0,B23/B$16)</f>
        <v>0.41237021159042714</v>
      </c>
      <c r="C69" s="32">
        <f t="shared" si="15"/>
        <v>0.40147816042905682</v>
      </c>
      <c r="D69" s="32">
        <f t="shared" si="15"/>
        <v>0.35483947592717185</v>
      </c>
      <c r="E69" s="32">
        <f t="shared" si="15"/>
        <v>0.37703177699346718</v>
      </c>
      <c r="F69" s="32">
        <f t="shared" si="15"/>
        <v>0.39663711212688191</v>
      </c>
      <c r="G69" s="32">
        <f t="shared" si="15"/>
        <v>0.43256692187146201</v>
      </c>
      <c r="H69" s="32">
        <f t="shared" si="15"/>
        <v>0.4330191283227201</v>
      </c>
      <c r="I69" s="32">
        <f t="shared" si="15"/>
        <v>0.44790432415591502</v>
      </c>
      <c r="J69" s="32">
        <f t="shared" si="15"/>
        <v>0.44323344766208406</v>
      </c>
      <c r="K69" s="32">
        <f t="shared" si="15"/>
        <v>0.35972581374313795</v>
      </c>
      <c r="L69" s="32">
        <f t="shared" si="15"/>
        <v>0.41023092483350171</v>
      </c>
      <c r="M69" s="32">
        <f t="shared" si="15"/>
        <v>0.40938946764811801</v>
      </c>
      <c r="N69" s="32">
        <f t="shared" si="15"/>
        <v>0.41111025414762692</v>
      </c>
      <c r="O69" s="32">
        <f t="shared" si="15"/>
        <v>0.44973933330909333</v>
      </c>
      <c r="P69" s="32">
        <f t="shared" si="15"/>
        <v>0.51688015996368719</v>
      </c>
      <c r="Q69" s="32">
        <f t="shared" si="15"/>
        <v>0.50042123782032544</v>
      </c>
    </row>
    <row r="70" spans="1:17" ht="11.45" customHeight="1" x14ac:dyDescent="0.25">
      <c r="A70" s="116" t="s">
        <v>17</v>
      </c>
      <c r="B70" s="115">
        <f t="shared" ref="B70:Q70" si="16">IF(B24=0,0,B24/B$16)</f>
        <v>9.888311050890114E-2</v>
      </c>
      <c r="C70" s="115">
        <f t="shared" si="16"/>
        <v>0.10244906599942694</v>
      </c>
      <c r="D70" s="115">
        <f t="shared" si="16"/>
        <v>0.13706507813639512</v>
      </c>
      <c r="E70" s="115">
        <f t="shared" si="16"/>
        <v>0.1530016974967929</v>
      </c>
      <c r="F70" s="115">
        <f t="shared" si="16"/>
        <v>0.14686984017350027</v>
      </c>
      <c r="G70" s="115">
        <f t="shared" si="16"/>
        <v>0.15542126386715888</v>
      </c>
      <c r="H70" s="115">
        <f t="shared" si="16"/>
        <v>0.14293932917753249</v>
      </c>
      <c r="I70" s="115">
        <f t="shared" si="16"/>
        <v>0.14337898194441615</v>
      </c>
      <c r="J70" s="115">
        <f t="shared" si="16"/>
        <v>0.12709987196065978</v>
      </c>
      <c r="K70" s="115">
        <f t="shared" si="16"/>
        <v>0.131080259846097</v>
      </c>
      <c r="L70" s="115">
        <f t="shared" si="16"/>
        <v>0.13167562021504614</v>
      </c>
      <c r="M70" s="115">
        <f t="shared" si="16"/>
        <v>0.13948402258776194</v>
      </c>
      <c r="N70" s="115">
        <f t="shared" si="16"/>
        <v>0.13462727434288671</v>
      </c>
      <c r="O70" s="115">
        <f t="shared" si="16"/>
        <v>0.15587399351576434</v>
      </c>
      <c r="P70" s="115">
        <f t="shared" si="16"/>
        <v>0.26130102701147956</v>
      </c>
      <c r="Q70" s="115">
        <f t="shared" si="16"/>
        <v>0.21218951354426668</v>
      </c>
    </row>
    <row r="71" spans="1:17" ht="11.45" customHeight="1" x14ac:dyDescent="0.25">
      <c r="A71" s="93" t="s">
        <v>16</v>
      </c>
      <c r="B71" s="28">
        <f t="shared" ref="B71:Q71" si="17">IF(B25=0,0,B25/B$16)</f>
        <v>0.313487101081526</v>
      </c>
      <c r="C71" s="28">
        <f t="shared" si="17"/>
        <v>0.29902909442962988</v>
      </c>
      <c r="D71" s="28">
        <f t="shared" si="17"/>
        <v>0.21777439779077673</v>
      </c>
      <c r="E71" s="28">
        <f t="shared" si="17"/>
        <v>0.22403007949667428</v>
      </c>
      <c r="F71" s="28">
        <f t="shared" si="17"/>
        <v>0.24976727195338161</v>
      </c>
      <c r="G71" s="28">
        <f t="shared" si="17"/>
        <v>0.27714565800430307</v>
      </c>
      <c r="H71" s="28">
        <f t="shared" si="17"/>
        <v>0.29007979914518761</v>
      </c>
      <c r="I71" s="28">
        <f t="shared" si="17"/>
        <v>0.30452534221149885</v>
      </c>
      <c r="J71" s="28">
        <f t="shared" si="17"/>
        <v>0.31613357570142431</v>
      </c>
      <c r="K71" s="28">
        <f t="shared" si="17"/>
        <v>0.22864555389704094</v>
      </c>
      <c r="L71" s="28">
        <f t="shared" si="17"/>
        <v>0.27855530461845557</v>
      </c>
      <c r="M71" s="28">
        <f t="shared" si="17"/>
        <v>0.26990544506035602</v>
      </c>
      <c r="N71" s="28">
        <f t="shared" si="17"/>
        <v>0.27648297980474018</v>
      </c>
      <c r="O71" s="28">
        <f t="shared" si="17"/>
        <v>0.29386533979332902</v>
      </c>
      <c r="P71" s="28">
        <f t="shared" si="17"/>
        <v>0.25557913295220769</v>
      </c>
      <c r="Q71" s="28">
        <f t="shared" si="17"/>
        <v>0.28823172427605875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2018-07-16T15:47:09Z</dcterms:created>
  <dcterms:modified xsi:type="dcterms:W3CDTF">2018-07-16T15:47:09Z</dcterms:modified>
</cp:coreProperties>
</file>