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B82" i="1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E100" i="8" s="1"/>
  <c r="D101" i="8"/>
  <c r="D100" i="8" s="1"/>
  <c r="C101" i="8"/>
  <c r="C100" i="8" s="1"/>
  <c r="B101" i="8"/>
  <c r="B100" i="8" s="1"/>
  <c r="P94" i="8"/>
  <c r="O94" i="8"/>
  <c r="M94" i="8"/>
  <c r="L94" i="8"/>
  <c r="K94" i="8"/>
  <c r="J94" i="8"/>
  <c r="I94" i="8"/>
  <c r="H94" i="8"/>
  <c r="G94" i="8"/>
  <c r="F94" i="8"/>
  <c r="E94" i="8"/>
  <c r="D94" i="8"/>
  <c r="C94" i="8"/>
  <c r="B94" i="8"/>
  <c r="Q94" i="8"/>
  <c r="N94" i="8"/>
  <c r="N204" i="8" s="1"/>
  <c r="I87" i="8"/>
  <c r="Q87" i="8"/>
  <c r="P87" i="8"/>
  <c r="P85" i="8" s="1"/>
  <c r="O87" i="8"/>
  <c r="O85" i="8" s="1"/>
  <c r="N87" i="8"/>
  <c r="N85" i="8" s="1"/>
  <c r="E87" i="8"/>
  <c r="D87" i="8"/>
  <c r="C87" i="8"/>
  <c r="B87" i="8"/>
  <c r="M87" i="8"/>
  <c r="L87" i="8"/>
  <c r="L85" i="8" s="1"/>
  <c r="K87" i="8"/>
  <c r="J87" i="8"/>
  <c r="J85" i="8" s="1"/>
  <c r="H87" i="8"/>
  <c r="G87" i="8"/>
  <c r="G85" i="8" s="1"/>
  <c r="F87" i="8"/>
  <c r="K85" i="8"/>
  <c r="H85" i="8"/>
  <c r="F85" i="8"/>
  <c r="L80" i="8"/>
  <c r="H80" i="8"/>
  <c r="D80" i="8"/>
  <c r="Q80" i="8"/>
  <c r="O80" i="8"/>
  <c r="M80" i="8"/>
  <c r="B80" i="8"/>
  <c r="Q192" i="8"/>
  <c r="M192" i="8"/>
  <c r="K192" i="8"/>
  <c r="I192" i="8"/>
  <c r="G192" i="8"/>
  <c r="E192" i="8"/>
  <c r="C192" i="8"/>
  <c r="P84" i="9"/>
  <c r="M191" i="8"/>
  <c r="H84" i="9"/>
  <c r="E191" i="8"/>
  <c r="I189" i="8"/>
  <c r="E189" i="8"/>
  <c r="P24" i="8"/>
  <c r="C188" i="8"/>
  <c r="Q187" i="8"/>
  <c r="O23" i="8"/>
  <c r="L80" i="9"/>
  <c r="K23" i="8"/>
  <c r="K214" i="8" s="1"/>
  <c r="D80" i="9"/>
  <c r="N22" i="8"/>
  <c r="K79" i="9"/>
  <c r="J22" i="8"/>
  <c r="J213" i="8" s="1"/>
  <c r="E185" i="8"/>
  <c r="C185" i="8"/>
  <c r="M18" i="8"/>
  <c r="M209" i="8" s="1"/>
  <c r="J18" i="8"/>
  <c r="P17" i="8"/>
  <c r="I17" i="8"/>
  <c r="K180" i="8"/>
  <c r="J180" i="8"/>
  <c r="I180" i="8"/>
  <c r="H16" i="8"/>
  <c r="E180" i="8"/>
  <c r="C180" i="8"/>
  <c r="P15" i="8"/>
  <c r="F179" i="8"/>
  <c r="E179" i="8"/>
  <c r="Q178" i="8"/>
  <c r="C14" i="8"/>
  <c r="C205" i="8" s="1"/>
  <c r="Q12" i="8"/>
  <c r="K12" i="8"/>
  <c r="E176" i="8"/>
  <c r="D176" i="8"/>
  <c r="Q175" i="8"/>
  <c r="P11" i="8"/>
  <c r="P202" i="8" s="1"/>
  <c r="M175" i="8"/>
  <c r="L68" i="9"/>
  <c r="I175" i="8"/>
  <c r="H175" i="8"/>
  <c r="G175" i="8"/>
  <c r="F11" i="8"/>
  <c r="F202" i="8" s="1"/>
  <c r="D175" i="8"/>
  <c r="C175" i="8"/>
  <c r="O67" i="9"/>
  <c r="J10" i="8"/>
  <c r="G174" i="8"/>
  <c r="E174" i="8"/>
  <c r="H9" i="8"/>
  <c r="Q172" i="8"/>
  <c r="K172" i="8"/>
  <c r="P64" i="9"/>
  <c r="O7" i="8"/>
  <c r="M171" i="8"/>
  <c r="J171" i="8"/>
  <c r="H64" i="9"/>
  <c r="G7" i="8"/>
  <c r="G198" i="8" s="1"/>
  <c r="F171" i="8"/>
  <c r="D171" i="8"/>
  <c r="N62" i="9"/>
  <c r="J219" i="8"/>
  <c r="H165" i="8"/>
  <c r="G165" i="8"/>
  <c r="F219" i="8"/>
  <c r="D165" i="8"/>
  <c r="Q218" i="8"/>
  <c r="M218" i="8"/>
  <c r="E218" i="8"/>
  <c r="C164" i="8"/>
  <c r="P163" i="8"/>
  <c r="D163" i="8"/>
  <c r="M19" i="8"/>
  <c r="I19" i="8"/>
  <c r="G11" i="8"/>
  <c r="G202" i="8" s="1"/>
  <c r="M197" i="8"/>
  <c r="J197" i="8"/>
  <c r="F197" i="8"/>
  <c r="Q196" i="8"/>
  <c r="O196" i="8"/>
  <c r="M196" i="8"/>
  <c r="K196" i="8"/>
  <c r="G196" i="8"/>
  <c r="E196" i="8"/>
  <c r="C196" i="8"/>
  <c r="M85" i="8" l="1"/>
  <c r="E85" i="8"/>
  <c r="E84" i="8" s="1"/>
  <c r="Q85" i="8"/>
  <c r="Q84" i="8" s="1"/>
  <c r="I85" i="8"/>
  <c r="O100" i="8"/>
  <c r="O84" i="8" s="1"/>
  <c r="P100" i="8"/>
  <c r="P84" i="8" s="1"/>
  <c r="Q100" i="8"/>
  <c r="D85" i="8"/>
  <c r="D84" i="8" s="1"/>
  <c r="F100" i="8"/>
  <c r="F84" i="8" s="1"/>
  <c r="H100" i="8"/>
  <c r="H84" i="8" s="1"/>
  <c r="I100" i="8"/>
  <c r="I84" i="8" s="1"/>
  <c r="G100" i="8"/>
  <c r="J100" i="8"/>
  <c r="J84" i="8" s="1"/>
  <c r="K100" i="8"/>
  <c r="K84" i="8" s="1"/>
  <c r="L100" i="8"/>
  <c r="L84" i="8" s="1"/>
  <c r="B85" i="8"/>
  <c r="B84" i="8" s="1"/>
  <c r="M100" i="8"/>
  <c r="M84" i="8" s="1"/>
  <c r="C85" i="8"/>
  <c r="C84" i="8" s="1"/>
  <c r="N100" i="8"/>
  <c r="N84" i="8" s="1"/>
  <c r="M204" i="8"/>
  <c r="O204" i="8"/>
  <c r="O180" i="8"/>
  <c r="I191" i="8"/>
  <c r="E81" i="9"/>
  <c r="G188" i="8"/>
  <c r="H179" i="8"/>
  <c r="O192" i="8"/>
  <c r="J62" i="9"/>
  <c r="G176" i="8"/>
  <c r="C170" i="8"/>
  <c r="K203" i="8"/>
  <c r="O198" i="8"/>
  <c r="J173" i="8"/>
  <c r="G71" i="9"/>
  <c r="P206" i="8"/>
  <c r="P215" i="8"/>
  <c r="Q174" i="8"/>
  <c r="J211" i="8"/>
  <c r="E184" i="8"/>
  <c r="I170" i="8"/>
  <c r="O176" i="8"/>
  <c r="I178" i="8"/>
  <c r="E80" i="8"/>
  <c r="K177" i="8"/>
  <c r="N197" i="8"/>
  <c r="E187" i="8"/>
  <c r="N211" i="8"/>
  <c r="Q203" i="8"/>
  <c r="G80" i="8"/>
  <c r="Q204" i="8"/>
  <c r="I217" i="8"/>
  <c r="I179" i="8"/>
  <c r="M179" i="8"/>
  <c r="Q217" i="8"/>
  <c r="E204" i="8"/>
  <c r="G204" i="8"/>
  <c r="B165" i="8"/>
  <c r="E172" i="8"/>
  <c r="O157" i="8"/>
  <c r="C169" i="8"/>
  <c r="I184" i="8"/>
  <c r="C79" i="9"/>
  <c r="I197" i="8"/>
  <c r="I210" i="8"/>
  <c r="O177" i="8"/>
  <c r="E178" i="8"/>
  <c r="D12" i="8"/>
  <c r="D203" i="8" s="1"/>
  <c r="I204" i="8"/>
  <c r="I218" i="8"/>
  <c r="M170" i="8"/>
  <c r="G172" i="8"/>
  <c r="I80" i="8"/>
  <c r="Q197" i="8"/>
  <c r="I196" i="8"/>
  <c r="N179" i="8"/>
  <c r="J204" i="8"/>
  <c r="Q19" i="8"/>
  <c r="E170" i="8"/>
  <c r="Q191" i="8"/>
  <c r="C204" i="8"/>
  <c r="N219" i="8"/>
  <c r="G164" i="8"/>
  <c r="K204" i="8"/>
  <c r="L24" i="8"/>
  <c r="L215" i="8" s="1"/>
  <c r="O170" i="8"/>
  <c r="I172" i="8"/>
  <c r="C174" i="8"/>
  <c r="O71" i="9"/>
  <c r="M210" i="8"/>
  <c r="F204" i="8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K70" i="9" s="1"/>
  <c r="F43" i="9"/>
  <c r="F77" i="9" s="1"/>
  <c r="J43" i="9"/>
  <c r="N43" i="9"/>
  <c r="M43" i="9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J75" i="11" s="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F75" i="11" s="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K46" i="8"/>
  <c r="O46" i="8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80" i="8"/>
  <c r="N180" i="8"/>
  <c r="O181" i="8"/>
  <c r="O17" i="8"/>
  <c r="O208" i="8" s="1"/>
  <c r="L182" i="8"/>
  <c r="P182" i="8"/>
  <c r="P18" i="8"/>
  <c r="P209" i="8" s="1"/>
  <c r="Q184" i="8"/>
  <c r="Q46" i="8"/>
  <c r="Q183" i="8" s="1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F183" i="8" s="1"/>
  <c r="J46" i="8"/>
  <c r="N46" i="8"/>
  <c r="J188" i="8"/>
  <c r="D46" i="8"/>
  <c r="D183" i="8" s="1"/>
  <c r="H46" i="8"/>
  <c r="P46" i="8"/>
  <c r="P183" i="8" s="1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K67" i="8"/>
  <c r="O67" i="8"/>
  <c r="O58" i="8" s="1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Q210" i="8"/>
  <c r="H19" i="8"/>
  <c r="H217" i="8"/>
  <c r="N11" i="8"/>
  <c r="N202" i="8" s="1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D21" i="8"/>
  <c r="D212" i="8" s="1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I58" i="8" s="1"/>
  <c r="M67" i="8"/>
  <c r="Q67" i="8"/>
  <c r="C74" i="8"/>
  <c r="G74" i="8"/>
  <c r="G73" i="8" s="1"/>
  <c r="K74" i="8"/>
  <c r="K73" i="8" s="1"/>
  <c r="O74" i="8"/>
  <c r="O73" i="8" s="1"/>
  <c r="D74" i="8"/>
  <c r="D73" i="8" s="1"/>
  <c r="H74" i="8"/>
  <c r="H73" i="8" s="1"/>
  <c r="L74" i="8"/>
  <c r="L73" i="8" s="1"/>
  <c r="P74" i="8"/>
  <c r="E74" i="8"/>
  <c r="I74" i="8"/>
  <c r="M74" i="8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Q22" i="8"/>
  <c r="Q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M77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L18" i="8"/>
  <c r="L209" i="8" s="1"/>
  <c r="M46" i="8"/>
  <c r="M183" i="8" s="1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J80" i="8"/>
  <c r="N80" i="8"/>
  <c r="N73" i="8" s="1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N16" i="8"/>
  <c r="N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J4" i="10" s="1"/>
  <c r="N5" i="10"/>
  <c r="G5" i="10"/>
  <c r="G4" i="10" s="1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Q42" i="9"/>
  <c r="Q76" i="9" s="1"/>
  <c r="J77" i="9"/>
  <c r="N42" i="9"/>
  <c r="N76" i="9" s="1"/>
  <c r="N77" i="9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F33" i="10" s="1"/>
  <c r="J34" i="10"/>
  <c r="J33" i="10" s="1"/>
  <c r="N51" i="10"/>
  <c r="J51" i="10"/>
  <c r="C5" i="9"/>
  <c r="C4" i="9" s="1"/>
  <c r="G5" i="9"/>
  <c r="K5" i="9"/>
  <c r="O5" i="9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L34" i="10"/>
  <c r="P34" i="10"/>
  <c r="E34" i="10"/>
  <c r="I34" i="10"/>
  <c r="M34" i="10"/>
  <c r="Q34" i="10"/>
  <c r="E40" i="10"/>
  <c r="I40" i="10"/>
  <c r="M40" i="10"/>
  <c r="Q40" i="10"/>
  <c r="B5" i="10"/>
  <c r="B50" i="10"/>
  <c r="B10" i="10"/>
  <c r="C5" i="10"/>
  <c r="C4" i="10" s="1"/>
  <c r="C50" i="10"/>
  <c r="G50" i="10"/>
  <c r="K5" i="10"/>
  <c r="K4" i="10" s="1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Q4" i="10" s="1"/>
  <c r="D48" i="10"/>
  <c r="E49" i="10"/>
  <c r="D62" i="11"/>
  <c r="P62" i="11"/>
  <c r="D5" i="9"/>
  <c r="H5" i="9"/>
  <c r="L5" i="9"/>
  <c r="P5" i="9"/>
  <c r="E5" i="9"/>
  <c r="I5" i="9"/>
  <c r="M5" i="9"/>
  <c r="Q5" i="9"/>
  <c r="Q4" i="9" s="1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K33" i="10" s="1"/>
  <c r="O40" i="10"/>
  <c r="O33" i="10" s="1"/>
  <c r="E48" i="10"/>
  <c r="I48" i="10"/>
  <c r="M48" i="10"/>
  <c r="Q48" i="10"/>
  <c r="F49" i="10"/>
  <c r="J49" i="10"/>
  <c r="N49" i="10"/>
  <c r="D76" i="11"/>
  <c r="H76" i="11"/>
  <c r="L76" i="11"/>
  <c r="P76" i="11"/>
  <c r="E76" i="11"/>
  <c r="I76" i="11"/>
  <c r="M76" i="11"/>
  <c r="Q76" i="11"/>
  <c r="F62" i="11"/>
  <c r="J62" i="11"/>
  <c r="N62" i="11"/>
  <c r="C62" i="11"/>
  <c r="G62" i="11"/>
  <c r="K62" i="11"/>
  <c r="K60" i="11" s="1"/>
  <c r="O62" i="11"/>
  <c r="D69" i="11"/>
  <c r="H69" i="11"/>
  <c r="H60" i="11" s="1"/>
  <c r="L69" i="11"/>
  <c r="P69" i="11"/>
  <c r="B62" i="11"/>
  <c r="E69" i="11"/>
  <c r="I69" i="11"/>
  <c r="M69" i="11"/>
  <c r="Q69" i="11"/>
  <c r="F69" i="11"/>
  <c r="J69" i="11"/>
  <c r="N69" i="11"/>
  <c r="C76" i="11"/>
  <c r="G76" i="11"/>
  <c r="K76" i="11"/>
  <c r="O76" i="11"/>
  <c r="C127" i="8"/>
  <c r="C46" i="11" s="1"/>
  <c r="M58" i="8"/>
  <c r="Q58" i="8"/>
  <c r="M73" i="8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F16" i="8"/>
  <c r="F207" i="8" s="1"/>
  <c r="O21" i="8"/>
  <c r="O212" i="8" s="1"/>
  <c r="P22" i="8"/>
  <c r="P213" i="8" s="1"/>
  <c r="H21" i="8"/>
  <c r="H212" i="8" s="1"/>
  <c r="M22" i="8"/>
  <c r="M213" i="8" s="1"/>
  <c r="J23" i="8"/>
  <c r="J214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D25" i="8"/>
  <c r="D216" i="8" s="1"/>
  <c r="L25" i="8"/>
  <c r="L216" i="8" s="1"/>
  <c r="H7" i="8"/>
  <c r="H198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I183" i="8" s="1"/>
  <c r="L10" i="8"/>
  <c r="L201" i="8" s="1"/>
  <c r="I7" i="8"/>
  <c r="I198" i="8" s="1"/>
  <c r="I23" i="8"/>
  <c r="I214" i="8" s="1"/>
  <c r="H22" i="8"/>
  <c r="H213" i="8" s="1"/>
  <c r="J19" i="8"/>
  <c r="N19" i="8"/>
  <c r="O19" i="8"/>
  <c r="H58" i="8"/>
  <c r="O183" i="8" l="1"/>
  <c r="I73" i="8"/>
  <c r="J4" i="9"/>
  <c r="J47" i="10" s="1"/>
  <c r="O75" i="11"/>
  <c r="H75" i="11"/>
  <c r="Q60" i="11"/>
  <c r="I60" i="11"/>
  <c r="P75" i="11"/>
  <c r="E60" i="11"/>
  <c r="N75" i="11"/>
  <c r="L60" i="11"/>
  <c r="L59" i="11" s="1"/>
  <c r="L75" i="11"/>
  <c r="M60" i="11"/>
  <c r="O60" i="11"/>
  <c r="P33" i="10"/>
  <c r="O4" i="10"/>
  <c r="H4" i="10"/>
  <c r="H33" i="10"/>
  <c r="N4" i="9"/>
  <c r="O4" i="9"/>
  <c r="F4" i="9"/>
  <c r="K4" i="9"/>
  <c r="Q47" i="10"/>
  <c r="C73" i="8"/>
  <c r="G183" i="8"/>
  <c r="G58" i="8"/>
  <c r="C58" i="8"/>
  <c r="C57" i="8" s="1"/>
  <c r="N183" i="8"/>
  <c r="J183" i="8"/>
  <c r="G210" i="8"/>
  <c r="K58" i="8"/>
  <c r="K57" i="8" s="1"/>
  <c r="I42" i="9"/>
  <c r="I76" i="9" s="1"/>
  <c r="N4" i="10"/>
  <c r="P58" i="8"/>
  <c r="D58" i="8"/>
  <c r="D57" i="8" s="1"/>
  <c r="G84" i="8"/>
  <c r="M4" i="9"/>
  <c r="L183" i="8"/>
  <c r="Q112" i="8"/>
  <c r="I4" i="9"/>
  <c r="Q75" i="11"/>
  <c r="Q59" i="11" s="1"/>
  <c r="Q156" i="8"/>
  <c r="M75" i="11"/>
  <c r="J73" i="8"/>
  <c r="H57" i="8"/>
  <c r="K75" i="11"/>
  <c r="K59" i="11" s="1"/>
  <c r="C47" i="10"/>
  <c r="F73" i="8"/>
  <c r="G156" i="8"/>
  <c r="G75" i="11"/>
  <c r="C75" i="11"/>
  <c r="H183" i="8"/>
  <c r="G60" i="11"/>
  <c r="E73" i="8"/>
  <c r="K183" i="8"/>
  <c r="P73" i="8"/>
  <c r="J60" i="11"/>
  <c r="J59" i="11" s="1"/>
  <c r="C112" i="8"/>
  <c r="C111" i="8" s="1"/>
  <c r="C33" i="10"/>
  <c r="J127" i="8"/>
  <c r="J46" i="11" s="1"/>
  <c r="E75" i="11"/>
  <c r="E59" i="11" s="1"/>
  <c r="D75" i="11"/>
  <c r="G57" i="8"/>
  <c r="E58" i="8"/>
  <c r="C60" i="11"/>
  <c r="F42" i="9"/>
  <c r="F76" i="9" s="1"/>
  <c r="I156" i="8"/>
  <c r="L58" i="8"/>
  <c r="I112" i="8"/>
  <c r="E4" i="9"/>
  <c r="J112" i="8"/>
  <c r="E42" i="9"/>
  <c r="E76" i="9" s="1"/>
  <c r="N60" i="11"/>
  <c r="D33" i="10"/>
  <c r="B4" i="9"/>
  <c r="G33" i="10"/>
  <c r="O112" i="8"/>
  <c r="M42" i="9"/>
  <c r="M76" i="9" s="1"/>
  <c r="H59" i="11"/>
  <c r="F60" i="11"/>
  <c r="F59" i="11" s="1"/>
  <c r="K47" i="10"/>
  <c r="B4" i="10"/>
  <c r="L33" i="10"/>
  <c r="J58" i="8"/>
  <c r="F127" i="8"/>
  <c r="F46" i="11" s="1"/>
  <c r="O42" i="9"/>
  <c r="O76" i="9" s="1"/>
  <c r="O47" i="10"/>
  <c r="M156" i="8"/>
  <c r="M4" i="10"/>
  <c r="I75" i="11"/>
  <c r="D60" i="11"/>
  <c r="E4" i="10"/>
  <c r="E47" i="10" s="1"/>
  <c r="G4" i="9"/>
  <c r="G47" i="10" s="1"/>
  <c r="F4" i="10"/>
  <c r="F47" i="10" s="1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O57" i="8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H47" i="10" s="1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C42" i="9"/>
  <c r="C76" i="9" s="1"/>
  <c r="P4" i="9"/>
  <c r="P60" i="11"/>
  <c r="I4" i="10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L127" i="8"/>
  <c r="L46" i="11" s="1"/>
  <c r="L47" i="11"/>
  <c r="K112" i="8"/>
  <c r="K33" i="11"/>
  <c r="M57" i="8"/>
  <c r="I57" i="8"/>
  <c r="L57" i="8"/>
  <c r="G59" i="11" l="1"/>
  <c r="P57" i="8"/>
  <c r="I59" i="11"/>
  <c r="N47" i="10"/>
  <c r="B47" i="10"/>
  <c r="E57" i="8"/>
  <c r="J57" i="8"/>
  <c r="M59" i="11"/>
  <c r="P59" i="11"/>
  <c r="N59" i="11"/>
  <c r="O59" i="11"/>
  <c r="M47" i="10"/>
  <c r="J111" i="8"/>
  <c r="F57" i="8"/>
  <c r="C59" i="11"/>
  <c r="K111" i="8"/>
  <c r="I47" i="10"/>
  <c r="O111" i="8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J144" i="7" s="1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18" i="4"/>
  <c r="B17" i="4"/>
  <c r="B22" i="4"/>
  <c r="B15" i="4"/>
  <c r="B9" i="4"/>
  <c r="B6" i="4"/>
  <c r="B13" i="4"/>
  <c r="B12" i="4"/>
  <c r="B16" i="4"/>
  <c r="B11" i="4"/>
  <c r="B20" i="4"/>
  <c r="B4" i="4"/>
  <c r="B21" i="4"/>
  <c r="B7" i="4"/>
  <c r="B8" i="4"/>
  <c r="O135" i="11" l="1"/>
  <c r="G134" i="11"/>
  <c r="O132" i="11"/>
  <c r="C127" i="11"/>
  <c r="G125" i="11"/>
  <c r="G122" i="11"/>
  <c r="O120" i="11"/>
  <c r="O117" i="11"/>
  <c r="J140" i="11"/>
  <c r="J139" i="11"/>
  <c r="P137" i="11"/>
  <c r="P136" i="11"/>
  <c r="P135" i="11"/>
  <c r="P134" i="11"/>
  <c r="H134" i="11"/>
  <c r="H133" i="11"/>
  <c r="P132" i="11"/>
  <c r="P130" i="11"/>
  <c r="P127" i="11"/>
  <c r="H127" i="11"/>
  <c r="P125" i="11"/>
  <c r="P124" i="11"/>
  <c r="P123" i="11"/>
  <c r="P122" i="11"/>
  <c r="D203" i="11"/>
  <c r="P121" i="11"/>
  <c r="H121" i="11"/>
  <c r="P120" i="11"/>
  <c r="H120" i="11"/>
  <c r="D201" i="11"/>
  <c r="H119" i="11"/>
  <c r="P118" i="11"/>
  <c r="H118" i="11"/>
  <c r="H117" i="11"/>
  <c r="D198" i="11"/>
  <c r="Q139" i="11"/>
  <c r="C134" i="11"/>
  <c r="G132" i="11"/>
  <c r="K127" i="11"/>
  <c r="G121" i="11"/>
  <c r="P140" i="11"/>
  <c r="H140" i="11"/>
  <c r="D221" i="11"/>
  <c r="H139" i="11"/>
  <c r="D220" i="11"/>
  <c r="K138" i="11"/>
  <c r="J134" i="11"/>
  <c r="J132" i="11"/>
  <c r="J127" i="11"/>
  <c r="J125" i="11"/>
  <c r="N124" i="11"/>
  <c r="N122" i="11"/>
  <c r="J122" i="11"/>
  <c r="J119" i="11"/>
  <c r="N118" i="11"/>
  <c r="J117" i="11"/>
  <c r="I139" i="11"/>
  <c r="G138" i="11"/>
  <c r="O134" i="11"/>
  <c r="O127" i="11"/>
  <c r="K125" i="11"/>
  <c r="C122" i="11"/>
  <c r="O119" i="11"/>
  <c r="C119" i="11"/>
  <c r="C118" i="11"/>
  <c r="C140" i="11"/>
  <c r="K139" i="11"/>
  <c r="C139" i="11"/>
  <c r="J138" i="11"/>
  <c r="Q137" i="11"/>
  <c r="Q136" i="11"/>
  <c r="Q135" i="11"/>
  <c r="I134" i="11"/>
  <c r="Q133" i="11"/>
  <c r="I133" i="11"/>
  <c r="Q132" i="11"/>
  <c r="Q130" i="11"/>
  <c r="Q127" i="11"/>
  <c r="I127" i="11"/>
  <c r="Q125" i="11"/>
  <c r="I125" i="11"/>
  <c r="Q124" i="11"/>
  <c r="Q123" i="11"/>
  <c r="Q122" i="11"/>
  <c r="I122" i="11"/>
  <c r="E122" i="11"/>
  <c r="I121" i="11"/>
  <c r="Q120" i="11"/>
  <c r="I120" i="11"/>
  <c r="E120" i="11"/>
  <c r="Q119" i="11"/>
  <c r="E119" i="11"/>
  <c r="I118" i="11"/>
  <c r="Q117" i="11"/>
  <c r="I117" i="11"/>
  <c r="L178" i="7"/>
  <c r="H190" i="7"/>
  <c r="C166" i="7"/>
  <c r="A170" i="7"/>
  <c r="A196" i="7"/>
  <c r="A144" i="7"/>
  <c r="E44" i="7"/>
  <c r="G185" i="7"/>
  <c r="O185" i="7"/>
  <c r="D166" i="7"/>
  <c r="G166" i="7"/>
  <c r="D140" i="11"/>
  <c r="F138" i="11"/>
  <c r="N137" i="11"/>
  <c r="F137" i="11"/>
  <c r="N136" i="11"/>
  <c r="N135" i="11"/>
  <c r="J135" i="11"/>
  <c r="J133" i="11"/>
  <c r="J129" i="11"/>
  <c r="J128" i="11"/>
  <c r="N127" i="11"/>
  <c r="N126" i="11"/>
  <c r="J126" i="11"/>
  <c r="J124" i="11"/>
  <c r="F124" i="11"/>
  <c r="N123" i="11"/>
  <c r="N121" i="11"/>
  <c r="N120" i="11"/>
  <c r="N117" i="11"/>
  <c r="E166" i="7"/>
  <c r="G140" i="11"/>
  <c r="I137" i="11"/>
  <c r="I136" i="11"/>
  <c r="E135" i="11"/>
  <c r="M134" i="11"/>
  <c r="E133" i="11"/>
  <c r="M132" i="11"/>
  <c r="I132" i="11"/>
  <c r="I130" i="11"/>
  <c r="Q129" i="11"/>
  <c r="I129" i="11"/>
  <c r="M128" i="11"/>
  <c r="E128" i="11"/>
  <c r="M127" i="11"/>
  <c r="E126" i="11"/>
  <c r="M125" i="11"/>
  <c r="E125" i="11"/>
  <c r="M124" i="11"/>
  <c r="E121" i="11"/>
  <c r="M118" i="11"/>
  <c r="E118" i="11"/>
  <c r="M117" i="11"/>
  <c r="N140" i="11"/>
  <c r="F140" i="11"/>
  <c r="N139" i="11"/>
  <c r="F139" i="11"/>
  <c r="I138" i="11"/>
  <c r="D138" i="11"/>
  <c r="L137" i="11"/>
  <c r="D137" i="11"/>
  <c r="D136" i="11"/>
  <c r="L135" i="11"/>
  <c r="H216" i="11"/>
  <c r="D216" i="11"/>
  <c r="D135" i="11"/>
  <c r="P215" i="11"/>
  <c r="L134" i="11"/>
  <c r="D134" i="11"/>
  <c r="P133" i="11"/>
  <c r="L133" i="11"/>
  <c r="D133" i="11"/>
  <c r="D132" i="11"/>
  <c r="L130" i="11"/>
  <c r="D130" i="11"/>
  <c r="L210" i="11"/>
  <c r="L129" i="11"/>
  <c r="H129" i="11"/>
  <c r="H210" i="11"/>
  <c r="D210" i="11"/>
  <c r="P128" i="11"/>
  <c r="L128" i="11"/>
  <c r="D128" i="11"/>
  <c r="P208" i="11"/>
  <c r="H208" i="11"/>
  <c r="D208" i="11"/>
  <c r="D127" i="11"/>
  <c r="P207" i="11"/>
  <c r="P126" i="11"/>
  <c r="L126" i="11"/>
  <c r="D207" i="11"/>
  <c r="D126" i="11"/>
  <c r="L125" i="11"/>
  <c r="D125" i="11"/>
  <c r="H124" i="11"/>
  <c r="P203" i="11"/>
  <c r="H122" i="11"/>
  <c r="D122" i="11"/>
  <c r="L121" i="11"/>
  <c r="D202" i="11"/>
  <c r="D121" i="11"/>
  <c r="L120" i="11"/>
  <c r="D120" i="11"/>
  <c r="P200" i="11"/>
  <c r="H200" i="11"/>
  <c r="D119" i="11"/>
  <c r="L118" i="11"/>
  <c r="P198" i="11"/>
  <c r="D117" i="11"/>
  <c r="L220" i="11"/>
  <c r="L139" i="11"/>
  <c r="H220" i="11"/>
  <c r="D139" i="11"/>
  <c r="J137" i="11"/>
  <c r="J136" i="11"/>
  <c r="F135" i="11"/>
  <c r="N133" i="11"/>
  <c r="N132" i="11"/>
  <c r="N130" i="11"/>
  <c r="N129" i="11"/>
  <c r="N128" i="11"/>
  <c r="F128" i="11"/>
  <c r="F126" i="11"/>
  <c r="J123" i="11"/>
  <c r="J121" i="11"/>
  <c r="J120" i="11"/>
  <c r="J118" i="11"/>
  <c r="K166" i="7"/>
  <c r="O139" i="11"/>
  <c r="G139" i="11"/>
  <c r="O138" i="11"/>
  <c r="E138" i="11"/>
  <c r="M137" i="11"/>
  <c r="E137" i="11"/>
  <c r="M136" i="11"/>
  <c r="E136" i="11"/>
  <c r="I135" i="11"/>
  <c r="Q134" i="11"/>
  <c r="M133" i="11"/>
  <c r="E132" i="11"/>
  <c r="M130" i="11"/>
  <c r="E130" i="11"/>
  <c r="M129" i="11"/>
  <c r="E129" i="11"/>
  <c r="Q128" i="11"/>
  <c r="I128" i="11"/>
  <c r="E127" i="11"/>
  <c r="I126" i="11"/>
  <c r="I124" i="11"/>
  <c r="M123" i="11"/>
  <c r="M122" i="11"/>
  <c r="I119" i="11"/>
  <c r="Q118" i="11"/>
  <c r="E117" i="11"/>
  <c r="K164" i="7"/>
  <c r="M140" i="11"/>
  <c r="I140" i="11"/>
  <c r="E140" i="11"/>
  <c r="M139" i="11"/>
  <c r="E139" i="11"/>
  <c r="C138" i="11"/>
  <c r="O137" i="11"/>
  <c r="K137" i="11"/>
  <c r="G137" i="11"/>
  <c r="O136" i="11"/>
  <c r="G136" i="11"/>
  <c r="C136" i="11"/>
  <c r="K135" i="11"/>
  <c r="K134" i="11"/>
  <c r="O133" i="11"/>
  <c r="K133" i="11"/>
  <c r="C133" i="11"/>
  <c r="K132" i="11"/>
  <c r="C132" i="11"/>
  <c r="K130" i="11"/>
  <c r="G130" i="11"/>
  <c r="C130" i="11"/>
  <c r="O129" i="11"/>
  <c r="K129" i="11"/>
  <c r="G129" i="11"/>
  <c r="C129" i="11"/>
  <c r="O128" i="11"/>
  <c r="K128" i="11"/>
  <c r="G128" i="11"/>
  <c r="G127" i="11"/>
  <c r="O126" i="11"/>
  <c r="K126" i="11"/>
  <c r="G126" i="11"/>
  <c r="C126" i="11"/>
  <c r="O125" i="11"/>
  <c r="C125" i="11"/>
  <c r="O124" i="11"/>
  <c r="K124" i="11"/>
  <c r="G124" i="11"/>
  <c r="O123" i="11"/>
  <c r="K123" i="11"/>
  <c r="O122" i="11"/>
  <c r="K122" i="11"/>
  <c r="O121" i="11"/>
  <c r="K121" i="11"/>
  <c r="K120" i="11"/>
  <c r="G120" i="11"/>
  <c r="C120" i="11"/>
  <c r="K119" i="11"/>
  <c r="O118" i="11"/>
  <c r="K118" i="11"/>
  <c r="K117" i="11"/>
  <c r="G117" i="11"/>
  <c r="C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K220" i="11" s="1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H214" i="11" s="1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P220" i="11" s="1"/>
  <c r="H75" i="10"/>
  <c r="H217" i="11" s="1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G75" i="10"/>
  <c r="G217" i="11" s="1"/>
  <c r="K73" i="10"/>
  <c r="C69" i="10"/>
  <c r="G67" i="10"/>
  <c r="G209" i="11" s="1"/>
  <c r="K65" i="10"/>
  <c r="C62" i="10"/>
  <c r="C204" i="11" s="1"/>
  <c r="G60" i="10"/>
  <c r="K58" i="10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O59" i="10"/>
  <c r="C58" i="10"/>
  <c r="G56" i="10"/>
  <c r="B5" i="14"/>
  <c r="Q14" i="21"/>
  <c r="Q15" i="21" s="1"/>
  <c r="F56" i="10"/>
  <c r="B83" i="10"/>
  <c r="G25" i="7"/>
  <c r="F15" i="19"/>
  <c r="G14" i="21"/>
  <c r="G15" i="21" s="1"/>
  <c r="H76" i="10"/>
  <c r="L74" i="10"/>
  <c r="P72" i="10"/>
  <c r="P214" i="11" s="1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E5" i="7"/>
  <c r="N79" i="10"/>
  <c r="J79" i="10"/>
  <c r="F79" i="10"/>
  <c r="B79" i="10"/>
  <c r="B221" i="11" s="1"/>
  <c r="B192" i="8"/>
  <c r="N78" i="10"/>
  <c r="J78" i="10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J74" i="10"/>
  <c r="J216" i="11" s="1"/>
  <c r="F74" i="10"/>
  <c r="B74" i="10"/>
  <c r="B216" i="11" s="1"/>
  <c r="B187" i="8"/>
  <c r="N73" i="10"/>
  <c r="J73" i="10"/>
  <c r="J215" i="11" s="1"/>
  <c r="F73" i="10"/>
  <c r="B73" i="10"/>
  <c r="B215" i="11" s="1"/>
  <c r="B186" i="8"/>
  <c r="N72" i="10"/>
  <c r="J72" i="10"/>
  <c r="J214" i="11" s="1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J210" i="11" s="1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J62" i="10"/>
  <c r="J204" i="11" s="1"/>
  <c r="F62" i="10"/>
  <c r="B62" i="10"/>
  <c r="B204" i="11" s="1"/>
  <c r="B175" i="8"/>
  <c r="N61" i="10"/>
  <c r="N203" i="11" s="1"/>
  <c r="J61" i="10"/>
  <c r="F61" i="10"/>
  <c r="B61" i="10"/>
  <c r="B203" i="11" s="1"/>
  <c r="B10" i="8"/>
  <c r="B174" i="8"/>
  <c r="N60" i="10"/>
  <c r="N202" i="11" s="1"/>
  <c r="J60" i="10"/>
  <c r="F60" i="10"/>
  <c r="F202" i="11" s="1"/>
  <c r="B60" i="10"/>
  <c r="B173" i="8"/>
  <c r="N59" i="10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B199" i="11" s="1"/>
  <c r="J59" i="10"/>
  <c r="F59" i="10"/>
  <c r="B59" i="10"/>
  <c r="N58" i="10"/>
  <c r="J58" i="10"/>
  <c r="F58" i="10"/>
  <c r="B58" i="10"/>
  <c r="N56" i="10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M219" i="11" s="1"/>
  <c r="I77" i="10"/>
  <c r="E104" i="10"/>
  <c r="Q71" i="10"/>
  <c r="Q213" i="11" s="1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Q220" i="11" s="1"/>
  <c r="M78" i="10"/>
  <c r="I78" i="10"/>
  <c r="E78" i="10"/>
  <c r="Q77" i="10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I216" i="11" s="1"/>
  <c r="E74" i="10"/>
  <c r="Q73" i="10"/>
  <c r="Q215" i="11" s="1"/>
  <c r="M73" i="10"/>
  <c r="I73" i="10"/>
  <c r="E73" i="10"/>
  <c r="Q72" i="10"/>
  <c r="M72" i="10"/>
  <c r="M214" i="11" s="1"/>
  <c r="I72" i="10"/>
  <c r="I214" i="11" s="1"/>
  <c r="E72" i="10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Q209" i="11" s="1"/>
  <c r="M67" i="10"/>
  <c r="I67" i="10"/>
  <c r="E67" i="10"/>
  <c r="Q66" i="10"/>
  <c r="Q208" i="11" s="1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Q203" i="11" s="1"/>
  <c r="M61" i="10"/>
  <c r="M203" i="11" s="1"/>
  <c r="I61" i="10"/>
  <c r="E61" i="10"/>
  <c r="E203" i="11" s="1"/>
  <c r="Q60" i="10"/>
  <c r="M60" i="10"/>
  <c r="I60" i="10"/>
  <c r="I202" i="11" s="1"/>
  <c r="E60" i="10"/>
  <c r="E202" i="11" s="1"/>
  <c r="Q59" i="10"/>
  <c r="Q201" i="11" s="1"/>
  <c r="M59" i="10"/>
  <c r="I59" i="10"/>
  <c r="I201" i="11" s="1"/>
  <c r="E59" i="10"/>
  <c r="E201" i="11" s="1"/>
  <c r="Q58" i="10"/>
  <c r="Q200" i="11" s="1"/>
  <c r="M58" i="10"/>
  <c r="I58" i="10"/>
  <c r="E58" i="10"/>
  <c r="Q56" i="10"/>
  <c r="Q198" i="11" s="1"/>
  <c r="M56" i="10"/>
  <c r="I56" i="10"/>
  <c r="E56" i="10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N17" i="9" s="1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O15" i="14"/>
  <c r="K15" i="14"/>
  <c r="G15" i="14"/>
  <c r="C15" i="14"/>
  <c r="Q11" i="14"/>
  <c r="Q9" i="14" s="1"/>
  <c r="M11" i="14"/>
  <c r="M9" i="14" s="1"/>
  <c r="I11" i="14"/>
  <c r="I9" i="14" s="1"/>
  <c r="E11" i="14"/>
  <c r="Q15" i="14"/>
  <c r="M15" i="14"/>
  <c r="I15" i="14"/>
  <c r="E15" i="14"/>
  <c r="N11" i="14"/>
  <c r="J11" i="14"/>
  <c r="J9" i="14" s="1"/>
  <c r="F11" i="14"/>
  <c r="F9" i="14" s="1"/>
  <c r="B11" i="14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P19" i="19" s="1"/>
  <c r="L3" i="19"/>
  <c r="L17" i="19" s="1"/>
  <c r="H3" i="19"/>
  <c r="H17" i="19" s="1"/>
  <c r="D3" i="19"/>
  <c r="D13" i="19" s="1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40" i="11"/>
  <c r="C137" i="11"/>
  <c r="G135" i="11"/>
  <c r="C135" i="11"/>
  <c r="G133" i="11"/>
  <c r="O130" i="11"/>
  <c r="C128" i="11"/>
  <c r="G123" i="11"/>
  <c r="C123" i="11"/>
  <c r="C121" i="11"/>
  <c r="G119" i="11"/>
  <c r="G118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N138" i="11"/>
  <c r="B83" i="9"/>
  <c r="B82" i="9"/>
  <c r="B137" i="11" s="1"/>
  <c r="F136" i="11"/>
  <c r="B81" i="9"/>
  <c r="B80" i="9"/>
  <c r="B135" i="11" s="1"/>
  <c r="N134" i="11"/>
  <c r="F134" i="11"/>
  <c r="B79" i="9"/>
  <c r="F133" i="11"/>
  <c r="B78" i="9"/>
  <c r="B133" i="11" s="1"/>
  <c r="F132" i="11"/>
  <c r="B77" i="9"/>
  <c r="J130" i="11"/>
  <c r="F130" i="11"/>
  <c r="B75" i="9"/>
  <c r="F129" i="11"/>
  <c r="B74" i="9"/>
  <c r="B129" i="11" s="1"/>
  <c r="B73" i="9"/>
  <c r="F127" i="11"/>
  <c r="B72" i="9"/>
  <c r="B71" i="9"/>
  <c r="B126" i="11" s="1"/>
  <c r="N125" i="11"/>
  <c r="F125" i="11"/>
  <c r="B70" i="9"/>
  <c r="F123" i="11"/>
  <c r="B68" i="9"/>
  <c r="B123" i="11" s="1"/>
  <c r="F122" i="11"/>
  <c r="B67" i="9"/>
  <c r="F121" i="11"/>
  <c r="B66" i="9"/>
  <c r="F120" i="11"/>
  <c r="B65" i="9"/>
  <c r="N119" i="11"/>
  <c r="F119" i="11"/>
  <c r="B64" i="9"/>
  <c r="F118" i="11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P221" i="11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208" i="11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201" i="11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40" i="11"/>
  <c r="Q138" i="11"/>
  <c r="M138" i="11"/>
  <c r="M135" i="11"/>
  <c r="E134" i="11"/>
  <c r="Q126" i="11"/>
  <c r="M126" i="11"/>
  <c r="I123" i="11"/>
  <c r="E123" i="11"/>
  <c r="Q121" i="11"/>
  <c r="M121" i="11"/>
  <c r="M120" i="11"/>
  <c r="M119" i="11"/>
  <c r="K136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L140" i="11"/>
  <c r="P139" i="11"/>
  <c r="H137" i="11"/>
  <c r="L136" i="11"/>
  <c r="H136" i="11"/>
  <c r="H135" i="11"/>
  <c r="L132" i="11"/>
  <c r="H132" i="11"/>
  <c r="H130" i="11"/>
  <c r="P129" i="11"/>
  <c r="D129" i="11"/>
  <c r="H128" i="11"/>
  <c r="L127" i="11"/>
  <c r="H126" i="11"/>
  <c r="H125" i="11"/>
  <c r="L123" i="11"/>
  <c r="H123" i="11"/>
  <c r="D123" i="11"/>
  <c r="L122" i="11"/>
  <c r="P119" i="11"/>
  <c r="L119" i="11"/>
  <c r="D118" i="11"/>
  <c r="P117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B9" i="14"/>
  <c r="D15" i="14"/>
  <c r="E9" i="14"/>
  <c r="D9" i="14"/>
  <c r="P18" i="19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L34" i="20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K203" i="11" l="1"/>
  <c r="G221" i="11"/>
  <c r="E198" i="11"/>
  <c r="E200" i="11"/>
  <c r="E214" i="11"/>
  <c r="E215" i="11"/>
  <c r="Q219" i="11"/>
  <c r="N216" i="11"/>
  <c r="L221" i="11"/>
  <c r="N198" i="11"/>
  <c r="N201" i="11"/>
  <c r="N204" i="11"/>
  <c r="F198" i="11"/>
  <c r="O220" i="11"/>
  <c r="B125" i="11"/>
  <c r="B132" i="11"/>
  <c r="K200" i="11"/>
  <c r="P219" i="11"/>
  <c r="P138" i="11"/>
  <c r="B134" i="11"/>
  <c r="B139" i="11"/>
  <c r="Q5" i="7"/>
  <c r="Q163" i="7" s="1"/>
  <c r="N199" i="11"/>
  <c r="I200" i="11"/>
  <c r="O207" i="11"/>
  <c r="L207" i="11"/>
  <c r="P202" i="11"/>
  <c r="J208" i="11"/>
  <c r="K221" i="11"/>
  <c r="P13" i="19"/>
  <c r="K204" i="11"/>
  <c r="B131" i="10"/>
  <c r="F215" i="11"/>
  <c r="J220" i="11"/>
  <c r="B130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57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L138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I150" i="9"/>
  <c r="B17" i="9"/>
  <c r="B148" i="9" s="1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J184" i="7"/>
  <c r="N190" i="7"/>
  <c r="N164" i="7"/>
  <c r="D125" i="10"/>
  <c r="H77" i="10"/>
  <c r="H219" i="11" s="1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D143" i="9" s="1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2" i="10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I143" i="9"/>
  <c r="I144" i="9"/>
  <c r="I147" i="9"/>
  <c r="I148" i="9"/>
  <c r="I149" i="9"/>
  <c r="I152" i="9"/>
  <c r="I153" i="9"/>
  <c r="I154" i="9"/>
  <c r="I155" i="9"/>
  <c r="I156" i="9"/>
  <c r="I158" i="9"/>
  <c r="I161" i="9"/>
  <c r="I162" i="9"/>
  <c r="I163" i="9"/>
  <c r="I165" i="9"/>
  <c r="I166" i="9"/>
  <c r="Q147" i="9"/>
  <c r="F149" i="9"/>
  <c r="F155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4" i="9"/>
  <c r="G148" i="9"/>
  <c r="G149" i="9"/>
  <c r="G152" i="9"/>
  <c r="G153" i="9"/>
  <c r="G154" i="9"/>
  <c r="G155" i="9"/>
  <c r="G156" i="9"/>
  <c r="G158" i="9"/>
  <c r="G161" i="9"/>
  <c r="G162" i="9"/>
  <c r="G163" i="9"/>
  <c r="G166" i="9"/>
  <c r="O152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H159" i="9"/>
  <c r="E149" i="9"/>
  <c r="E15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7" i="9"/>
  <c r="B149" i="9"/>
  <c r="B162" i="9"/>
  <c r="C149" i="9"/>
  <c r="C163" i="9"/>
  <c r="I159" i="9" l="1"/>
  <c r="I145" i="9"/>
  <c r="Q143" i="9"/>
  <c r="I164" i="9"/>
  <c r="I160" i="9"/>
  <c r="I151" i="9"/>
  <c r="I146" i="9"/>
  <c r="I141" i="9"/>
  <c r="G151" i="9"/>
  <c r="G164" i="9"/>
  <c r="G160" i="9"/>
  <c r="G146" i="9"/>
  <c r="G141" i="9"/>
  <c r="L158" i="9"/>
  <c r="G159" i="9"/>
  <c r="G145" i="9"/>
  <c r="L148" i="9"/>
  <c r="G165" i="9"/>
  <c r="G147" i="9"/>
  <c r="G143" i="9"/>
  <c r="L166" i="9"/>
  <c r="G142" i="9"/>
  <c r="D55" i="10"/>
  <c r="F164" i="9"/>
  <c r="F160" i="9"/>
  <c r="F151" i="9"/>
  <c r="C145" i="9"/>
  <c r="F146" i="9"/>
  <c r="F141" i="9"/>
  <c r="B153" i="9"/>
  <c r="Q151" i="9"/>
  <c r="I163" i="7"/>
  <c r="Q157" i="9"/>
  <c r="Q164" i="9"/>
  <c r="Q160" i="9"/>
  <c r="Q155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L136" i="10"/>
  <c r="M82" i="10"/>
  <c r="F17" i="10"/>
  <c r="F142" i="10" s="1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37" i="10"/>
  <c r="E143" i="10"/>
  <c r="E146" i="10"/>
  <c r="E15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O60" i="14"/>
  <c r="L59" i="14"/>
  <c r="L62" i="14"/>
  <c r="L63" i="14"/>
  <c r="L66" i="14"/>
  <c r="L67" i="14"/>
  <c r="G147" i="10" l="1"/>
  <c r="I151" i="10"/>
  <c r="I54" i="10"/>
  <c r="P54" i="10"/>
  <c r="C151" i="10"/>
  <c r="K62" i="14"/>
  <c r="G141" i="10"/>
  <c r="G158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E66" i="12" l="1"/>
  <c r="E88" i="12" s="1"/>
  <c r="Q66" i="12"/>
  <c r="Q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K66" i="12"/>
  <c r="K88" i="12" s="1"/>
  <c r="O66" i="12"/>
  <c r="O88" i="12" s="1"/>
  <c r="C117" i="12" l="1"/>
  <c r="M66" i="12"/>
  <c r="M88" i="12" s="1"/>
  <c r="C66" i="12"/>
  <c r="C88" i="12" s="1"/>
  <c r="F66" i="12"/>
  <c r="F88" i="12" s="1"/>
  <c r="N66" i="12"/>
  <c r="N88" i="12" s="1"/>
  <c r="G66" i="12"/>
  <c r="G88" i="12" s="1"/>
  <c r="D66" i="12"/>
  <c r="D88" i="12" s="1"/>
  <c r="I66" i="12"/>
  <c r="I88" i="12" s="1"/>
  <c r="P31" i="13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O62" i="12" l="1"/>
  <c r="O84" i="12" s="1"/>
  <c r="I62" i="12"/>
  <c r="I84" i="12" s="1"/>
  <c r="J62" i="12"/>
  <c r="J84" i="12" s="1"/>
  <c r="N62" i="12"/>
  <c r="N84" i="12" s="1"/>
  <c r="Q62" i="12"/>
  <c r="Q84" i="12" s="1"/>
  <c r="C62" i="12"/>
  <c r="C84" i="12" s="1"/>
  <c r="P62" i="12"/>
  <c r="P84" i="12" s="1"/>
  <c r="G62" i="12"/>
  <c r="G84" i="12" s="1"/>
  <c r="H62" i="12"/>
  <c r="H84" i="12" s="1"/>
  <c r="D62" i="12"/>
  <c r="D84" i="12" s="1"/>
  <c r="M62" i="12"/>
  <c r="M84" i="12" s="1"/>
  <c r="L62" i="12"/>
  <c r="L84" i="12" s="1"/>
  <c r="K62" i="12"/>
  <c r="K84" i="12" s="1"/>
  <c r="P28" i="14"/>
  <c r="F62" i="12"/>
  <c r="F84" i="12" s="1"/>
  <c r="B62" i="12"/>
  <c r="B84" i="12" s="1"/>
  <c r="E62" i="12"/>
  <c r="E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D65" i="12" l="1"/>
  <c r="D87" i="12" s="1"/>
  <c r="O65" i="12"/>
  <c r="O87" i="12" s="1"/>
  <c r="I118" i="12"/>
  <c r="N118" i="12"/>
  <c r="K118" i="12"/>
  <c r="L65" i="12"/>
  <c r="L87" i="12" s="1"/>
  <c r="M65" i="12"/>
  <c r="M87" i="12" s="1"/>
  <c r="Q65" i="12"/>
  <c r="Q87" i="12" s="1"/>
  <c r="N65" i="12"/>
  <c r="N87" i="12" s="1"/>
  <c r="O118" i="12"/>
  <c r="J65" i="12"/>
  <c r="J87" i="12" s="1"/>
  <c r="K65" i="12"/>
  <c r="K87" i="12" s="1"/>
  <c r="M118" i="12"/>
  <c r="P65" i="12"/>
  <c r="P87" i="12" s="1"/>
  <c r="C61" i="12"/>
  <c r="G65" i="12"/>
  <c r="G87" i="12" s="1"/>
  <c r="E118" i="12"/>
  <c r="H65" i="12"/>
  <c r="H87" i="12" s="1"/>
  <c r="E65" i="12"/>
  <c r="E87" i="12" s="1"/>
  <c r="F65" i="12"/>
  <c r="F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D63" i="12" l="1"/>
  <c r="F63" i="12"/>
  <c r="K63" i="12"/>
  <c r="J63" i="12"/>
  <c r="O63" i="12"/>
  <c r="L63" i="12"/>
  <c r="I65" i="12"/>
  <c r="I87" i="12" s="1"/>
  <c r="Q63" i="12"/>
  <c r="G63" i="12"/>
  <c r="N63" i="12"/>
  <c r="H63" i="12"/>
  <c r="P63" i="12"/>
  <c r="M63" i="12"/>
  <c r="E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F61" i="12" l="1"/>
  <c r="O61" i="12"/>
  <c r="H61" i="12"/>
  <c r="D61" i="12"/>
  <c r="J61" i="12"/>
  <c r="M61" i="12"/>
  <c r="G61" i="12"/>
  <c r="N61" i="12"/>
  <c r="I63" i="12"/>
  <c r="E61" i="12"/>
  <c r="Q61" i="12"/>
  <c r="L61" i="12"/>
  <c r="K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I69" i="13"/>
  <c r="G36" i="7"/>
  <c r="G42" i="13"/>
  <c r="G31" i="13"/>
  <c r="I167" i="7" l="1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J124" i="12" l="1"/>
  <c r="G124" i="12"/>
  <c r="K46" i="14"/>
  <c r="K10" i="12"/>
  <c r="H205" i="7"/>
  <c r="J21" i="7"/>
  <c r="J122" i="12"/>
  <c r="J44" i="14"/>
  <c r="J123" i="12"/>
  <c r="G44" i="14"/>
  <c r="G21" i="7"/>
  <c r="G122" i="12"/>
  <c r="G123" i="12"/>
  <c r="K124" i="12" l="1"/>
  <c r="H68" i="12"/>
  <c r="H90" i="12" s="1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J68" i="12" l="1"/>
  <c r="J90" i="12" s="1"/>
  <c r="L124" i="12"/>
  <c r="H69" i="12"/>
  <c r="H91" i="12" s="1"/>
  <c r="G68" i="12"/>
  <c r="G90" i="12" s="1"/>
  <c r="F124" i="12"/>
  <c r="H21" i="12"/>
  <c r="H133" i="12" s="1"/>
  <c r="H134" i="12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H14" i="12" l="1"/>
  <c r="H67" i="12"/>
  <c r="H135" i="12"/>
  <c r="K68" i="12"/>
  <c r="K90" i="12" s="1"/>
  <c r="G69" i="12"/>
  <c r="G91" i="12" s="1"/>
  <c r="J69" i="12"/>
  <c r="J91" i="12" s="1"/>
  <c r="H33" i="14"/>
  <c r="H36" i="13"/>
  <c r="J21" i="12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O124" i="12" l="1"/>
  <c r="J67" i="12"/>
  <c r="L68" i="12"/>
  <c r="L90" i="12" s="1"/>
  <c r="J14" i="12"/>
  <c r="J26" i="14" s="1"/>
  <c r="N124" i="12"/>
  <c r="F68" i="12"/>
  <c r="F90" i="12" s="1"/>
  <c r="K69" i="12"/>
  <c r="K91" i="12" s="1"/>
  <c r="G67" i="12"/>
  <c r="J133" i="12"/>
  <c r="J33" i="14"/>
  <c r="J134" i="12"/>
  <c r="J135" i="12"/>
  <c r="K21" i="12"/>
  <c r="G135" i="12"/>
  <c r="K33" i="14"/>
  <c r="K133" i="12"/>
  <c r="K14" i="12"/>
  <c r="K13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K135" i="12"/>
  <c r="G19" i="13"/>
  <c r="N21" i="7"/>
  <c r="N122" i="12"/>
  <c r="N44" i="14"/>
  <c r="N123" i="12"/>
  <c r="F37" i="13"/>
  <c r="M68" i="12" l="1"/>
  <c r="M90" i="12" s="1"/>
  <c r="L69" i="12"/>
  <c r="L91" i="12" s="1"/>
  <c r="M69" i="12"/>
  <c r="M91" i="12" s="1"/>
  <c r="F69" i="12"/>
  <c r="F91" i="12" s="1"/>
  <c r="K67" i="12"/>
  <c r="L21" i="12"/>
  <c r="L135" i="12" s="1"/>
  <c r="L33" i="14"/>
  <c r="L134" i="12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L14" i="12" l="1"/>
  <c r="B65" i="12"/>
  <c r="B87" i="12" s="1"/>
  <c r="F67" i="12"/>
  <c r="O68" i="12"/>
  <c r="O90" i="12" s="1"/>
  <c r="N68" i="12"/>
  <c r="N90" i="12" s="1"/>
  <c r="M67" i="12"/>
  <c r="L67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63" i="13" s="1"/>
  <c r="H41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P68" i="12" l="1"/>
  <c r="P90" i="12" s="1"/>
  <c r="O69" i="12"/>
  <c r="O91" i="12" s="1"/>
  <c r="N69" i="12"/>
  <c r="N91" i="12" s="1"/>
  <c r="B63" i="12"/>
  <c r="E124" i="12"/>
  <c r="N21" i="12"/>
  <c r="N33" i="14" s="1"/>
  <c r="O21" i="12"/>
  <c r="K69" i="13"/>
  <c r="N134" i="12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3" i="12" l="1"/>
  <c r="Q69" i="12"/>
  <c r="Q91" i="12" s="1"/>
  <c r="D124" i="12"/>
  <c r="N14" i="12"/>
  <c r="N67" i="12"/>
  <c r="Q68" i="12"/>
  <c r="Q90" i="12" s="1"/>
  <c r="B61" i="12"/>
  <c r="O33" i="14"/>
  <c r="O67" i="12"/>
  <c r="O14" i="12"/>
  <c r="O26" i="14" s="1"/>
  <c r="P69" i="12"/>
  <c r="P91" i="12" s="1"/>
  <c r="N135" i="12"/>
  <c r="O135" i="12"/>
  <c r="O133" i="12"/>
  <c r="P21" i="12"/>
  <c r="P135" i="12" s="1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N26" i="14"/>
  <c r="E205" i="7"/>
  <c r="L179" i="7"/>
  <c r="F16" i="13"/>
  <c r="F63" i="13" s="1"/>
  <c r="F30" i="13"/>
  <c r="F41" i="13"/>
  <c r="P44" i="13"/>
  <c r="P33" i="13"/>
  <c r="M45" i="13"/>
  <c r="M34" i="13"/>
  <c r="M19" i="13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B129" i="12"/>
  <c r="Q37" i="13"/>
  <c r="F35" i="7"/>
  <c r="F169" i="7"/>
  <c r="P14" i="12" l="1"/>
  <c r="C124" i="12"/>
  <c r="Q67" i="12"/>
  <c r="E68" i="12"/>
  <c r="E90" i="12" s="1"/>
  <c r="P133" i="12"/>
  <c r="P67" i="12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7" i="12" l="1"/>
  <c r="E69" i="12"/>
  <c r="E91" i="12" s="1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B68" i="12" l="1"/>
  <c r="B90" i="12" s="1"/>
  <c r="D69" i="12"/>
  <c r="D91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B69" i="12" l="1"/>
  <c r="B91" i="12" s="1"/>
  <c r="C69" i="12"/>
  <c r="C91" i="12" s="1"/>
  <c r="D67" i="12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C67" i="12" l="1"/>
  <c r="B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 l="1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N24" i="7"/>
  <c r="N22" i="7" s="1"/>
  <c r="P8" i="15"/>
  <c r="P111" i="15" s="1"/>
  <c r="O17" i="7"/>
  <c r="M109" i="15"/>
  <c r="M110" i="15"/>
  <c r="N109" i="15"/>
  <c r="N110" i="15"/>
  <c r="M111" i="15"/>
  <c r="M22" i="7"/>
  <c r="Q24" i="7" l="1"/>
  <c r="L8" i="15"/>
  <c r="L109" i="15" s="1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10" i="15"/>
  <c r="L111" i="15"/>
  <c r="L22" i="7"/>
  <c r="M17" i="7"/>
  <c r="M102" i="7" s="1"/>
  <c r="N17" i="7"/>
  <c r="N102" i="7" s="1"/>
  <c r="P17" i="7"/>
  <c r="P102" i="7" s="1"/>
  <c r="Q22" i="7"/>
  <c r="O102" i="7"/>
  <c r="Q110" i="15" l="1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09" i="15"/>
  <c r="J110" i="15"/>
  <c r="K17" i="7"/>
  <c r="K102" i="7" s="1"/>
  <c r="I8" i="15" l="1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10" i="15"/>
  <c r="H22" i="7"/>
  <c r="I17" i="7"/>
  <c r="I102" i="7" s="1"/>
  <c r="H109" i="15" l="1"/>
  <c r="G24" i="7"/>
  <c r="G22" i="7" s="1"/>
  <c r="G8" i="15"/>
  <c r="G111" i="15" s="1"/>
  <c r="G109" i="15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10" i="15" l="1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L14" i="15" s="1"/>
  <c r="E14" i="7"/>
  <c r="F15" i="7"/>
  <c r="D14" i="7" l="1"/>
  <c r="E15" i="7"/>
  <c r="L88" i="15"/>
  <c r="L97" i="15"/>
  <c r="L5" i="18"/>
  <c r="C14" i="7"/>
  <c r="D15" i="7" l="1"/>
  <c r="C15" i="7" l="1"/>
  <c r="B14" i="7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 l="1"/>
  <c r="E24" i="7"/>
  <c r="E22" i="7" s="1"/>
  <c r="L102" i="15"/>
  <c r="L93" i="15"/>
  <c r="B18" i="15"/>
  <c r="E8" i="15"/>
  <c r="E111" i="15" s="1"/>
  <c r="I53" i="15"/>
  <c r="F17" i="7"/>
  <c r="D8" i="15"/>
  <c r="D111" i="15" s="1"/>
  <c r="E109" i="15"/>
  <c r="E110" i="15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L13" i="7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C109" i="15" l="1"/>
  <c r="K23" i="15"/>
  <c r="L107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L90" i="15"/>
  <c r="L7" i="18"/>
  <c r="L99" i="15"/>
  <c r="C102" i="15"/>
  <c r="C93" i="15"/>
  <c r="B17" i="15"/>
  <c r="B119" i="15" s="1"/>
  <c r="K16" i="7"/>
  <c r="K13" i="7" s="1"/>
  <c r="E62" i="15"/>
  <c r="F44" i="15"/>
  <c r="K4" i="15"/>
  <c r="K105" i="15" s="1"/>
  <c r="B102" i="15" l="1"/>
  <c r="B26" i="15"/>
  <c r="B93" i="15"/>
  <c r="B118" i="15"/>
  <c r="N14" i="15"/>
  <c r="B73" i="15"/>
  <c r="B100" i="15"/>
  <c r="B91" i="15"/>
  <c r="B120" i="15"/>
  <c r="B82" i="15"/>
  <c r="K108" i="15"/>
  <c r="K107" i="15"/>
  <c r="K106" i="15"/>
  <c r="F62" i="15"/>
  <c r="G44" i="15"/>
  <c r="K4" i="7"/>
  <c r="K93" i="7" s="1"/>
  <c r="N97" i="15" l="1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 s="1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/>
  <c r="J108" i="15" l="1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6" i="15"/>
  <c r="I107" i="15" l="1"/>
  <c r="I105" i="15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 s="1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108" i="15" s="1"/>
  <c r="H31" i="15"/>
  <c r="Q102" i="15"/>
  <c r="Q93" i="15"/>
  <c r="H105" i="15"/>
  <c r="H106" i="15"/>
  <c r="H13" i="7"/>
  <c r="H107" i="15" l="1"/>
  <c r="H4" i="7"/>
  <c r="H93" i="7" s="1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/>
  <c r="H48" i="15"/>
  <c r="G97" i="15" l="1"/>
  <c r="G5" i="18"/>
  <c r="G88" i="15"/>
  <c r="H72" i="15"/>
  <c r="H25" i="15" l="1"/>
  <c r="H16" i="15"/>
  <c r="H90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 s="1"/>
  <c r="F88" i="15" l="1"/>
  <c r="F97" i="15"/>
  <c r="F5" i="18"/>
  <c r="G49" i="15"/>
  <c r="G48" i="15" l="1"/>
  <c r="G72" i="15" l="1"/>
  <c r="G25" i="15" l="1"/>
  <c r="G16" i="15"/>
  <c r="G90" i="15" l="1"/>
  <c r="G7" i="18"/>
  <c r="G99" i="15"/>
  <c r="F16" i="7" l="1"/>
  <c r="F13" i="7" s="1"/>
  <c r="F4" i="15"/>
  <c r="F108" i="15" s="1"/>
  <c r="F106" i="15"/>
  <c r="F31" i="15" l="1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/>
  <c r="E97" i="15"/>
  <c r="E5" i="18"/>
  <c r="F48" i="15"/>
  <c r="E88" i="15" l="1"/>
  <c r="F72" i="15" l="1"/>
  <c r="F25" i="15" l="1"/>
  <c r="F16" i="15" s="1"/>
  <c r="D70" i="15"/>
  <c r="D23" i="15" l="1"/>
  <c r="D14" i="15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 s="1"/>
  <c r="D72" i="15"/>
  <c r="D25" i="15" l="1"/>
  <c r="B14" i="15"/>
  <c r="D16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6" i="15"/>
  <c r="C107" i="15"/>
  <c r="C105" i="15" l="1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C25" i="15" l="1"/>
  <c r="C16" i="15" s="1"/>
  <c r="D65" i="16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7" i="15"/>
  <c r="B106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6" i="15"/>
  <c r="N107" i="15"/>
  <c r="B86" i="7"/>
  <c r="B88" i="7"/>
  <c r="B92" i="7"/>
  <c r="B85" i="7"/>
  <c r="B84" i="7"/>
  <c r="B87" i="7"/>
  <c r="B91" i="7"/>
  <c r="B89" i="7"/>
  <c r="B90" i="7"/>
  <c r="B94" i="7"/>
  <c r="B95" i="7"/>
  <c r="B96" i="7"/>
  <c r="N105" i="15" l="1"/>
  <c r="O31" i="15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5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N25" i="15" l="1"/>
  <c r="I65" i="16"/>
  <c r="Q107" i="15"/>
  <c r="Q106" i="15"/>
  <c r="J20" i="16"/>
  <c r="J25" i="18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O25" i="15" l="1"/>
  <c r="B25" i="15"/>
  <c r="B16" i="15" s="1"/>
  <c r="M25" i="15"/>
  <c r="M16" i="15" s="1"/>
  <c r="L38" i="16"/>
  <c r="L25" i="18"/>
  <c r="O16" i="15"/>
  <c r="K33" i="17"/>
  <c r="L20" i="16"/>
  <c r="L29" i="16"/>
  <c r="L40" i="7"/>
  <c r="L172" i="7" s="1"/>
  <c r="K42" i="17"/>
  <c r="D40" i="15"/>
  <c r="D39" i="15" s="1"/>
  <c r="K24" i="17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B13" i="15" l="1"/>
  <c r="B115" i="15" s="1"/>
  <c r="L65" i="16"/>
  <c r="M65" i="16"/>
  <c r="B12" i="15"/>
  <c r="B54" i="16" s="1"/>
  <c r="D58" i="15"/>
  <c r="D57" i="15" s="1"/>
  <c r="N7" i="18"/>
  <c r="N90" i="15"/>
  <c r="N99" i="15"/>
  <c r="O7" i="18"/>
  <c r="O90" i="15"/>
  <c r="O99" i="15"/>
  <c r="E40" i="15"/>
  <c r="N40" i="7"/>
  <c r="N38" i="16"/>
  <c r="N20" i="16"/>
  <c r="N29" i="16"/>
  <c r="M172" i="7"/>
  <c r="L198" i="7"/>
  <c r="P48" i="15"/>
  <c r="B114" i="15" l="1"/>
  <c r="B116" i="15"/>
  <c r="B55" i="16"/>
  <c r="B117" i="15"/>
  <c r="N65" i="16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B27" i="18"/>
  <c r="B26" i="18"/>
  <c r="E39" i="15"/>
  <c r="N172" i="7"/>
  <c r="P25" i="15" l="1"/>
  <c r="P16" i="15" s="1"/>
  <c r="O40" i="7"/>
  <c r="O172" i="7" s="1"/>
  <c r="O25" i="18"/>
  <c r="O20" i="16"/>
  <c r="B12" i="18"/>
  <c r="B18" i="18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P65" i="16" l="1"/>
  <c r="O65" i="16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B23" i="16"/>
  <c r="B68" i="16" s="1"/>
  <c r="C42" i="7"/>
  <c r="C22" i="16"/>
  <c r="C67" i="16" s="1"/>
  <c r="C40" i="16"/>
  <c r="C31" i="16"/>
  <c r="B174" i="7"/>
  <c r="B67" i="7"/>
  <c r="B34" i="17"/>
  <c r="B43" i="17"/>
  <c r="B25" i="17"/>
  <c r="P24" i="17" l="1"/>
  <c r="B41" i="16"/>
  <c r="C8" i="16"/>
  <c r="C28" i="16" s="1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I39" i="15" s="1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/>
  <c r="Q90" i="15"/>
  <c r="Q7" i="18"/>
  <c r="Q99" i="15"/>
  <c r="Q27" i="18"/>
  <c r="Q41" i="7" l="1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 s="1"/>
  <c r="C20" i="16"/>
  <c r="C25" i="18" l="1"/>
  <c r="C24" i="17"/>
  <c r="C38" i="16"/>
  <c r="C5" i="18"/>
  <c r="C97" i="15"/>
  <c r="C42" i="17"/>
  <c r="C88" i="15"/>
  <c r="C65" i="16"/>
  <c r="D71" i="15" l="1"/>
  <c r="E71" i="15"/>
  <c r="E24" i="15" l="1"/>
  <c r="D24" i="15"/>
  <c r="D15" i="15" s="1"/>
  <c r="E15" i="15"/>
  <c r="E22" i="15"/>
  <c r="F71" i="15"/>
  <c r="D22" i="15" l="1"/>
  <c r="F24" i="15"/>
  <c r="F15" i="15" s="1"/>
  <c r="E13" i="15"/>
  <c r="E26" i="18"/>
  <c r="D13" i="15"/>
  <c r="D26" i="18"/>
  <c r="E25" i="17"/>
  <c r="E55" i="16"/>
  <c r="E21" i="16"/>
  <c r="E116" i="15"/>
  <c r="D25" i="17"/>
  <c r="D21" i="16"/>
  <c r="F22" i="15" l="1"/>
  <c r="F13" i="15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I24" i="15" l="1"/>
  <c r="G24" i="15"/>
  <c r="G22" i="15" s="1"/>
  <c r="D12" i="18"/>
  <c r="D24" i="18" s="1"/>
  <c r="D18" i="18"/>
  <c r="E12" i="18"/>
  <c r="E24" i="18" s="1"/>
  <c r="E18" i="18"/>
  <c r="I15" i="15"/>
  <c r="I22" i="15"/>
  <c r="G15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P24" i="15" l="1"/>
  <c r="K24" i="15"/>
  <c r="K22" i="15" s="1"/>
  <c r="M24" i="15"/>
  <c r="M15" i="15" s="1"/>
  <c r="H24" i="15"/>
  <c r="H15" i="15" s="1"/>
  <c r="O24" i="15"/>
  <c r="O15" i="15" s="1"/>
  <c r="G13" i="15"/>
  <c r="G26" i="18"/>
  <c r="I13" i="15"/>
  <c r="I55" i="16" s="1"/>
  <c r="I26" i="18"/>
  <c r="F12" i="18"/>
  <c r="F24" i="18" s="1"/>
  <c r="F18" i="18"/>
  <c r="K15" i="15"/>
  <c r="P15" i="15"/>
  <c r="P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H22" i="15" l="1"/>
  <c r="L24" i="15"/>
  <c r="C24" i="15"/>
  <c r="C22" i="15" s="1"/>
  <c r="I116" i="15"/>
  <c r="M22" i="15"/>
  <c r="O22" i="15"/>
  <c r="N24" i="15"/>
  <c r="N15" i="15" s="1"/>
  <c r="Q24" i="15"/>
  <c r="Q15" i="15" s="1"/>
  <c r="J24" i="15"/>
  <c r="J15" i="15" s="1"/>
  <c r="P13" i="15"/>
  <c r="P26" i="18"/>
  <c r="H13" i="15"/>
  <c r="H26" i="18"/>
  <c r="K13" i="15"/>
  <c r="K55" i="16" s="1"/>
  <c r="K26" i="18"/>
  <c r="M13" i="15"/>
  <c r="M116" i="15" s="1"/>
  <c r="M26" i="18"/>
  <c r="O13" i="15"/>
  <c r="O116" i="15" s="1"/>
  <c r="O26" i="18"/>
  <c r="L15" i="15"/>
  <c r="L22" i="15"/>
  <c r="C15" i="15"/>
  <c r="G115" i="15"/>
  <c r="G23" i="17"/>
  <c r="G19" i="16"/>
  <c r="G114" i="15"/>
  <c r="G117" i="15"/>
  <c r="G55" i="16"/>
  <c r="G116" i="15"/>
  <c r="P25" i="17"/>
  <c r="P21" i="16"/>
  <c r="H25" i="17"/>
  <c r="H21" i="16"/>
  <c r="H116" i="15"/>
  <c r="G66" i="16"/>
  <c r="I115" i="15"/>
  <c r="I117" i="15"/>
  <c r="I19" i="16"/>
  <c r="I64" i="16" s="1"/>
  <c r="I114" i="15"/>
  <c r="I23" i="17"/>
  <c r="K25" i="17"/>
  <c r="K21" i="16"/>
  <c r="O25" i="17"/>
  <c r="O21" i="16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J22" i="15" l="1"/>
  <c r="N22" i="15"/>
  <c r="Q22" i="15"/>
  <c r="J13" i="15"/>
  <c r="J55" i="16" s="1"/>
  <c r="J26" i="18"/>
  <c r="N13" i="15"/>
  <c r="N26" i="18"/>
  <c r="C13" i="15"/>
  <c r="C55" i="16" s="1"/>
  <c r="C26" i="18"/>
  <c r="L13" i="15"/>
  <c r="L26" i="18"/>
  <c r="Q13" i="15"/>
  <c r="Q116" i="15" s="1"/>
  <c r="Q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78" i="15"/>
  <c r="H39" i="16"/>
  <c r="H89" i="15"/>
  <c r="H43" i="17"/>
  <c r="H98" i="15"/>
  <c r="H6" i="18"/>
  <c r="H4" i="18" s="1"/>
  <c r="P116" i="15"/>
  <c r="N25" i="17"/>
  <c r="N55" i="16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M66" i="16"/>
  <c r="O66" i="16"/>
  <c r="Q25" i="17"/>
  <c r="Q21" i="16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Q55" i="16" l="1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N12" i="18" l="1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F42" i="16" s="1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O17" i="15" l="1"/>
  <c r="O12" i="15" s="1"/>
  <c r="H17" i="15"/>
  <c r="H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32" i="16"/>
  <c r="L7" i="16"/>
  <c r="L50" i="16" s="1"/>
  <c r="M32" i="16"/>
  <c r="M7" i="16"/>
  <c r="M50" i="16" s="1"/>
  <c r="I32" i="16"/>
  <c r="I7" i="16"/>
  <c r="I50" i="16" s="1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O28" i="17"/>
  <c r="O119" i="15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L59" i="16" l="1"/>
  <c r="L23" i="16"/>
  <c r="C17" i="15"/>
  <c r="C12" i="15" s="1"/>
  <c r="E17" i="15"/>
  <c r="E12" i="15" s="1"/>
  <c r="Q17" i="15"/>
  <c r="Q12" i="15" s="1"/>
  <c r="D17" i="15"/>
  <c r="D12" i="15" s="1"/>
  <c r="N17" i="15"/>
  <c r="N12" i="15" s="1"/>
  <c r="D24" i="16"/>
  <c r="K17" i="15"/>
  <c r="K12" i="15" s="1"/>
  <c r="J17" i="15"/>
  <c r="J12" i="15" s="1"/>
  <c r="I17" i="15"/>
  <c r="I12" i="15" s="1"/>
  <c r="H59" i="16"/>
  <c r="P17" i="15"/>
  <c r="P12" i="15" s="1"/>
  <c r="G17" i="15"/>
  <c r="G12" i="15" s="1"/>
  <c r="G18" i="16" s="1"/>
  <c r="H118" i="15"/>
  <c r="P24" i="16"/>
  <c r="J24" i="16"/>
  <c r="F17" i="15"/>
  <c r="F119" i="15" s="1"/>
  <c r="F24" i="16"/>
  <c r="G24" i="16"/>
  <c r="F41" i="16"/>
  <c r="G23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24" i="16"/>
  <c r="C37" i="17"/>
  <c r="C12" i="17"/>
  <c r="C75" i="7"/>
  <c r="G46" i="17"/>
  <c r="G82" i="15"/>
  <c r="G92" i="15"/>
  <c r="G35" i="15"/>
  <c r="G101" i="15"/>
  <c r="G42" i="16"/>
  <c r="D37" i="17"/>
  <c r="D12" i="17"/>
  <c r="D75" i="7"/>
  <c r="M59" i="16"/>
  <c r="E37" i="17"/>
  <c r="E12" i="17"/>
  <c r="E75" i="7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59" i="16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43" i="7"/>
  <c r="F180" i="7"/>
  <c r="L37" i="17"/>
  <c r="L12" i="17"/>
  <c r="L75" i="7"/>
  <c r="C180" i="7"/>
  <c r="C43" i="7"/>
  <c r="K43" i="7"/>
  <c r="K180" i="7"/>
  <c r="G59" i="16"/>
  <c r="E180" i="7"/>
  <c r="E43" i="7"/>
  <c r="G37" i="17"/>
  <c r="G12" i="17"/>
  <c r="G27" i="17" s="1"/>
  <c r="G75" i="7"/>
  <c r="J7" i="16"/>
  <c r="J32" i="16"/>
  <c r="I28" i="17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P59" i="16"/>
  <c r="O207" i="7"/>
  <c r="O74" i="7"/>
  <c r="D181" i="7"/>
  <c r="D48" i="7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59" i="16"/>
  <c r="N119" i="15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G119" i="15"/>
  <c r="L45" i="16"/>
  <c r="L52" i="16"/>
  <c r="L48" i="16"/>
  <c r="L47" i="16"/>
  <c r="L46" i="16"/>
  <c r="L18" i="16"/>
  <c r="L49" i="16"/>
  <c r="L51" i="16"/>
  <c r="F82" i="15" l="1"/>
  <c r="I119" i="15"/>
  <c r="C119" i="15"/>
  <c r="C59" i="16"/>
  <c r="P69" i="16"/>
  <c r="D69" i="16"/>
  <c r="G69" i="16"/>
  <c r="K59" i="16"/>
  <c r="G118" i="15"/>
  <c r="K119" i="15"/>
  <c r="J59" i="16"/>
  <c r="Q119" i="15"/>
  <c r="G120" i="15"/>
  <c r="J69" i="16"/>
  <c r="M68" i="16"/>
  <c r="G68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G207" i="7"/>
  <c r="G74" i="7"/>
  <c r="M36" i="17"/>
  <c r="M7" i="17"/>
  <c r="M22" i="17" s="1"/>
  <c r="O45" i="16"/>
  <c r="O49" i="16"/>
  <c r="O48" i="16"/>
  <c r="O18" i="16"/>
  <c r="O63" i="16" s="1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N68" i="16" s="1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E68" i="16" s="1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J68" i="16" l="1"/>
  <c r="L54" i="17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D113" i="12" l="1"/>
  <c r="D102" i="12"/>
  <c r="B78" i="12"/>
  <c r="B89" i="12" s="1"/>
  <c r="B111" i="12"/>
  <c r="B100" i="12"/>
  <c r="C112" i="12"/>
  <c r="C101" i="12"/>
  <c r="C32" i="12"/>
  <c r="B55" i="14"/>
  <c r="B58" i="13"/>
  <c r="D60" i="13"/>
  <c r="D57" i="14"/>
  <c r="C43" i="12"/>
  <c r="C59" i="13"/>
  <c r="C56" i="14"/>
  <c r="D54" i="12"/>
  <c r="C111" i="12" l="1"/>
  <c r="C100" i="12"/>
  <c r="D112" i="12"/>
  <c r="D101" i="12"/>
  <c r="B108" i="12"/>
  <c r="B97" i="12"/>
  <c r="E113" i="12"/>
  <c r="E102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E112" i="12" l="1"/>
  <c r="E101" i="12"/>
  <c r="C108" i="12"/>
  <c r="C97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D108" i="12" l="1"/>
  <c r="D97" i="12"/>
  <c r="E78" i="12"/>
  <c r="E89" i="12" s="1"/>
  <c r="E111" i="12"/>
  <c r="E100" i="12"/>
  <c r="F112" i="12"/>
  <c r="F101" i="12"/>
  <c r="B109" i="12"/>
  <c r="B98" i="12"/>
  <c r="G113" i="12"/>
  <c r="G102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F78" i="12" l="1"/>
  <c r="F89" i="12" s="1"/>
  <c r="F111" i="12"/>
  <c r="F100" i="12"/>
  <c r="C109" i="12"/>
  <c r="C98" i="12"/>
  <c r="B74" i="12"/>
  <c r="B85" i="12" s="1"/>
  <c r="B107" i="12"/>
  <c r="B96" i="12"/>
  <c r="E108" i="12"/>
  <c r="E97" i="12"/>
  <c r="G112" i="12"/>
  <c r="G101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B72" i="12" s="1"/>
  <c r="B83" i="12" s="1"/>
  <c r="E52" i="14"/>
  <c r="E55" i="13"/>
  <c r="G32" i="12"/>
  <c r="F58" i="13"/>
  <c r="F55" i="14"/>
  <c r="C28" i="12"/>
  <c r="H43" i="12"/>
  <c r="H57" i="14"/>
  <c r="H60" i="13"/>
  <c r="D50" i="12"/>
  <c r="H54" i="12"/>
  <c r="G78" i="12" l="1"/>
  <c r="G89" i="12" s="1"/>
  <c r="G111" i="12"/>
  <c r="G100" i="12"/>
  <c r="H78" i="12"/>
  <c r="H89" i="12" s="1"/>
  <c r="H111" i="12"/>
  <c r="H100" i="12"/>
  <c r="H112" i="12"/>
  <c r="H101" i="12"/>
  <c r="B105" i="12"/>
  <c r="B94" i="12"/>
  <c r="I113" i="12"/>
  <c r="I102" i="12"/>
  <c r="F108" i="12"/>
  <c r="F97" i="12"/>
  <c r="C74" i="12"/>
  <c r="C85" i="12" s="1"/>
  <c r="C107" i="12"/>
  <c r="C96" i="12"/>
  <c r="D109" i="12"/>
  <c r="D98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J113" i="12" l="1"/>
  <c r="J102" i="12"/>
  <c r="C72" i="12"/>
  <c r="C83" i="12" s="1"/>
  <c r="C105" i="12"/>
  <c r="C94" i="12"/>
  <c r="G108" i="12"/>
  <c r="G97" i="12"/>
  <c r="D74" i="12"/>
  <c r="D85" i="12" s="1"/>
  <c r="D107" i="12"/>
  <c r="D96" i="12"/>
  <c r="E109" i="12"/>
  <c r="E98" i="12"/>
  <c r="I112" i="12"/>
  <c r="I101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F109" i="12" l="1"/>
  <c r="F98" i="12"/>
  <c r="K113" i="12"/>
  <c r="K102" i="12"/>
  <c r="H108" i="12"/>
  <c r="H97" i="12"/>
  <c r="J112" i="12"/>
  <c r="J101" i="12"/>
  <c r="E74" i="12"/>
  <c r="E85" i="12" s="1"/>
  <c r="E107" i="12"/>
  <c r="E96" i="12"/>
  <c r="I78" i="12"/>
  <c r="I89" i="12" s="1"/>
  <c r="I111" i="12"/>
  <c r="I100" i="12"/>
  <c r="D72" i="12"/>
  <c r="D83" i="12" s="1"/>
  <c r="D105" i="12"/>
  <c r="D94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G109" i="12" l="1"/>
  <c r="G98" i="12"/>
  <c r="E72" i="12"/>
  <c r="E83" i="12" s="1"/>
  <c r="E105" i="12"/>
  <c r="E94" i="12"/>
  <c r="L113" i="12"/>
  <c r="L102" i="12"/>
  <c r="F74" i="12"/>
  <c r="F85" i="12" s="1"/>
  <c r="F107" i="12"/>
  <c r="F96" i="12"/>
  <c r="I108" i="12"/>
  <c r="I97" i="12"/>
  <c r="K112" i="12"/>
  <c r="K101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L112" i="12" l="1"/>
  <c r="L101" i="12"/>
  <c r="K78" i="12"/>
  <c r="K89" i="12" s="1"/>
  <c r="K111" i="12"/>
  <c r="K100" i="12"/>
  <c r="H109" i="12"/>
  <c r="H98" i="12"/>
  <c r="F72" i="12"/>
  <c r="F83" i="12" s="1"/>
  <c r="F105" i="12"/>
  <c r="F94" i="12"/>
  <c r="G74" i="12"/>
  <c r="G85" i="12" s="1"/>
  <c r="G107" i="12"/>
  <c r="G96" i="12"/>
  <c r="M113" i="12"/>
  <c r="M102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G72" i="12" l="1"/>
  <c r="G83" i="12" s="1"/>
  <c r="G105" i="12"/>
  <c r="G94" i="12"/>
  <c r="M112" i="12"/>
  <c r="M101" i="12"/>
  <c r="H74" i="12"/>
  <c r="H85" i="12" s="1"/>
  <c r="H107" i="12"/>
  <c r="H96" i="12"/>
  <c r="L78" i="12"/>
  <c r="L89" i="12" s="1"/>
  <c r="L111" i="12"/>
  <c r="L100" i="12"/>
  <c r="N113" i="12"/>
  <c r="N102" i="12"/>
  <c r="K108" i="12"/>
  <c r="K97" i="12"/>
  <c r="I109" i="12"/>
  <c r="I98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J109" i="12" l="1"/>
  <c r="J98" i="12"/>
  <c r="I74" i="12"/>
  <c r="I85" i="12" s="1"/>
  <c r="I107" i="12"/>
  <c r="I96" i="12"/>
  <c r="M78" i="12"/>
  <c r="M89" i="12" s="1"/>
  <c r="M111" i="12"/>
  <c r="M100" i="12"/>
  <c r="O113" i="12"/>
  <c r="O102" i="12"/>
  <c r="H72" i="12"/>
  <c r="H83" i="12" s="1"/>
  <c r="H105" i="12"/>
  <c r="H94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M108" i="12" l="1"/>
  <c r="M97" i="12"/>
  <c r="K109" i="12"/>
  <c r="K98" i="12"/>
  <c r="O112" i="12"/>
  <c r="O101" i="12"/>
  <c r="I72" i="12"/>
  <c r="I83" i="12" s="1"/>
  <c r="I105" i="12"/>
  <c r="I94" i="12"/>
  <c r="J74" i="12"/>
  <c r="J85" i="12" s="1"/>
  <c r="J107" i="12"/>
  <c r="J96" i="12"/>
  <c r="P113" i="12"/>
  <c r="P102" i="12"/>
  <c r="N78" i="12"/>
  <c r="N89" i="12" s="1"/>
  <c r="N111" i="12"/>
  <c r="N100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O78" i="12" l="1"/>
  <c r="O89" i="12" s="1"/>
  <c r="O111" i="12"/>
  <c r="O100" i="12"/>
  <c r="J105" i="12"/>
  <c r="J94" i="12"/>
  <c r="J72" i="12"/>
  <c r="J83" i="12" s="1"/>
  <c r="L109" i="12"/>
  <c r="L98" i="12"/>
  <c r="N108" i="12"/>
  <c r="N97" i="12"/>
  <c r="P112" i="12"/>
  <c r="P101" i="12"/>
  <c r="K74" i="12"/>
  <c r="K85" i="12" s="1"/>
  <c r="K107" i="12"/>
  <c r="K96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72" i="12" s="1"/>
  <c r="K83" i="12" s="1"/>
  <c r="K54" i="13"/>
  <c r="K51" i="14"/>
  <c r="Q54" i="12"/>
  <c r="M50" i="12"/>
  <c r="Q112" i="12" l="1"/>
  <c r="Q101" i="12"/>
  <c r="M109" i="12"/>
  <c r="M98" i="12"/>
  <c r="K105" i="12"/>
  <c r="K94" i="12"/>
  <c r="L74" i="12"/>
  <c r="L85" i="12" s="1"/>
  <c r="L107" i="12"/>
  <c r="L96" i="12"/>
  <c r="P78" i="12"/>
  <c r="P89" i="12" s="1"/>
  <c r="P111" i="12"/>
  <c r="P100" i="12"/>
  <c r="O108" i="12"/>
  <c r="O97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M74" i="12" l="1"/>
  <c r="M85" i="12" s="1"/>
  <c r="M107" i="12"/>
  <c r="M96" i="12"/>
  <c r="N109" i="12"/>
  <c r="N98" i="12"/>
  <c r="L72" i="12"/>
  <c r="L83" i="12" s="1"/>
  <c r="L105" i="12"/>
  <c r="L94" i="12"/>
  <c r="Q78" i="12"/>
  <c r="Q89" i="12" s="1"/>
  <c r="Q111" i="12"/>
  <c r="Q100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Q108" i="12"/>
  <c r="Q97" i="12"/>
  <c r="O109" i="12"/>
  <c r="O98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105" i="12" l="1"/>
  <c r="N94" i="12"/>
  <c r="N72" i="12"/>
  <c r="N83" i="12" s="1"/>
  <c r="P109" i="12"/>
  <c r="P98" i="12"/>
  <c r="O74" i="12"/>
  <c r="O85" i="12" s="1"/>
  <c r="O107" i="12"/>
  <c r="O96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P74" i="12" l="1"/>
  <c r="P85" i="12" s="1"/>
  <c r="P107" i="12"/>
  <c r="P96" i="12"/>
  <c r="Q109" i="12"/>
  <c r="Q98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Q74" i="12" l="1"/>
  <c r="Q85" i="12" s="1"/>
  <c r="Q107" i="12"/>
  <c r="Q96" i="12"/>
  <c r="P72" i="12"/>
  <c r="P83" i="12" s="1"/>
  <c r="P105" i="12"/>
  <c r="P94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<sst xmlns="http://schemas.openxmlformats.org/spreadsheetml/2006/main" count="1845" uniqueCount="194">
  <si>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</si>
  <si>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</si>
  <si>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</si>
  <si>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</si>
  <si>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</si>
  <si>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</si>
  <si>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</si>
  <si>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</si>
  <si>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</si>
  <si>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</si>
  <si>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</si>
  <si>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</si>
  <si>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</si>
  <si>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</si>
  <si>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</si>
  <si>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</si>
  <si>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</si>
  <si>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</si>
  <si>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</si>
  <si>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</si>
  <si>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</si>
  <si>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</si>
  <si>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</si>
  <si>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</si>
  <si>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</si>
  <si>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</si>
  <si>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</si>
  <si>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</si>
  <si>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</si>
  <si>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</si>
  <si>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</si>
  <si>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</si>
  <si>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</si>
  <si>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</si>
  <si>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</si>
  <si>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</si>
  <si>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</si>
  <si>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</si>
  <si>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</si>
  <si>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</si>
  <si>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</si>
  <si>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</si>
  <si>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</si>
  <si>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</si>
  <si>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</si>
  <si>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</si>
  <si>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</si>
  <si>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</si>
  <si>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</si>
  <si>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</si>
  <si>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</si>
  <si>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</si>
  <si>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</si>
  <si>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</si>
  <si>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</si>
  <si>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</si>
  <si>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</si>
  <si>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</si>
  <si>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</si>
  <si>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</si>
  <si>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</si>
  <si>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</si>
  <si>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</si>
  <si>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</si>
  <si>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</si>
  <si>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</si>
  <si>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</si>
  <si>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</si>
  <si>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</si>
  <si>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</si>
  <si>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</si>
  <si>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</si>
  <si>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</si>
  <si>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</si>
  <si>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</si>
  <si>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</si>
  <si>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</si>
  <si>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</si>
  <si>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</si>
  <si>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</si>
  <si>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</si>
  <si>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</si>
  <si>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</si>
  <si>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</si>
  <si>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</si>
  <si>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</si>
  <si>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</si>
  <si>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</si>
  <si>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</si>
  <si>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</si>
  <si>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</si>
  <si>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</si>
  <si>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</si>
  <si>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</si>
  <si>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</si>
  <si>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</si>
  <si>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</si>
  <si>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</si>
  <si>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</si>
  <si>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</si>
  <si>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</si>
  <si>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</si>
  <si>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</si>
  <si>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</si>
  <si>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</si>
  <si>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</si>
  <si>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</si>
  <si>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</si>
  <si>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</si>
  <si>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</si>
  <si>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</si>
  <si>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</si>
  <si>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</si>
  <si>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</si>
  <si>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</si>
  <si>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</si>
  <si>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</si>
  <si>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</si>
  <si>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</si>
  <si>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</si>
  <si>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</si>
  <si>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</si>
  <si>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</si>
  <si>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</si>
  <si>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</si>
  <si>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</si>
  <si>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</si>
  <si>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</si>
  <si>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</si>
  <si>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</si>
  <si>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</si>
  <si>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</si>
  <si>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</si>
  <si>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</si>
  <si>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</si>
  <si>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</si>
  <si>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</si>
  <si>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</si>
  <si>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</si>
  <si>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</si>
  <si>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</si>
  <si>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</si>
  <si>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</si>
  <si>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</si>
  <si>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</si>
  <si>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</si>
  <si>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</si>
  <si>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</si>
  <si>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</si>
  <si>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</si>
  <si>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</si>
  <si>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</si>
  <si>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</si>
  <si>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</si>
  <si>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</si>
  <si>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</si>
  <si>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</si>
  <si>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</si>
  <si>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</si>
  <si>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</si>
  <si>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</si>
  <si>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</si>
  <si>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</si>
  <si>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</si>
  <si>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</si>
  <si>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</si>
  <si>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</si>
  <si>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</si>
  <si>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</si>
  <si>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</si>
  <si>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</si>
  <si>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</si>
  <si>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</si>
  <si>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</si>
  <si>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</si>
  <si>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</si>
  <si>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</si>
  <si>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SK</t>
  </si>
  <si>
    <t>Slovak Republic</t>
  </si>
  <si>
    <t>SK - Aviation</t>
  </si>
  <si>
    <t>SK - Aviation / energy consumption</t>
  </si>
  <si>
    <t/>
  </si>
  <si>
    <t>SK - Aviation / passenger transport specific data</t>
  </si>
  <si>
    <t>SK - Road transport</t>
  </si>
  <si>
    <t>SK - Road transport / energy consumption</t>
  </si>
  <si>
    <t>SK - Road transport / CO2 emissions</t>
  </si>
  <si>
    <t>SK - Road transport / technologies</t>
  </si>
  <si>
    <t>SK - Rail, metro and tram</t>
  </si>
  <si>
    <t>SK - Rail, metro and tram / energy consumption</t>
  </si>
  <si>
    <t>SK - Rail, metro and tram / CO2 emissions</t>
  </si>
  <si>
    <t>SK - Aviation / CO2 emissions</t>
  </si>
  <si>
    <t>SK - Coastal shipping and inland waterways</t>
  </si>
  <si>
    <t>SK - Coastal shipping and inland waterways / energy consumption</t>
  </si>
  <si>
    <t>SK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</si>
</sst>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43297.741400462961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G4" s="124">
        <v>0</v>
      </c>
      <c r="H4" s="124">
        <v>0</v>
      </c>
      <c r="I4" s="124">
        <v>0</v>
      </c>
      <c r="J4" s="124">
        <v>0</v>
      </c>
      <c r="K4" s="124">
        <v>0</v>
      </c>
      <c r="L4" s="124">
        <v>0</v>
      </c>
      <c r="M4" s="124">
        <v>0</v>
      </c>
      <c r="N4" s="124">
        <v>0</v>
      </c>
      <c r="O4" s="124">
        <v>0</v>
      </c>
      <c r="P4" s="124">
        <v>0</v>
      </c>
      <c r="Q4" s="124">
        <v>0</v>
      </c>
    </row>
    <row r="5" spans="1:17" ht="11.45" customHeight="1" x14ac:dyDescent="0.25">
      <c r="A5" s="91" t="s">
        <v>116</v>
      </c>
      <c r="B5" s="90">
        <f t="shared" ref="B5:Q5" si="0">B4-B6</f>
        <v>0</v>
      </c>
      <c r="C5" s="90">
        <f t="shared" si="0"/>
        <v>0</v>
      </c>
      <c r="D5" s="90">
        <f t="shared" si="0"/>
        <v>0</v>
      </c>
      <c r="E5" s="90">
        <f t="shared" si="0"/>
        <v>0</v>
      </c>
      <c r="F5" s="90">
        <f t="shared" si="0"/>
        <v>0</v>
      </c>
      <c r="G5" s="90">
        <f t="shared" si="0"/>
        <v>0</v>
      </c>
      <c r="H5" s="90">
        <f t="shared" si="0"/>
        <v>0</v>
      </c>
      <c r="I5" s="90">
        <f t="shared" si="0"/>
        <v>0</v>
      </c>
      <c r="J5" s="90">
        <f t="shared" si="0"/>
        <v>0</v>
      </c>
      <c r="K5" s="90">
        <f t="shared" si="0"/>
        <v>0</v>
      </c>
      <c r="L5" s="90">
        <f t="shared" si="0"/>
        <v>0</v>
      </c>
      <c r="M5" s="90">
        <f t="shared" si="0"/>
        <v>0</v>
      </c>
      <c r="N5" s="90">
        <f t="shared" si="0"/>
        <v>0</v>
      </c>
      <c r="O5" s="90">
        <f t="shared" si="0"/>
        <v>0</v>
      </c>
      <c r="P5" s="90">
        <f t="shared" si="0"/>
        <v>0</v>
      </c>
      <c r="Q5" s="90">
        <f t="shared" si="0"/>
        <v>0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0</v>
      </c>
      <c r="C8" s="71">
        <f t="shared" si="1"/>
        <v>0</v>
      </c>
      <c r="D8" s="71">
        <f t="shared" si="1"/>
        <v>0</v>
      </c>
      <c r="E8" s="71">
        <f t="shared" si="1"/>
        <v>0</v>
      </c>
      <c r="F8" s="71">
        <f t="shared" si="1"/>
        <v>0</v>
      </c>
      <c r="G8" s="71">
        <f t="shared" si="1"/>
        <v>0</v>
      </c>
      <c r="H8" s="71">
        <f t="shared" si="1"/>
        <v>0</v>
      </c>
      <c r="I8" s="71">
        <f t="shared" si="1"/>
        <v>0</v>
      </c>
      <c r="J8" s="71">
        <f t="shared" si="1"/>
        <v>0</v>
      </c>
      <c r="K8" s="71">
        <f t="shared" si="1"/>
        <v>0</v>
      </c>
      <c r="L8" s="71">
        <f t="shared" si="1"/>
        <v>0</v>
      </c>
      <c r="M8" s="71">
        <f t="shared" si="1"/>
        <v>0</v>
      </c>
      <c r="N8" s="71">
        <f t="shared" si="1"/>
        <v>0</v>
      </c>
      <c r="O8" s="71">
        <f t="shared" si="1"/>
        <v>0</v>
      </c>
      <c r="P8" s="71">
        <f t="shared" si="1"/>
        <v>0</v>
      </c>
      <c r="Q8" s="71">
        <f t="shared" si="1"/>
        <v>0</v>
      </c>
    </row>
    <row r="9" spans="1:17" ht="11.45" customHeight="1" x14ac:dyDescent="0.25">
      <c r="A9" s="25" t="s">
        <v>39</v>
      </c>
      <c r="B9" s="24">
        <f t="shared" ref="B9:Q9" si="2">SUM(B10,B11,B14)</f>
        <v>0</v>
      </c>
      <c r="C9" s="24">
        <f t="shared" si="2"/>
        <v>0</v>
      </c>
      <c r="D9" s="24">
        <f t="shared" si="2"/>
        <v>0</v>
      </c>
      <c r="E9" s="24">
        <f t="shared" si="2"/>
        <v>0</v>
      </c>
      <c r="F9" s="24">
        <f t="shared" si="2"/>
        <v>0</v>
      </c>
      <c r="G9" s="24">
        <f t="shared" si="2"/>
        <v>0</v>
      </c>
      <c r="H9" s="24">
        <f t="shared" si="2"/>
        <v>0</v>
      </c>
      <c r="I9" s="24">
        <f t="shared" si="2"/>
        <v>0</v>
      </c>
      <c r="J9" s="24">
        <f t="shared" si="2"/>
        <v>0</v>
      </c>
      <c r="K9" s="24">
        <f t="shared" si="2"/>
        <v>0</v>
      </c>
      <c r="L9" s="24">
        <f t="shared" si="2"/>
        <v>0</v>
      </c>
      <c r="M9" s="24">
        <f t="shared" si="2"/>
        <v>0</v>
      </c>
      <c r="N9" s="24">
        <f t="shared" si="2"/>
        <v>0</v>
      </c>
      <c r="O9" s="24">
        <f t="shared" si="2"/>
        <v>0</v>
      </c>
      <c r="P9" s="24">
        <f t="shared" si="2"/>
        <v>0</v>
      </c>
      <c r="Q9" s="24">
        <f t="shared" si="2"/>
        <v>0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0</v>
      </c>
      <c r="C11" s="21">
        <f t="shared" si="3"/>
        <v>0</v>
      </c>
      <c r="D11" s="21">
        <f t="shared" si="3"/>
        <v>0</v>
      </c>
      <c r="E11" s="21">
        <f t="shared" si="3"/>
        <v>0</v>
      </c>
      <c r="F11" s="21">
        <f t="shared" si="3"/>
        <v>0</v>
      </c>
      <c r="G11" s="21">
        <f t="shared" si="3"/>
        <v>0</v>
      </c>
      <c r="H11" s="21">
        <f t="shared" si="3"/>
        <v>0</v>
      </c>
      <c r="I11" s="21">
        <f t="shared" si="3"/>
        <v>0</v>
      </c>
      <c r="J11" s="21">
        <f t="shared" si="3"/>
        <v>0</v>
      </c>
      <c r="K11" s="21">
        <f t="shared" si="3"/>
        <v>0</v>
      </c>
      <c r="L11" s="21">
        <f t="shared" si="3"/>
        <v>0</v>
      </c>
      <c r="M11" s="21">
        <f t="shared" si="3"/>
        <v>0</v>
      </c>
      <c r="N11" s="21">
        <f t="shared" si="3"/>
        <v>0</v>
      </c>
      <c r="O11" s="21">
        <f t="shared" si="3"/>
        <v>0</v>
      </c>
      <c r="P11" s="21">
        <f t="shared" si="3"/>
        <v>0</v>
      </c>
      <c r="Q11" s="21">
        <f t="shared" si="3"/>
        <v>0</v>
      </c>
    </row>
    <row r="12" spans="1:17" ht="11.45" customHeight="1" x14ac:dyDescent="0.25">
      <c r="A12" s="62" t="s">
        <v>17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0</v>
      </c>
      <c r="C15" s="24">
        <f t="shared" si="4"/>
        <v>0</v>
      </c>
      <c r="D15" s="24">
        <f t="shared" si="4"/>
        <v>0</v>
      </c>
      <c r="E15" s="24">
        <f t="shared" si="4"/>
        <v>0</v>
      </c>
      <c r="F15" s="24">
        <f t="shared" si="4"/>
        <v>0</v>
      </c>
      <c r="G15" s="24">
        <f t="shared" si="4"/>
        <v>0</v>
      </c>
      <c r="H15" s="24">
        <f t="shared" si="4"/>
        <v>0</v>
      </c>
      <c r="I15" s="24">
        <f t="shared" si="4"/>
        <v>0</v>
      </c>
      <c r="J15" s="24">
        <f t="shared" si="4"/>
        <v>0</v>
      </c>
      <c r="K15" s="24">
        <f t="shared" si="4"/>
        <v>0</v>
      </c>
      <c r="L15" s="24">
        <f t="shared" si="4"/>
        <v>0</v>
      </c>
      <c r="M15" s="24">
        <f t="shared" si="4"/>
        <v>0</v>
      </c>
      <c r="N15" s="24">
        <f t="shared" si="4"/>
        <v>0</v>
      </c>
      <c r="O15" s="24">
        <f t="shared" si="4"/>
        <v>0</v>
      </c>
      <c r="P15" s="24">
        <f t="shared" si="4"/>
        <v>0</v>
      </c>
      <c r="Q15" s="24">
        <f t="shared" si="4"/>
        <v>0</v>
      </c>
    </row>
    <row r="16" spans="1:17" ht="11.45" customHeight="1" x14ac:dyDescent="0.25">
      <c r="A16" s="116" t="s">
        <v>17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0</v>
      </c>
      <c r="Q16" s="70">
        <v>0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0</v>
      </c>
      <c r="C22" s="124">
        <v>0</v>
      </c>
      <c r="D22" s="124">
        <v>0</v>
      </c>
      <c r="E22" s="124">
        <v>0</v>
      </c>
      <c r="F22" s="124">
        <v>0</v>
      </c>
      <c r="G22" s="124">
        <v>0</v>
      </c>
      <c r="H22" s="124">
        <v>0</v>
      </c>
      <c r="I22" s="124">
        <v>0</v>
      </c>
      <c r="J22" s="124">
        <v>0</v>
      </c>
      <c r="K22" s="124">
        <v>0</v>
      </c>
      <c r="L22" s="124">
        <v>0</v>
      </c>
      <c r="M22" s="124">
        <v>0</v>
      </c>
      <c r="N22" s="124">
        <v>0</v>
      </c>
      <c r="O22" s="124">
        <v>0</v>
      </c>
      <c r="P22" s="124">
        <v>0</v>
      </c>
      <c r="Q22" s="124">
        <v>0</v>
      </c>
    </row>
    <row r="23" spans="1:17" ht="11.45" customHeight="1" x14ac:dyDescent="0.25">
      <c r="A23" s="91" t="s">
        <v>116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0</v>
      </c>
      <c r="I23" s="90">
        <v>0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0">
        <v>0</v>
      </c>
      <c r="P23" s="90">
        <v>0</v>
      </c>
      <c r="Q23" s="90">
        <v>0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0</v>
      </c>
      <c r="C26" s="68">
        <f>IF(TrRail_act!C14=0,"",C8/TrRail_act!C14*100)</f>
        <v>0</v>
      </c>
      <c r="D26" s="68">
        <f>IF(TrRail_act!D14=0,"",D8/TrRail_act!D14*100)</f>
        <v>0</v>
      </c>
      <c r="E26" s="68">
        <f>IF(TrRail_act!E14=0,"",E8/TrRail_act!E14*100)</f>
        <v>0</v>
      </c>
      <c r="F26" s="68">
        <f>IF(TrRail_act!F14=0,"",F8/TrRail_act!F14*100)</f>
        <v>0</v>
      </c>
      <c r="G26" s="68">
        <f>IF(TrRail_act!G14=0,"",G8/TrRail_act!G14*100)</f>
        <v>0</v>
      </c>
      <c r="H26" s="68">
        <f>IF(TrRail_act!H14=0,"",H8/TrRail_act!H14*100)</f>
        <v>0</v>
      </c>
      <c r="I26" s="68">
        <f>IF(TrRail_act!I14=0,"",I8/TrRail_act!I14*100)</f>
        <v>0</v>
      </c>
      <c r="J26" s="68">
        <f>IF(TrRail_act!J14=0,"",J8/TrRail_act!J14*100)</f>
        <v>0</v>
      </c>
      <c r="K26" s="68">
        <f>IF(TrRail_act!K14=0,"",K8/TrRail_act!K14*100)</f>
        <v>0</v>
      </c>
      <c r="L26" s="68">
        <f>IF(TrRail_act!L14=0,"",L8/TrRail_act!L14*100)</f>
        <v>0</v>
      </c>
      <c r="M26" s="68">
        <f>IF(TrRail_act!M14=0,"",M8/TrRail_act!M14*100)</f>
        <v>0</v>
      </c>
      <c r="N26" s="68">
        <f>IF(TrRail_act!N14=0,"",N8/TrRail_act!N14*100)</f>
        <v>0</v>
      </c>
      <c r="O26" s="68">
        <f>IF(TrRail_act!O14=0,"",O8/TrRail_act!O14*100)</f>
        <v>0</v>
      </c>
      <c r="P26" s="68">
        <f>IF(TrRail_act!P14=0,"",P8/TrRail_act!P14*100)</f>
        <v>0</v>
      </c>
      <c r="Q26" s="68">
        <f>IF(TrRail_act!Q14=0,"",Q8/TrRail_act!Q14*100)</f>
        <v>0</v>
      </c>
    </row>
    <row r="27" spans="1:17" ht="11.45" customHeight="1" x14ac:dyDescent="0.25">
      <c r="A27" s="25" t="s">
        <v>39</v>
      </c>
      <c r="B27" s="79">
        <f>IF(TrRail_act!B15=0,"",B9/TrRail_act!B15*100)</f>
        <v>0</v>
      </c>
      <c r="C27" s="79">
        <f>IF(TrRail_act!C15=0,"",C9/TrRail_act!C15*100)</f>
        <v>0</v>
      </c>
      <c r="D27" s="79">
        <f>IF(TrRail_act!D15=0,"",D9/TrRail_act!D15*100)</f>
        <v>0</v>
      </c>
      <c r="E27" s="79">
        <f>IF(TrRail_act!E15=0,"",E9/TrRail_act!E15*100)</f>
        <v>0</v>
      </c>
      <c r="F27" s="79">
        <f>IF(TrRail_act!F15=0,"",F9/TrRail_act!F15*100)</f>
        <v>0</v>
      </c>
      <c r="G27" s="79">
        <f>IF(TrRail_act!G15=0,"",G9/TrRail_act!G15*100)</f>
        <v>0</v>
      </c>
      <c r="H27" s="79">
        <f>IF(TrRail_act!H15=0,"",H9/TrRail_act!H15*100)</f>
        <v>0</v>
      </c>
      <c r="I27" s="79">
        <f>IF(TrRail_act!I15=0,"",I9/TrRail_act!I15*100)</f>
        <v>0</v>
      </c>
      <c r="J27" s="79">
        <f>IF(TrRail_act!J15=0,"",J9/TrRail_act!J15*100)</f>
        <v>0</v>
      </c>
      <c r="K27" s="79">
        <f>IF(TrRail_act!K15=0,"",K9/TrRail_act!K15*100)</f>
        <v>0</v>
      </c>
      <c r="L27" s="79">
        <f>IF(TrRail_act!L15=0,"",L9/TrRail_act!L15*100)</f>
        <v>0</v>
      </c>
      <c r="M27" s="79">
        <f>IF(TrRail_act!M15=0,"",M9/TrRail_act!M15*100)</f>
        <v>0</v>
      </c>
      <c r="N27" s="79">
        <f>IF(TrRail_act!N15=0,"",N9/TrRail_act!N15*100)</f>
        <v>0</v>
      </c>
      <c r="O27" s="79">
        <f>IF(TrRail_act!O15=0,"",O9/TrRail_act!O15*100)</f>
        <v>0</v>
      </c>
      <c r="P27" s="79">
        <f>IF(TrRail_act!P15=0,"",P9/TrRail_act!P15*100)</f>
        <v>0</v>
      </c>
      <c r="Q27" s="79">
        <f>IF(TrRail_act!Q15=0,"",Q9/TrRail_act!Q15*100)</f>
        <v>0</v>
      </c>
    </row>
    <row r="28" spans="1:17" ht="11.45" customHeight="1" x14ac:dyDescent="0.25">
      <c r="A28" s="91" t="s">
        <v>21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20</v>
      </c>
      <c r="B29" s="76">
        <f>IF(TrRail_act!B17=0,"",B11/TrRail_act!B17*100)</f>
        <v>0</v>
      </c>
      <c r="C29" s="76">
        <f>IF(TrRail_act!C17=0,"",C11/TrRail_act!C17*100)</f>
        <v>0</v>
      </c>
      <c r="D29" s="76">
        <f>IF(TrRail_act!D17=0,"",D11/TrRail_act!D17*100)</f>
        <v>0</v>
      </c>
      <c r="E29" s="76">
        <f>IF(TrRail_act!E17=0,"",E11/TrRail_act!E17*100)</f>
        <v>0</v>
      </c>
      <c r="F29" s="76">
        <f>IF(TrRail_act!F17=0,"",F11/TrRail_act!F17*100)</f>
        <v>0</v>
      </c>
      <c r="G29" s="76">
        <f>IF(TrRail_act!G17=0,"",G11/TrRail_act!G17*100)</f>
        <v>0</v>
      </c>
      <c r="H29" s="76">
        <f>IF(TrRail_act!H17=0,"",H11/TrRail_act!H17*100)</f>
        <v>0</v>
      </c>
      <c r="I29" s="76">
        <f>IF(TrRail_act!I17=0,"",I11/TrRail_act!I17*100)</f>
        <v>0</v>
      </c>
      <c r="J29" s="76">
        <f>IF(TrRail_act!J17=0,"",J11/TrRail_act!J17*100)</f>
        <v>0</v>
      </c>
      <c r="K29" s="76">
        <f>IF(TrRail_act!K17=0,"",K11/TrRail_act!K17*100)</f>
        <v>0</v>
      </c>
      <c r="L29" s="76">
        <f>IF(TrRail_act!L17=0,"",L11/TrRail_act!L17*100)</f>
        <v>0</v>
      </c>
      <c r="M29" s="76">
        <f>IF(TrRail_act!M17=0,"",M11/TrRail_act!M17*100)</f>
        <v>0</v>
      </c>
      <c r="N29" s="76">
        <f>IF(TrRail_act!N17=0,"",N11/TrRail_act!N17*100)</f>
        <v>0</v>
      </c>
      <c r="O29" s="76">
        <f>IF(TrRail_act!O17=0,"",O11/TrRail_act!O17*100)</f>
        <v>0</v>
      </c>
      <c r="P29" s="76">
        <f>IF(TrRail_act!P17=0,"",P11/TrRail_act!P17*100)</f>
        <v>0</v>
      </c>
      <c r="Q29" s="76">
        <f>IF(TrRail_act!Q17=0,"",Q11/TrRail_act!Q17*100)</f>
        <v>0</v>
      </c>
    </row>
    <row r="30" spans="1:17" ht="11.45" customHeight="1" x14ac:dyDescent="0.25">
      <c r="A30" s="62" t="s">
        <v>17</v>
      </c>
      <c r="B30" s="77" t="str">
        <f>IF(TrRail_act!B18=0,"",B12/TrRail_act!B18*100)</f>
        <v/>
      </c>
      <c r="C30" s="77" t="str">
        <f>IF(TrRail_act!C18=0,"",C12/TrRail_act!C18*100)</f>
        <v/>
      </c>
      <c r="D30" s="77" t="str">
        <f>IF(TrRail_act!D18=0,"",D12/TrRail_act!D18*100)</f>
        <v/>
      </c>
      <c r="E30" s="77" t="str">
        <f>IF(TrRail_act!E18=0,"",E12/TrRail_act!E18*100)</f>
        <v/>
      </c>
      <c r="F30" s="77" t="str">
        <f>IF(TrRail_act!F18=0,"",F12/TrRail_act!F18*100)</f>
        <v/>
      </c>
      <c r="G30" s="77" t="str">
        <f>IF(TrRail_act!G18=0,"",G12/TrRail_act!G18*100)</f>
        <v/>
      </c>
      <c r="H30" s="77" t="str">
        <f>IF(TrRail_act!H18=0,"",H12/TrRail_act!H18*100)</f>
        <v/>
      </c>
      <c r="I30" s="77" t="str">
        <f>IF(TrRail_act!I18=0,"",I12/TrRail_act!I18*100)</f>
        <v/>
      </c>
      <c r="J30" s="77" t="str">
        <f>IF(TrRail_act!J18=0,"",J12/TrRail_act!J18*100)</f>
        <v/>
      </c>
      <c r="K30" s="77" t="str">
        <f>IF(TrRail_act!K18=0,"",K12/TrRail_act!K18*100)</f>
        <v/>
      </c>
      <c r="L30" s="77" t="str">
        <f>IF(TrRail_act!L18=0,"",L12/TrRail_act!L18*100)</f>
        <v/>
      </c>
      <c r="M30" s="77" t="str">
        <f>IF(TrRail_act!M18=0,"",M12/TrRail_act!M18*100)</f>
        <v/>
      </c>
      <c r="N30" s="77" t="str">
        <f>IF(TrRail_act!N18=0,"",N12/TrRail_act!N18*100)</f>
        <v/>
      </c>
      <c r="O30" s="77" t="str">
        <f>IF(TrRail_act!O18=0,"",O12/TrRail_act!O18*100)</f>
        <v/>
      </c>
      <c r="P30" s="77" t="str">
        <f>IF(TrRail_act!P18=0,"",P12/TrRail_act!P18*100)</f>
        <v/>
      </c>
      <c r="Q30" s="77" t="str">
        <f>IF(TrRail_act!Q18=0,"",Q12/TrRail_act!Q18*100)</f>
        <v/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 t="str">
        <f>IF(TrRail_act!B20=0,"",B14/TrRail_act!B20*100)</f>
        <v/>
      </c>
      <c r="C32" s="122" t="str">
        <f>IF(TrRail_act!C20=0,"",C14/TrRail_act!C20*100)</f>
        <v/>
      </c>
      <c r="D32" s="122" t="str">
        <f>IF(TrRail_act!D20=0,"",D14/TrRail_act!D20*100)</f>
        <v/>
      </c>
      <c r="E32" s="122" t="str">
        <f>IF(TrRail_act!E20=0,"",E14/TrRail_act!E20*100)</f>
        <v/>
      </c>
      <c r="F32" s="122" t="str">
        <f>IF(TrRail_act!F20=0,"",F14/TrRail_act!F20*100)</f>
        <v/>
      </c>
      <c r="G32" s="122" t="str">
        <f>IF(TrRail_act!G20=0,"",G14/TrRail_act!G20*100)</f>
        <v/>
      </c>
      <c r="H32" s="122" t="str">
        <f>IF(TrRail_act!H20=0,"",H14/TrRail_act!H20*100)</f>
        <v/>
      </c>
      <c r="I32" s="122" t="str">
        <f>IF(TrRail_act!I20=0,"",I14/TrRail_act!I20*100)</f>
        <v/>
      </c>
      <c r="J32" s="122" t="str">
        <f>IF(TrRail_act!J20=0,"",J14/TrRail_act!J20*100)</f>
        <v/>
      </c>
      <c r="K32" s="122" t="str">
        <f>IF(TrRail_act!K20=0,"",K14/TrRail_act!K20*100)</f>
        <v/>
      </c>
      <c r="L32" s="122" t="str">
        <f>IF(TrRail_act!L20=0,"",L14/TrRail_act!L20*100)</f>
        <v/>
      </c>
      <c r="M32" s="122" t="str">
        <f>IF(TrRail_act!M20=0,"",M14/TrRail_act!M20*100)</f>
        <v/>
      </c>
      <c r="N32" s="122" t="str">
        <f>IF(TrRail_act!N20=0,"",N14/TrRail_act!N20*100)</f>
        <v/>
      </c>
      <c r="O32" s="122" t="str">
        <f>IF(TrRail_act!O20=0,"",O14/TrRail_act!O20*100)</f>
        <v/>
      </c>
      <c r="P32" s="122" t="str">
        <f>IF(TrRail_act!P20=0,"",P14/TrRail_act!P20*100)</f>
        <v/>
      </c>
      <c r="Q32" s="122" t="str">
        <f>IF(TrRail_act!Q20=0,"",Q14/TrRail_act!Q20*100)</f>
        <v/>
      </c>
    </row>
    <row r="33" spans="1:17" ht="11.45" customHeight="1" x14ac:dyDescent="0.25">
      <c r="A33" s="25" t="s">
        <v>18</v>
      </c>
      <c r="B33" s="79">
        <f>IF(TrRail_act!B21=0,"",B15/TrRail_act!B21*100)</f>
        <v>0</v>
      </c>
      <c r="C33" s="79">
        <f>IF(TrRail_act!C21=0,"",C15/TrRail_act!C21*100)</f>
        <v>0</v>
      </c>
      <c r="D33" s="79">
        <f>IF(TrRail_act!D21=0,"",D15/TrRail_act!D21*100)</f>
        <v>0</v>
      </c>
      <c r="E33" s="79">
        <f>IF(TrRail_act!E21=0,"",E15/TrRail_act!E21*100)</f>
        <v>0</v>
      </c>
      <c r="F33" s="79">
        <f>IF(TrRail_act!F21=0,"",F15/TrRail_act!F21*100)</f>
        <v>0</v>
      </c>
      <c r="G33" s="79">
        <f>IF(TrRail_act!G21=0,"",G15/TrRail_act!G21*100)</f>
        <v>0</v>
      </c>
      <c r="H33" s="79">
        <f>IF(TrRail_act!H21=0,"",H15/TrRail_act!H21*100)</f>
        <v>0</v>
      </c>
      <c r="I33" s="79">
        <f>IF(TrRail_act!I21=0,"",I15/TrRail_act!I21*100)</f>
        <v>0</v>
      </c>
      <c r="J33" s="79">
        <f>IF(TrRail_act!J21=0,"",J15/TrRail_act!J21*100)</f>
        <v>0</v>
      </c>
      <c r="K33" s="79">
        <f>IF(TrRail_act!K21=0,"",K15/TrRail_act!K21*100)</f>
        <v>0</v>
      </c>
      <c r="L33" s="79">
        <f>IF(TrRail_act!L21=0,"",L15/TrRail_act!L21*100)</f>
        <v>0</v>
      </c>
      <c r="M33" s="79">
        <f>IF(TrRail_act!M21=0,"",M15/TrRail_act!M21*100)</f>
        <v>0</v>
      </c>
      <c r="N33" s="79">
        <f>IF(TrRail_act!N21=0,"",N15/TrRail_act!N21*100)</f>
        <v>0</v>
      </c>
      <c r="O33" s="79">
        <f>IF(TrRail_act!O21=0,"",O15/TrRail_act!O21*100)</f>
        <v>0</v>
      </c>
      <c r="P33" s="79">
        <f>IF(TrRail_act!P21=0,"",P15/TrRail_act!P21*100)</f>
        <v>0</v>
      </c>
      <c r="Q33" s="79">
        <f>IF(TrRail_act!Q21=0,"",Q15/TrRail_act!Q21*100)</f>
        <v>0</v>
      </c>
    </row>
    <row r="34" spans="1:17" ht="11.45" customHeight="1" x14ac:dyDescent="0.25">
      <c r="A34" s="116" t="s">
        <v>17</v>
      </c>
      <c r="B34" s="77" t="str">
        <f>IF(TrRail_act!B22=0,"",B16/TrRail_act!B22*100)</f>
        <v/>
      </c>
      <c r="C34" s="77" t="str">
        <f>IF(TrRail_act!C22=0,"",C16/TrRail_act!C22*100)</f>
        <v/>
      </c>
      <c r="D34" s="77" t="str">
        <f>IF(TrRail_act!D22=0,"",D16/TrRail_act!D22*100)</f>
        <v/>
      </c>
      <c r="E34" s="77" t="str">
        <f>IF(TrRail_act!E22=0,"",E16/TrRail_act!E22*100)</f>
        <v/>
      </c>
      <c r="F34" s="77" t="str">
        <f>IF(TrRail_act!F22=0,"",F16/TrRail_act!F22*100)</f>
        <v/>
      </c>
      <c r="G34" s="77" t="str">
        <f>IF(TrRail_act!G22=0,"",G16/TrRail_act!G22*100)</f>
        <v/>
      </c>
      <c r="H34" s="77" t="str">
        <f>IF(TrRail_act!H22=0,"",H16/TrRail_act!H22*100)</f>
        <v/>
      </c>
      <c r="I34" s="77" t="str">
        <f>IF(TrRail_act!I22=0,"",I16/TrRail_act!I22*100)</f>
        <v/>
      </c>
      <c r="J34" s="77" t="str">
        <f>IF(TrRail_act!J22=0,"",J16/TrRail_act!J22*100)</f>
        <v/>
      </c>
      <c r="K34" s="77" t="str">
        <f>IF(TrRail_act!K22=0,"",K16/TrRail_act!K22*100)</f>
        <v/>
      </c>
      <c r="L34" s="77" t="str">
        <f>IF(TrRail_act!L22=0,"",L16/TrRail_act!L22*100)</f>
        <v/>
      </c>
      <c r="M34" s="77" t="str">
        <f>IF(TrRail_act!M22=0,"",M16/TrRail_act!M22*100)</f>
        <v/>
      </c>
      <c r="N34" s="77" t="str">
        <f>IF(TrRail_act!N22=0,"",N16/TrRail_act!N22*100)</f>
        <v/>
      </c>
      <c r="O34" s="77" t="str">
        <f>IF(TrRail_act!O22=0,"",O16/TrRail_act!O22*100)</f>
        <v/>
      </c>
      <c r="P34" s="77" t="str">
        <f>IF(TrRail_act!P22=0,"",P16/TrRail_act!P22*100)</f>
        <v/>
      </c>
      <c r="Q34" s="77" t="str">
        <f>IF(TrRail_act!Q22=0,"",Q16/TrRail_act!Q22*100)</f>
        <v/>
      </c>
    </row>
    <row r="35" spans="1:17" ht="11.45" customHeight="1" x14ac:dyDescent="0.25">
      <c r="A35" s="93" t="s">
        <v>16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0</v>
      </c>
      <c r="C38" s="79">
        <f>IF(TrRail_act!C4=0,"",C9/TrRail_act!C4*1000)</f>
        <v>0</v>
      </c>
      <c r="D38" s="79">
        <f>IF(TrRail_act!D4=0,"",D9/TrRail_act!D4*1000)</f>
        <v>0</v>
      </c>
      <c r="E38" s="79">
        <f>IF(TrRail_act!E4=0,"",E9/TrRail_act!E4*1000)</f>
        <v>0</v>
      </c>
      <c r="F38" s="79">
        <f>IF(TrRail_act!F4=0,"",F9/TrRail_act!F4*1000)</f>
        <v>0</v>
      </c>
      <c r="G38" s="79">
        <f>IF(TrRail_act!G4=0,"",G9/TrRail_act!G4*1000)</f>
        <v>0</v>
      </c>
      <c r="H38" s="79">
        <f>IF(TrRail_act!H4=0,"",H9/TrRail_act!H4*1000)</f>
        <v>0</v>
      </c>
      <c r="I38" s="79">
        <f>IF(TrRail_act!I4=0,"",I9/TrRail_act!I4*1000)</f>
        <v>0</v>
      </c>
      <c r="J38" s="79">
        <f>IF(TrRail_act!J4=0,"",J9/TrRail_act!J4*1000)</f>
        <v>0</v>
      </c>
      <c r="K38" s="79">
        <f>IF(TrRail_act!K4=0,"",K9/TrRail_act!K4*1000)</f>
        <v>0</v>
      </c>
      <c r="L38" s="79">
        <f>IF(TrRail_act!L4=0,"",L9/TrRail_act!L4*1000)</f>
        <v>0</v>
      </c>
      <c r="M38" s="79">
        <f>IF(TrRail_act!M4=0,"",M9/TrRail_act!M4*1000)</f>
        <v>0</v>
      </c>
      <c r="N38" s="79">
        <f>IF(TrRail_act!N4=0,"",N9/TrRail_act!N4*1000)</f>
        <v>0</v>
      </c>
      <c r="O38" s="79">
        <f>IF(TrRail_act!O4=0,"",O9/TrRail_act!O4*1000)</f>
        <v>0</v>
      </c>
      <c r="P38" s="79">
        <f>IF(TrRail_act!P4=0,"",P9/TrRail_act!P4*1000)</f>
        <v>0</v>
      </c>
      <c r="Q38" s="79">
        <f>IF(TrRail_act!Q4=0,"",Q9/TrRail_act!Q4*1000)</f>
        <v>0</v>
      </c>
    </row>
    <row r="39" spans="1:17" ht="11.45" customHeight="1" x14ac:dyDescent="0.25">
      <c r="A39" s="91" t="s">
        <v>21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20</v>
      </c>
      <c r="B40" s="76">
        <f>IF(TrRail_act!B6=0,"",B11/TrRail_act!B6*1000)</f>
        <v>0</v>
      </c>
      <c r="C40" s="76">
        <f>IF(TrRail_act!C6=0,"",C11/TrRail_act!C6*1000)</f>
        <v>0</v>
      </c>
      <c r="D40" s="76">
        <f>IF(TrRail_act!D6=0,"",D11/TrRail_act!D6*1000)</f>
        <v>0</v>
      </c>
      <c r="E40" s="76">
        <f>IF(TrRail_act!E6=0,"",E11/TrRail_act!E6*1000)</f>
        <v>0</v>
      </c>
      <c r="F40" s="76">
        <f>IF(TrRail_act!F6=0,"",F11/TrRail_act!F6*1000)</f>
        <v>0</v>
      </c>
      <c r="G40" s="76">
        <f>IF(TrRail_act!G6=0,"",G11/TrRail_act!G6*1000)</f>
        <v>0</v>
      </c>
      <c r="H40" s="76">
        <f>IF(TrRail_act!H6=0,"",H11/TrRail_act!H6*1000)</f>
        <v>0</v>
      </c>
      <c r="I40" s="76">
        <f>IF(TrRail_act!I6=0,"",I11/TrRail_act!I6*1000)</f>
        <v>0</v>
      </c>
      <c r="J40" s="76">
        <f>IF(TrRail_act!J6=0,"",J11/TrRail_act!J6*1000)</f>
        <v>0</v>
      </c>
      <c r="K40" s="76">
        <f>IF(TrRail_act!K6=0,"",K11/TrRail_act!K6*1000)</f>
        <v>0</v>
      </c>
      <c r="L40" s="76">
        <f>IF(TrRail_act!L6=0,"",L11/TrRail_act!L6*1000)</f>
        <v>0</v>
      </c>
      <c r="M40" s="76">
        <f>IF(TrRail_act!M6=0,"",M11/TrRail_act!M6*1000)</f>
        <v>0</v>
      </c>
      <c r="N40" s="76">
        <f>IF(TrRail_act!N6=0,"",N11/TrRail_act!N6*1000)</f>
        <v>0</v>
      </c>
      <c r="O40" s="76">
        <f>IF(TrRail_act!O6=0,"",O11/TrRail_act!O6*1000)</f>
        <v>0</v>
      </c>
      <c r="P40" s="76">
        <f>IF(TrRail_act!P6=0,"",P11/TrRail_act!P6*1000)</f>
        <v>0</v>
      </c>
      <c r="Q40" s="76">
        <f>IF(TrRail_act!Q6=0,"",Q11/TrRail_act!Q6*1000)</f>
        <v>0</v>
      </c>
    </row>
    <row r="41" spans="1:17" ht="11.45" customHeight="1" x14ac:dyDescent="0.25">
      <c r="A41" s="62" t="s">
        <v>17</v>
      </c>
      <c r="B41" s="77" t="str">
        <f>IF(TrRail_act!B7=0,"",B12/TrRail_act!B7*1000)</f>
        <v/>
      </c>
      <c r="C41" s="77" t="str">
        <f>IF(TrRail_act!C7=0,"",C12/TrRail_act!C7*1000)</f>
        <v/>
      </c>
      <c r="D41" s="77" t="str">
        <f>IF(TrRail_act!D7=0,"",D12/TrRail_act!D7*1000)</f>
        <v/>
      </c>
      <c r="E41" s="77" t="str">
        <f>IF(TrRail_act!E7=0,"",E12/TrRail_act!E7*1000)</f>
        <v/>
      </c>
      <c r="F41" s="77" t="str">
        <f>IF(TrRail_act!F7=0,"",F12/TrRail_act!F7*1000)</f>
        <v/>
      </c>
      <c r="G41" s="77" t="str">
        <f>IF(TrRail_act!G7=0,"",G12/TrRail_act!G7*1000)</f>
        <v/>
      </c>
      <c r="H41" s="77" t="str">
        <f>IF(TrRail_act!H7=0,"",H12/TrRail_act!H7*1000)</f>
        <v/>
      </c>
      <c r="I41" s="77" t="str">
        <f>IF(TrRail_act!I7=0,"",I12/TrRail_act!I7*1000)</f>
        <v/>
      </c>
      <c r="J41" s="77" t="str">
        <f>IF(TrRail_act!J7=0,"",J12/TrRail_act!J7*1000)</f>
        <v/>
      </c>
      <c r="K41" s="77" t="str">
        <f>IF(TrRail_act!K7=0,"",K12/TrRail_act!K7*1000)</f>
        <v/>
      </c>
      <c r="L41" s="77" t="str">
        <f>IF(TrRail_act!L7=0,"",L12/TrRail_act!L7*1000)</f>
        <v/>
      </c>
      <c r="M41" s="77" t="str">
        <f>IF(TrRail_act!M7=0,"",M12/TrRail_act!M7*1000)</f>
        <v/>
      </c>
      <c r="N41" s="77" t="str">
        <f>IF(TrRail_act!N7=0,"",N12/TrRail_act!N7*1000)</f>
        <v/>
      </c>
      <c r="O41" s="77" t="str">
        <f>IF(TrRail_act!O7=0,"",O12/TrRail_act!O7*1000)</f>
        <v/>
      </c>
      <c r="P41" s="77" t="str">
        <f>IF(TrRail_act!P7=0,"",P12/TrRail_act!P7*1000)</f>
        <v/>
      </c>
      <c r="Q41" s="77" t="str">
        <f>IF(TrRail_act!Q7=0,"",Q12/TrRail_act!Q7*1000)</f>
        <v/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 t="str">
        <f>IF(TrRail_act!B9=0,"",B14/TrRail_act!B9*1000)</f>
        <v/>
      </c>
      <c r="C43" s="122" t="str">
        <f>IF(TrRail_act!C9=0,"",C14/TrRail_act!C9*1000)</f>
        <v/>
      </c>
      <c r="D43" s="122" t="str">
        <f>IF(TrRail_act!D9=0,"",D14/TrRail_act!D9*1000)</f>
        <v/>
      </c>
      <c r="E43" s="122" t="str">
        <f>IF(TrRail_act!E9=0,"",E14/TrRail_act!E9*1000)</f>
        <v/>
      </c>
      <c r="F43" s="122" t="str">
        <f>IF(TrRail_act!F9=0,"",F14/TrRail_act!F9*1000)</f>
        <v/>
      </c>
      <c r="G43" s="122" t="str">
        <f>IF(TrRail_act!G9=0,"",G14/TrRail_act!G9*1000)</f>
        <v/>
      </c>
      <c r="H43" s="122" t="str">
        <f>IF(TrRail_act!H9=0,"",H14/TrRail_act!H9*1000)</f>
        <v/>
      </c>
      <c r="I43" s="122" t="str">
        <f>IF(TrRail_act!I9=0,"",I14/TrRail_act!I9*1000)</f>
        <v/>
      </c>
      <c r="J43" s="122" t="str">
        <f>IF(TrRail_act!J9=0,"",J14/TrRail_act!J9*1000)</f>
        <v/>
      </c>
      <c r="K43" s="122" t="str">
        <f>IF(TrRail_act!K9=0,"",K14/TrRail_act!K9*1000)</f>
        <v/>
      </c>
      <c r="L43" s="122" t="str">
        <f>IF(TrRail_act!L9=0,"",L14/TrRail_act!L9*1000)</f>
        <v/>
      </c>
      <c r="M43" s="122" t="str">
        <f>IF(TrRail_act!M9=0,"",M14/TrRail_act!M9*1000)</f>
        <v/>
      </c>
      <c r="N43" s="122" t="str">
        <f>IF(TrRail_act!N9=0,"",N14/TrRail_act!N9*1000)</f>
        <v/>
      </c>
      <c r="O43" s="122" t="str">
        <f>IF(TrRail_act!O9=0,"",O14/TrRail_act!O9*1000)</f>
        <v/>
      </c>
      <c r="P43" s="122" t="str">
        <f>IF(TrRail_act!P9=0,"",P14/TrRail_act!P9*1000)</f>
        <v/>
      </c>
      <c r="Q43" s="122" t="str">
        <f>IF(TrRail_act!Q9=0,"",Q14/TrRail_act!Q9*1000)</f>
        <v/>
      </c>
    </row>
    <row r="44" spans="1:17" ht="11.45" customHeight="1" x14ac:dyDescent="0.25">
      <c r="A44" s="25" t="s">
        <v>33</v>
      </c>
      <c r="B44" s="79">
        <f>IF(TrRail_act!B10=0,"",B15/TrRail_act!B10*1000)</f>
        <v>0</v>
      </c>
      <c r="C44" s="79">
        <f>IF(TrRail_act!C10=0,"",C15/TrRail_act!C10*1000)</f>
        <v>0</v>
      </c>
      <c r="D44" s="79">
        <f>IF(TrRail_act!D10=0,"",D15/TrRail_act!D10*1000)</f>
        <v>0</v>
      </c>
      <c r="E44" s="79">
        <f>IF(TrRail_act!E10=0,"",E15/TrRail_act!E10*1000)</f>
        <v>0</v>
      </c>
      <c r="F44" s="79">
        <f>IF(TrRail_act!F10=0,"",F15/TrRail_act!F10*1000)</f>
        <v>0</v>
      </c>
      <c r="G44" s="79">
        <f>IF(TrRail_act!G10=0,"",G15/TrRail_act!G10*1000)</f>
        <v>0</v>
      </c>
      <c r="H44" s="79">
        <f>IF(TrRail_act!H10=0,"",H15/TrRail_act!H10*1000)</f>
        <v>0</v>
      </c>
      <c r="I44" s="79">
        <f>IF(TrRail_act!I10=0,"",I15/TrRail_act!I10*1000)</f>
        <v>0</v>
      </c>
      <c r="J44" s="79">
        <f>IF(TrRail_act!J10=0,"",J15/TrRail_act!J10*1000)</f>
        <v>0</v>
      </c>
      <c r="K44" s="79">
        <f>IF(TrRail_act!K10=0,"",K15/TrRail_act!K10*1000)</f>
        <v>0</v>
      </c>
      <c r="L44" s="79">
        <f>IF(TrRail_act!L10=0,"",L15/TrRail_act!L10*1000)</f>
        <v>0</v>
      </c>
      <c r="M44" s="79">
        <f>IF(TrRail_act!M10=0,"",M15/TrRail_act!M10*1000)</f>
        <v>0</v>
      </c>
      <c r="N44" s="79">
        <f>IF(TrRail_act!N10=0,"",N15/TrRail_act!N10*1000)</f>
        <v>0</v>
      </c>
      <c r="O44" s="79">
        <f>IF(TrRail_act!O10=0,"",O15/TrRail_act!O10*1000)</f>
        <v>0</v>
      </c>
      <c r="P44" s="79">
        <f>IF(TrRail_act!P10=0,"",P15/TrRail_act!P10*1000)</f>
        <v>0</v>
      </c>
      <c r="Q44" s="79">
        <f>IF(TrRail_act!Q10=0,"",Q15/TrRail_act!Q10*1000)</f>
        <v>0</v>
      </c>
    </row>
    <row r="45" spans="1:17" ht="11.45" customHeight="1" x14ac:dyDescent="0.25">
      <c r="A45" s="116" t="s">
        <v>17</v>
      </c>
      <c r="B45" s="77" t="str">
        <f>IF(TrRail_act!B11=0,"",B16/TrRail_act!B11*1000)</f>
        <v/>
      </c>
      <c r="C45" s="77" t="str">
        <f>IF(TrRail_act!C11=0,"",C16/TrRail_act!C11*1000)</f>
        <v/>
      </c>
      <c r="D45" s="77" t="str">
        <f>IF(TrRail_act!D11=0,"",D16/TrRail_act!D11*1000)</f>
        <v/>
      </c>
      <c r="E45" s="77" t="str">
        <f>IF(TrRail_act!E11=0,"",E16/TrRail_act!E11*1000)</f>
        <v/>
      </c>
      <c r="F45" s="77" t="str">
        <f>IF(TrRail_act!F11=0,"",F16/TrRail_act!F11*1000)</f>
        <v/>
      </c>
      <c r="G45" s="77" t="str">
        <f>IF(TrRail_act!G11=0,"",G16/TrRail_act!G11*1000)</f>
        <v/>
      </c>
      <c r="H45" s="77" t="str">
        <f>IF(TrRail_act!H11=0,"",H16/TrRail_act!H11*1000)</f>
        <v/>
      </c>
      <c r="I45" s="77" t="str">
        <f>IF(TrRail_act!I11=0,"",I16/TrRail_act!I11*1000)</f>
        <v/>
      </c>
      <c r="J45" s="77" t="str">
        <f>IF(TrRail_act!J11=0,"",J16/TrRail_act!J11*1000)</f>
        <v/>
      </c>
      <c r="K45" s="77" t="str">
        <f>IF(TrRail_act!K11=0,"",K16/TrRail_act!K11*1000)</f>
        <v/>
      </c>
      <c r="L45" s="77" t="str">
        <f>IF(TrRail_act!L11=0,"",L16/TrRail_act!L11*1000)</f>
        <v/>
      </c>
      <c r="M45" s="77" t="str">
        <f>IF(TrRail_act!M11=0,"",M16/TrRail_act!M11*1000)</f>
        <v/>
      </c>
      <c r="N45" s="77" t="str">
        <f>IF(TrRail_act!N11=0,"",N16/TrRail_act!N11*1000)</f>
        <v/>
      </c>
      <c r="O45" s="77" t="str">
        <f>IF(TrRail_act!O11=0,"",O16/TrRail_act!O11*1000)</f>
        <v/>
      </c>
      <c r="P45" s="77" t="str">
        <f>IF(TrRail_act!P11=0,"",P16/TrRail_act!P11*1000)</f>
        <v/>
      </c>
      <c r="Q45" s="77" t="str">
        <f>IF(TrRail_act!Q11=0,"",Q16/TrRail_act!Q11*1000)</f>
        <v/>
      </c>
    </row>
    <row r="46" spans="1:17" ht="11.45" customHeight="1" x14ac:dyDescent="0.25">
      <c r="A46" s="93" t="s">
        <v>16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0</v>
      </c>
      <c r="C49" s="79">
        <f>IF(TrRail_act!C37=0,"",1000000*C9/TrRail_act!C37/1000)</f>
        <v>0</v>
      </c>
      <c r="D49" s="79">
        <f>IF(TrRail_act!D37=0,"",1000000*D9/TrRail_act!D37/1000)</f>
        <v>0</v>
      </c>
      <c r="E49" s="79">
        <f>IF(TrRail_act!E37=0,"",1000000*E9/TrRail_act!E37/1000)</f>
        <v>0</v>
      </c>
      <c r="F49" s="79">
        <f>IF(TrRail_act!F37=0,"",1000000*F9/TrRail_act!F37/1000)</f>
        <v>0</v>
      </c>
      <c r="G49" s="79">
        <f>IF(TrRail_act!G37=0,"",1000000*G9/TrRail_act!G37/1000)</f>
        <v>0</v>
      </c>
      <c r="H49" s="79">
        <f>IF(TrRail_act!H37=0,"",1000000*H9/TrRail_act!H37/1000)</f>
        <v>0</v>
      </c>
      <c r="I49" s="79">
        <f>IF(TrRail_act!I37=0,"",1000000*I9/TrRail_act!I37/1000)</f>
        <v>0</v>
      </c>
      <c r="J49" s="79">
        <f>IF(TrRail_act!J37=0,"",1000000*J9/TrRail_act!J37/1000)</f>
        <v>0</v>
      </c>
      <c r="K49" s="79">
        <f>IF(TrRail_act!K37=0,"",1000000*K9/TrRail_act!K37/1000)</f>
        <v>0</v>
      </c>
      <c r="L49" s="79">
        <f>IF(TrRail_act!L37=0,"",1000000*L9/TrRail_act!L37/1000)</f>
        <v>0</v>
      </c>
      <c r="M49" s="79">
        <f>IF(TrRail_act!M37=0,"",1000000*M9/TrRail_act!M37/1000)</f>
        <v>0</v>
      </c>
      <c r="N49" s="79">
        <f>IF(TrRail_act!N37=0,"",1000000*N9/TrRail_act!N37/1000)</f>
        <v>0</v>
      </c>
      <c r="O49" s="79">
        <f>IF(TrRail_act!O37=0,"",1000000*O9/TrRail_act!O37/1000)</f>
        <v>0</v>
      </c>
      <c r="P49" s="79">
        <f>IF(TrRail_act!P37=0,"",1000000*P9/TrRail_act!P37/1000)</f>
        <v>0</v>
      </c>
      <c r="Q49" s="79">
        <f>IF(TrRail_act!Q37=0,"",1000000*Q9/TrRail_act!Q37/1000)</f>
        <v>0</v>
      </c>
    </row>
    <row r="50" spans="1:17" ht="11.45" customHeight="1" x14ac:dyDescent="0.25">
      <c r="A50" s="91" t="s">
        <v>21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20</v>
      </c>
      <c r="B51" s="76">
        <f>IF(TrRail_act!B39=0,"",1000000*B11/TrRail_act!B39/1000)</f>
        <v>0</v>
      </c>
      <c r="C51" s="76">
        <f>IF(TrRail_act!C39=0,"",1000000*C11/TrRail_act!C39/1000)</f>
        <v>0</v>
      </c>
      <c r="D51" s="76">
        <f>IF(TrRail_act!D39=0,"",1000000*D11/TrRail_act!D39/1000)</f>
        <v>0</v>
      </c>
      <c r="E51" s="76">
        <f>IF(TrRail_act!E39=0,"",1000000*E11/TrRail_act!E39/1000)</f>
        <v>0</v>
      </c>
      <c r="F51" s="76">
        <f>IF(TrRail_act!F39=0,"",1000000*F11/TrRail_act!F39/1000)</f>
        <v>0</v>
      </c>
      <c r="G51" s="76">
        <f>IF(TrRail_act!G39=0,"",1000000*G11/TrRail_act!G39/1000)</f>
        <v>0</v>
      </c>
      <c r="H51" s="76">
        <f>IF(TrRail_act!H39=0,"",1000000*H11/TrRail_act!H39/1000)</f>
        <v>0</v>
      </c>
      <c r="I51" s="76">
        <f>IF(TrRail_act!I39=0,"",1000000*I11/TrRail_act!I39/1000)</f>
        <v>0</v>
      </c>
      <c r="J51" s="76">
        <f>IF(TrRail_act!J39=0,"",1000000*J11/TrRail_act!J39/1000)</f>
        <v>0</v>
      </c>
      <c r="K51" s="76">
        <f>IF(TrRail_act!K39=0,"",1000000*K11/TrRail_act!K39/1000)</f>
        <v>0</v>
      </c>
      <c r="L51" s="76">
        <f>IF(TrRail_act!L39=0,"",1000000*L11/TrRail_act!L39/1000)</f>
        <v>0</v>
      </c>
      <c r="M51" s="76">
        <f>IF(TrRail_act!M39=0,"",1000000*M11/TrRail_act!M39/1000)</f>
        <v>0</v>
      </c>
      <c r="N51" s="76">
        <f>IF(TrRail_act!N39=0,"",1000000*N11/TrRail_act!N39/1000)</f>
        <v>0</v>
      </c>
      <c r="O51" s="76">
        <f>IF(TrRail_act!O39=0,"",1000000*O11/TrRail_act!O39/1000)</f>
        <v>0</v>
      </c>
      <c r="P51" s="76">
        <f>IF(TrRail_act!P39=0,"",1000000*P11/TrRail_act!P39/1000)</f>
        <v>0</v>
      </c>
      <c r="Q51" s="76">
        <f>IF(TrRail_act!Q39=0,"",1000000*Q11/TrRail_act!Q39/1000)</f>
        <v>0</v>
      </c>
    </row>
    <row r="52" spans="1:17" ht="11.45" customHeight="1" x14ac:dyDescent="0.25">
      <c r="A52" s="62" t="s">
        <v>17</v>
      </c>
      <c r="B52" s="77" t="str">
        <f>IF(TrRail_act!B40=0,"",1000000*B12/TrRail_act!B40/1000)</f>
        <v/>
      </c>
      <c r="C52" s="77" t="str">
        <f>IF(TrRail_act!C40=0,"",1000000*C12/TrRail_act!C40/1000)</f>
        <v/>
      </c>
      <c r="D52" s="77" t="str">
        <f>IF(TrRail_act!D40=0,"",1000000*D12/TrRail_act!D40/1000)</f>
        <v/>
      </c>
      <c r="E52" s="77" t="str">
        <f>IF(TrRail_act!E40=0,"",1000000*E12/TrRail_act!E40/1000)</f>
        <v/>
      </c>
      <c r="F52" s="77" t="str">
        <f>IF(TrRail_act!F40=0,"",1000000*F12/TrRail_act!F40/1000)</f>
        <v/>
      </c>
      <c r="G52" s="77" t="str">
        <f>IF(TrRail_act!G40=0,"",1000000*G12/TrRail_act!G40/1000)</f>
        <v/>
      </c>
      <c r="H52" s="77" t="str">
        <f>IF(TrRail_act!H40=0,"",1000000*H12/TrRail_act!H40/1000)</f>
        <v/>
      </c>
      <c r="I52" s="77" t="str">
        <f>IF(TrRail_act!I40=0,"",1000000*I12/TrRail_act!I40/1000)</f>
        <v/>
      </c>
      <c r="J52" s="77" t="str">
        <f>IF(TrRail_act!J40=0,"",1000000*J12/TrRail_act!J40/1000)</f>
        <v/>
      </c>
      <c r="K52" s="77" t="str">
        <f>IF(TrRail_act!K40=0,"",1000000*K12/TrRail_act!K40/1000)</f>
        <v/>
      </c>
      <c r="L52" s="77" t="str">
        <f>IF(TrRail_act!L40=0,"",1000000*L12/TrRail_act!L40/1000)</f>
        <v/>
      </c>
      <c r="M52" s="77" t="str">
        <f>IF(TrRail_act!M40=0,"",1000000*M12/TrRail_act!M40/1000)</f>
        <v/>
      </c>
      <c r="N52" s="77" t="str">
        <f>IF(TrRail_act!N40=0,"",1000000*N12/TrRail_act!N40/1000)</f>
        <v/>
      </c>
      <c r="O52" s="77" t="str">
        <f>IF(TrRail_act!O40=0,"",1000000*O12/TrRail_act!O40/1000)</f>
        <v/>
      </c>
      <c r="P52" s="77" t="str">
        <f>IF(TrRail_act!P40=0,"",1000000*P12/TrRail_act!P40/1000)</f>
        <v/>
      </c>
      <c r="Q52" s="77" t="str">
        <f>IF(TrRail_act!Q40=0,"",1000000*Q12/TrRail_act!Q40/1000)</f>
        <v/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 t="str">
        <f>IF(TrRail_act!B42=0,"",1000000*B14/TrRail_act!B42/1000)</f>
        <v/>
      </c>
      <c r="C54" s="122" t="str">
        <f>IF(TrRail_act!C42=0,"",1000000*C14/TrRail_act!C42/1000)</f>
        <v/>
      </c>
      <c r="D54" s="122" t="str">
        <f>IF(TrRail_act!D42=0,"",1000000*D14/TrRail_act!D42/1000)</f>
        <v/>
      </c>
      <c r="E54" s="122" t="str">
        <f>IF(TrRail_act!E42=0,"",1000000*E14/TrRail_act!E42/1000)</f>
        <v/>
      </c>
      <c r="F54" s="122" t="str">
        <f>IF(TrRail_act!F42=0,"",1000000*F14/TrRail_act!F42/1000)</f>
        <v/>
      </c>
      <c r="G54" s="122" t="str">
        <f>IF(TrRail_act!G42=0,"",1000000*G14/TrRail_act!G42/1000)</f>
        <v/>
      </c>
      <c r="H54" s="122" t="str">
        <f>IF(TrRail_act!H42=0,"",1000000*H14/TrRail_act!H42/1000)</f>
        <v/>
      </c>
      <c r="I54" s="122" t="str">
        <f>IF(TrRail_act!I42=0,"",1000000*I14/TrRail_act!I42/1000)</f>
        <v/>
      </c>
      <c r="J54" s="122" t="str">
        <f>IF(TrRail_act!J42=0,"",1000000*J14/TrRail_act!J42/1000)</f>
        <v/>
      </c>
      <c r="K54" s="122" t="str">
        <f>IF(TrRail_act!K42=0,"",1000000*K14/TrRail_act!K42/1000)</f>
        <v/>
      </c>
      <c r="L54" s="122" t="str">
        <f>IF(TrRail_act!L42=0,"",1000000*L14/TrRail_act!L42/1000)</f>
        <v/>
      </c>
      <c r="M54" s="122" t="str">
        <f>IF(TrRail_act!M42=0,"",1000000*M14/TrRail_act!M42/1000)</f>
        <v/>
      </c>
      <c r="N54" s="122" t="str">
        <f>IF(TrRail_act!N42=0,"",1000000*N14/TrRail_act!N42/1000)</f>
        <v/>
      </c>
      <c r="O54" s="122" t="str">
        <f>IF(TrRail_act!O42=0,"",1000000*O14/TrRail_act!O42/1000)</f>
        <v/>
      </c>
      <c r="P54" s="122" t="str">
        <f>IF(TrRail_act!P42=0,"",1000000*P14/TrRail_act!P42/1000)</f>
        <v/>
      </c>
      <c r="Q54" s="122" t="str">
        <f>IF(TrRail_act!Q42=0,"",1000000*Q14/TrRail_act!Q42/1000)</f>
        <v/>
      </c>
    </row>
    <row r="55" spans="1:17" ht="11.45" customHeight="1" x14ac:dyDescent="0.25">
      <c r="A55" s="25" t="s">
        <v>18</v>
      </c>
      <c r="B55" s="79">
        <f>IF(TrRail_act!B43=0,"",1000000*B15/TrRail_act!B43/1000)</f>
        <v>0</v>
      </c>
      <c r="C55" s="79">
        <f>IF(TrRail_act!C43=0,"",1000000*C15/TrRail_act!C43/1000)</f>
        <v>0</v>
      </c>
      <c r="D55" s="79">
        <f>IF(TrRail_act!D43=0,"",1000000*D15/TrRail_act!D43/1000)</f>
        <v>0</v>
      </c>
      <c r="E55" s="79">
        <f>IF(TrRail_act!E43=0,"",1000000*E15/TrRail_act!E43/1000)</f>
        <v>0</v>
      </c>
      <c r="F55" s="79">
        <f>IF(TrRail_act!F43=0,"",1000000*F15/TrRail_act!F43/1000)</f>
        <v>0</v>
      </c>
      <c r="G55" s="79">
        <f>IF(TrRail_act!G43=0,"",1000000*G15/TrRail_act!G43/1000)</f>
        <v>0</v>
      </c>
      <c r="H55" s="79">
        <f>IF(TrRail_act!H43=0,"",1000000*H15/TrRail_act!H43/1000)</f>
        <v>0</v>
      </c>
      <c r="I55" s="79">
        <f>IF(TrRail_act!I43=0,"",1000000*I15/TrRail_act!I43/1000)</f>
        <v>0</v>
      </c>
      <c r="J55" s="79">
        <f>IF(TrRail_act!J43=0,"",1000000*J15/TrRail_act!J43/1000)</f>
        <v>0</v>
      </c>
      <c r="K55" s="79">
        <f>IF(TrRail_act!K43=0,"",1000000*K15/TrRail_act!K43/1000)</f>
        <v>0</v>
      </c>
      <c r="L55" s="79">
        <f>IF(TrRail_act!L43=0,"",1000000*L15/TrRail_act!L43/1000)</f>
        <v>0</v>
      </c>
      <c r="M55" s="79">
        <f>IF(TrRail_act!M43=0,"",1000000*M15/TrRail_act!M43/1000)</f>
        <v>0</v>
      </c>
      <c r="N55" s="79">
        <f>IF(TrRail_act!N43=0,"",1000000*N15/TrRail_act!N43/1000)</f>
        <v>0</v>
      </c>
      <c r="O55" s="79">
        <f>IF(TrRail_act!O43=0,"",1000000*O15/TrRail_act!O43/1000)</f>
        <v>0</v>
      </c>
      <c r="P55" s="79">
        <f>IF(TrRail_act!P43=0,"",1000000*P15/TrRail_act!P43/1000)</f>
        <v>0</v>
      </c>
      <c r="Q55" s="79">
        <f>IF(TrRail_act!Q43=0,"",1000000*Q15/TrRail_act!Q43/1000)</f>
        <v>0</v>
      </c>
    </row>
    <row r="56" spans="1:17" ht="11.45" customHeight="1" x14ac:dyDescent="0.25">
      <c r="A56" s="116" t="s">
        <v>17</v>
      </c>
      <c r="B56" s="77" t="str">
        <f>IF(TrRail_act!B44=0,"",1000000*B16/TrRail_act!B44/1000)</f>
        <v/>
      </c>
      <c r="C56" s="77" t="str">
        <f>IF(TrRail_act!C44=0,"",1000000*C16/TrRail_act!C44/1000)</f>
        <v/>
      </c>
      <c r="D56" s="77" t="str">
        <f>IF(TrRail_act!D44=0,"",1000000*D16/TrRail_act!D44/1000)</f>
        <v/>
      </c>
      <c r="E56" s="77" t="str">
        <f>IF(TrRail_act!E44=0,"",1000000*E16/TrRail_act!E44/1000)</f>
        <v/>
      </c>
      <c r="F56" s="77" t="str">
        <f>IF(TrRail_act!F44=0,"",1000000*F16/TrRail_act!F44/1000)</f>
        <v/>
      </c>
      <c r="G56" s="77" t="str">
        <f>IF(TrRail_act!G44=0,"",1000000*G16/TrRail_act!G44/1000)</f>
        <v/>
      </c>
      <c r="H56" s="77" t="str">
        <f>IF(TrRail_act!H44=0,"",1000000*H16/TrRail_act!H44/1000)</f>
        <v/>
      </c>
      <c r="I56" s="77" t="str">
        <f>IF(TrRail_act!I44=0,"",1000000*I16/TrRail_act!I44/1000)</f>
        <v/>
      </c>
      <c r="J56" s="77" t="str">
        <f>IF(TrRail_act!J44=0,"",1000000*J16/TrRail_act!J44/1000)</f>
        <v/>
      </c>
      <c r="K56" s="77" t="str">
        <f>IF(TrRail_act!K44=0,"",1000000*K16/TrRail_act!K44/1000)</f>
        <v/>
      </c>
      <c r="L56" s="77" t="str">
        <f>IF(TrRail_act!L44=0,"",1000000*L16/TrRail_act!L44/1000)</f>
        <v/>
      </c>
      <c r="M56" s="77" t="str">
        <f>IF(TrRail_act!M44=0,"",1000000*M16/TrRail_act!M44/1000)</f>
        <v/>
      </c>
      <c r="N56" s="77" t="str">
        <f>IF(TrRail_act!N44=0,"",1000000*N16/TrRail_act!N44/1000)</f>
        <v/>
      </c>
      <c r="O56" s="77" t="str">
        <f>IF(TrRail_act!O44=0,"",1000000*O16/TrRail_act!O44/1000)</f>
        <v/>
      </c>
      <c r="P56" s="77" t="str">
        <f>IF(TrRail_act!P44=0,"",1000000*P16/TrRail_act!P44/1000)</f>
        <v/>
      </c>
      <c r="Q56" s="77" t="str">
        <f>IF(TrRail_act!Q44=0,"",1000000*Q16/TrRail_act!Q44/1000)</f>
        <v/>
      </c>
    </row>
    <row r="57" spans="1:17" ht="11.45" customHeight="1" x14ac:dyDescent="0.25">
      <c r="A57" s="93" t="s">
        <v>16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5" customHeight="1" x14ac:dyDescent="0.25">
      <c r="A59" s="27" t="s">
        <v>40</v>
      </c>
      <c r="B59" s="33">
        <f t="shared" ref="B59:Q59" si="5">IF(B8=0,0,B8/B$8)</f>
        <v>0</v>
      </c>
      <c r="C59" s="33">
        <f t="shared" si="5"/>
        <v>0</v>
      </c>
      <c r="D59" s="33">
        <f t="shared" si="5"/>
        <v>0</v>
      </c>
      <c r="E59" s="33">
        <f t="shared" si="5"/>
        <v>0</v>
      </c>
      <c r="F59" s="33">
        <f t="shared" si="5"/>
        <v>0</v>
      </c>
      <c r="G59" s="33">
        <f t="shared" si="5"/>
        <v>0</v>
      </c>
      <c r="H59" s="33">
        <f t="shared" si="5"/>
        <v>0</v>
      </c>
      <c r="I59" s="33">
        <f t="shared" si="5"/>
        <v>0</v>
      </c>
      <c r="J59" s="33">
        <f t="shared" si="5"/>
        <v>0</v>
      </c>
      <c r="K59" s="33">
        <f t="shared" si="5"/>
        <v>0</v>
      </c>
      <c r="L59" s="33">
        <f t="shared" si="5"/>
        <v>0</v>
      </c>
      <c r="M59" s="33">
        <f t="shared" si="5"/>
        <v>0</v>
      </c>
      <c r="N59" s="33">
        <f t="shared" si="5"/>
        <v>0</v>
      </c>
      <c r="O59" s="33">
        <f t="shared" si="5"/>
        <v>0</v>
      </c>
      <c r="P59" s="33">
        <f t="shared" si="5"/>
        <v>0</v>
      </c>
      <c r="Q59" s="33">
        <f t="shared" si="5"/>
        <v>0</v>
      </c>
    </row>
    <row r="60" spans="1:17" ht="11.45" customHeight="1" x14ac:dyDescent="0.25">
      <c r="A60" s="25" t="s">
        <v>39</v>
      </c>
      <c r="B60" s="32">
        <f t="shared" ref="B60:Q60" si="6">IF(B9=0,0,B9/B$8)</f>
        <v>0</v>
      </c>
      <c r="C60" s="32">
        <f t="shared" si="6"/>
        <v>0</v>
      </c>
      <c r="D60" s="32">
        <f t="shared" si="6"/>
        <v>0</v>
      </c>
      <c r="E60" s="32">
        <f t="shared" si="6"/>
        <v>0</v>
      </c>
      <c r="F60" s="32">
        <f t="shared" si="6"/>
        <v>0</v>
      </c>
      <c r="G60" s="32">
        <f t="shared" si="6"/>
        <v>0</v>
      </c>
      <c r="H60" s="32">
        <f t="shared" si="6"/>
        <v>0</v>
      </c>
      <c r="I60" s="32">
        <f t="shared" si="6"/>
        <v>0</v>
      </c>
      <c r="J60" s="32">
        <f t="shared" si="6"/>
        <v>0</v>
      </c>
      <c r="K60" s="32">
        <f t="shared" si="6"/>
        <v>0</v>
      </c>
      <c r="L60" s="32">
        <f t="shared" si="6"/>
        <v>0</v>
      </c>
      <c r="M60" s="32">
        <f t="shared" si="6"/>
        <v>0</v>
      </c>
      <c r="N60" s="32">
        <f t="shared" si="6"/>
        <v>0</v>
      </c>
      <c r="O60" s="32">
        <f t="shared" si="6"/>
        <v>0</v>
      </c>
      <c r="P60" s="32">
        <f t="shared" si="6"/>
        <v>0</v>
      </c>
      <c r="Q60" s="32">
        <f t="shared" si="6"/>
        <v>0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</v>
      </c>
      <c r="C62" s="30">
        <f t="shared" si="8"/>
        <v>0</v>
      </c>
      <c r="D62" s="30">
        <f t="shared" si="8"/>
        <v>0</v>
      </c>
      <c r="E62" s="30">
        <f t="shared" si="8"/>
        <v>0</v>
      </c>
      <c r="F62" s="30">
        <f t="shared" si="8"/>
        <v>0</v>
      </c>
      <c r="G62" s="30">
        <f t="shared" si="8"/>
        <v>0</v>
      </c>
      <c r="H62" s="30">
        <f t="shared" si="8"/>
        <v>0</v>
      </c>
      <c r="I62" s="30">
        <f t="shared" si="8"/>
        <v>0</v>
      </c>
      <c r="J62" s="30">
        <f t="shared" si="8"/>
        <v>0</v>
      </c>
      <c r="K62" s="30">
        <f t="shared" si="8"/>
        <v>0</v>
      </c>
      <c r="L62" s="30">
        <f t="shared" si="8"/>
        <v>0</v>
      </c>
      <c r="M62" s="30">
        <f t="shared" si="8"/>
        <v>0</v>
      </c>
      <c r="N62" s="30">
        <f t="shared" si="8"/>
        <v>0</v>
      </c>
      <c r="O62" s="30">
        <f t="shared" si="8"/>
        <v>0</v>
      </c>
      <c r="P62" s="30">
        <f t="shared" si="8"/>
        <v>0</v>
      </c>
      <c r="Q62" s="30">
        <f t="shared" si="8"/>
        <v>0</v>
      </c>
    </row>
    <row r="63" spans="1:17" ht="11.45" customHeight="1" x14ac:dyDescent="0.25">
      <c r="A63" s="62" t="s">
        <v>17</v>
      </c>
      <c r="B63" s="115">
        <f t="shared" ref="B63:Q63" si="9">IF(B12=0,0,B12/B$8)</f>
        <v>0</v>
      </c>
      <c r="C63" s="115">
        <f t="shared" si="9"/>
        <v>0</v>
      </c>
      <c r="D63" s="115">
        <f t="shared" si="9"/>
        <v>0</v>
      </c>
      <c r="E63" s="115">
        <f t="shared" si="9"/>
        <v>0</v>
      </c>
      <c r="F63" s="115">
        <f t="shared" si="9"/>
        <v>0</v>
      </c>
      <c r="G63" s="115">
        <f t="shared" si="9"/>
        <v>0</v>
      </c>
      <c r="H63" s="115">
        <f t="shared" si="9"/>
        <v>0</v>
      </c>
      <c r="I63" s="115">
        <f t="shared" si="9"/>
        <v>0</v>
      </c>
      <c r="J63" s="115">
        <f t="shared" si="9"/>
        <v>0</v>
      </c>
      <c r="K63" s="115">
        <f t="shared" si="9"/>
        <v>0</v>
      </c>
      <c r="L63" s="115">
        <f t="shared" si="9"/>
        <v>0</v>
      </c>
      <c r="M63" s="115">
        <f t="shared" si="9"/>
        <v>0</v>
      </c>
      <c r="N63" s="115">
        <f t="shared" si="9"/>
        <v>0</v>
      </c>
      <c r="O63" s="115">
        <f t="shared" si="9"/>
        <v>0</v>
      </c>
      <c r="P63" s="115">
        <f t="shared" si="9"/>
        <v>0</v>
      </c>
      <c r="Q63" s="115">
        <f t="shared" si="9"/>
        <v>0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</v>
      </c>
      <c r="C66" s="32">
        <f t="shared" si="12"/>
        <v>0</v>
      </c>
      <c r="D66" s="32">
        <f t="shared" si="12"/>
        <v>0</v>
      </c>
      <c r="E66" s="32">
        <f t="shared" si="12"/>
        <v>0</v>
      </c>
      <c r="F66" s="32">
        <f t="shared" si="12"/>
        <v>0</v>
      </c>
      <c r="G66" s="32">
        <f t="shared" si="12"/>
        <v>0</v>
      </c>
      <c r="H66" s="32">
        <f t="shared" si="12"/>
        <v>0</v>
      </c>
      <c r="I66" s="32">
        <f t="shared" si="12"/>
        <v>0</v>
      </c>
      <c r="J66" s="32">
        <f t="shared" si="12"/>
        <v>0</v>
      </c>
      <c r="K66" s="32">
        <f t="shared" si="12"/>
        <v>0</v>
      </c>
      <c r="L66" s="32">
        <f t="shared" si="12"/>
        <v>0</v>
      </c>
      <c r="M66" s="32">
        <f t="shared" si="12"/>
        <v>0</v>
      </c>
      <c r="N66" s="32">
        <f t="shared" si="12"/>
        <v>0</v>
      </c>
      <c r="O66" s="32">
        <f t="shared" si="12"/>
        <v>0</v>
      </c>
      <c r="P66" s="32">
        <f t="shared" si="12"/>
        <v>0</v>
      </c>
      <c r="Q66" s="32">
        <f t="shared" si="12"/>
        <v>0</v>
      </c>
    </row>
    <row r="67" spans="1:17" ht="11.45" customHeight="1" x14ac:dyDescent="0.25">
      <c r="A67" s="116" t="s">
        <v>17</v>
      </c>
      <c r="B67" s="115">
        <f t="shared" ref="B67:Q67" si="13">IF(B16=0,0,B16/B$8)</f>
        <v>0</v>
      </c>
      <c r="C67" s="115">
        <f t="shared" si="13"/>
        <v>0</v>
      </c>
      <c r="D67" s="115">
        <f t="shared" si="13"/>
        <v>0</v>
      </c>
      <c r="E67" s="115">
        <f t="shared" si="13"/>
        <v>0</v>
      </c>
      <c r="F67" s="115">
        <f t="shared" si="13"/>
        <v>0</v>
      </c>
      <c r="G67" s="115">
        <f t="shared" si="13"/>
        <v>0</v>
      </c>
      <c r="H67" s="115">
        <f t="shared" si="13"/>
        <v>0</v>
      </c>
      <c r="I67" s="115">
        <f t="shared" si="13"/>
        <v>0</v>
      </c>
      <c r="J67" s="115">
        <f t="shared" si="13"/>
        <v>0</v>
      </c>
      <c r="K67" s="115">
        <f t="shared" si="13"/>
        <v>0</v>
      </c>
      <c r="L67" s="115">
        <f t="shared" si="13"/>
        <v>0</v>
      </c>
      <c r="M67" s="115">
        <f t="shared" si="13"/>
        <v>0</v>
      </c>
      <c r="N67" s="115">
        <f t="shared" si="13"/>
        <v>0</v>
      </c>
      <c r="O67" s="115">
        <f t="shared" si="13"/>
        <v>0</v>
      </c>
      <c r="P67" s="115">
        <f t="shared" si="13"/>
        <v>0</v>
      </c>
      <c r="Q67" s="115">
        <f t="shared" si="13"/>
        <v>0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363.80943322446893</v>
      </c>
      <c r="C4" s="132">
        <f t="shared" si="0"/>
        <v>264.34832458448687</v>
      </c>
      <c r="D4" s="132">
        <f t="shared" si="0"/>
        <v>401.27546834736063</v>
      </c>
      <c r="E4" s="132">
        <f t="shared" si="0"/>
        <v>517.30516926165853</v>
      </c>
      <c r="F4" s="132">
        <f t="shared" si="0"/>
        <v>785.93886244079977</v>
      </c>
      <c r="G4" s="132">
        <f t="shared" si="0"/>
        <v>1753.828049181308</v>
      </c>
      <c r="H4" s="132">
        <f t="shared" si="0"/>
        <v>1334.2009747151208</v>
      </c>
      <c r="I4" s="132">
        <f t="shared" si="0"/>
        <v>1469.0270386194386</v>
      </c>
      <c r="J4" s="132">
        <f t="shared" si="0"/>
        <v>1700.1902354636852</v>
      </c>
      <c r="K4" s="132">
        <f t="shared" si="0"/>
        <v>1243.2868223541909</v>
      </c>
      <c r="L4" s="132">
        <f t="shared" si="0"/>
        <v>1210.3946457122279</v>
      </c>
      <c r="M4" s="132">
        <f t="shared" si="0"/>
        <v>1172.0400893802816</v>
      </c>
      <c r="N4" s="132">
        <f t="shared" si="0"/>
        <v>1057.7878524276734</v>
      </c>
      <c r="O4" s="132">
        <f t="shared" si="0"/>
        <v>1068.9620952904561</v>
      </c>
      <c r="P4" s="132">
        <f t="shared" si="0"/>
        <v>1173.1582524348239</v>
      </c>
      <c r="Q4" s="132">
        <f t="shared" si="0"/>
        <v>1323.4667738481066</v>
      </c>
    </row>
    <row r="5" spans="1:17" ht="11.45" customHeight="1" x14ac:dyDescent="0.25">
      <c r="A5" s="116" t="s">
        <v>23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</row>
    <row r="6" spans="1:17" ht="11.45" customHeight="1" x14ac:dyDescent="0.25">
      <c r="A6" s="116" t="s">
        <v>127</v>
      </c>
      <c r="B6" s="42">
        <v>227.5265375986524</v>
      </c>
      <c r="C6" s="42">
        <v>254.19983316070798</v>
      </c>
      <c r="D6" s="42">
        <v>277.46606718010662</v>
      </c>
      <c r="E6" s="42">
        <v>353.89353603660231</v>
      </c>
      <c r="F6" s="42">
        <v>605.86298076262563</v>
      </c>
      <c r="G6" s="42">
        <v>1521.1507704207741</v>
      </c>
      <c r="H6" s="42">
        <v>1135.6932864072041</v>
      </c>
      <c r="I6" s="42">
        <v>1213.9238259494382</v>
      </c>
      <c r="J6" s="42">
        <v>1376.2265823794464</v>
      </c>
      <c r="K6" s="42">
        <v>956.84932361510153</v>
      </c>
      <c r="L6" s="42">
        <v>929.77205878475365</v>
      </c>
      <c r="M6" s="42">
        <v>885.92146873092838</v>
      </c>
      <c r="N6" s="42">
        <v>743.49503287542757</v>
      </c>
      <c r="O6" s="42">
        <v>743.80155828438774</v>
      </c>
      <c r="P6" s="42">
        <v>814.19747605529471</v>
      </c>
      <c r="Q6" s="42">
        <v>964.67799392106201</v>
      </c>
    </row>
    <row r="7" spans="1:17" ht="11.45" customHeight="1" x14ac:dyDescent="0.25">
      <c r="A7" s="116" t="s">
        <v>125</v>
      </c>
      <c r="B7" s="42">
        <v>136.28289562581654</v>
      </c>
      <c r="C7" s="42">
        <v>10.148491423778907</v>
      </c>
      <c r="D7" s="42">
        <v>123.80940116725404</v>
      </c>
      <c r="E7" s="42">
        <v>163.41163322505622</v>
      </c>
      <c r="F7" s="42">
        <v>180.07588167817417</v>
      </c>
      <c r="G7" s="42">
        <v>232.67727876053388</v>
      </c>
      <c r="H7" s="42">
        <v>198.50768830791668</v>
      </c>
      <c r="I7" s="42">
        <v>255.10321267000049</v>
      </c>
      <c r="J7" s="42">
        <v>323.96365308423879</v>
      </c>
      <c r="K7" s="42">
        <v>286.43749873908928</v>
      </c>
      <c r="L7" s="42">
        <v>280.62258692747417</v>
      </c>
      <c r="M7" s="42">
        <v>286.11862064935337</v>
      </c>
      <c r="N7" s="42">
        <v>314.29281955224599</v>
      </c>
      <c r="O7" s="42">
        <v>325.16053700606824</v>
      </c>
      <c r="P7" s="42">
        <v>358.96077637952914</v>
      </c>
      <c r="Q7" s="42">
        <v>358.78877992704469</v>
      </c>
    </row>
    <row r="8" spans="1:17" ht="11.45" customHeight="1" x14ac:dyDescent="0.25">
      <c r="A8" s="128" t="s">
        <v>51</v>
      </c>
      <c r="B8" s="131">
        <f t="shared" ref="B8:Q8" si="1">SUM(B9:B10)</f>
        <v>4.2602602930463602</v>
      </c>
      <c r="C8" s="131">
        <f t="shared" si="1"/>
        <v>4.2329771107931133</v>
      </c>
      <c r="D8" s="131">
        <f t="shared" si="1"/>
        <v>5.1114972259170068</v>
      </c>
      <c r="E8" s="131">
        <f t="shared" si="1"/>
        <v>6.0217067305116956</v>
      </c>
      <c r="F8" s="131">
        <f t="shared" si="1"/>
        <v>5.8235716991679105</v>
      </c>
      <c r="G8" s="131">
        <f t="shared" si="1"/>
        <v>4.9418883407744474</v>
      </c>
      <c r="H8" s="131">
        <f t="shared" si="1"/>
        <v>4.9236451578568836</v>
      </c>
      <c r="I8" s="131">
        <f t="shared" si="1"/>
        <v>5.0703061327268255</v>
      </c>
      <c r="J8" s="131">
        <f t="shared" si="1"/>
        <v>6.5535002407776339</v>
      </c>
      <c r="K8" s="131">
        <f t="shared" si="1"/>
        <v>7.9545707350190487</v>
      </c>
      <c r="L8" s="131">
        <f t="shared" si="1"/>
        <v>6.1961560669639084</v>
      </c>
      <c r="M8" s="131">
        <f t="shared" si="1"/>
        <v>7.1696233894674712</v>
      </c>
      <c r="N8" s="131">
        <f t="shared" si="1"/>
        <v>7.4087501435276666</v>
      </c>
      <c r="O8" s="131">
        <f t="shared" si="1"/>
        <v>7.6122761529879286</v>
      </c>
      <c r="P8" s="131">
        <f t="shared" si="1"/>
        <v>7.634724706218635</v>
      </c>
      <c r="Q8" s="131">
        <f t="shared" si="1"/>
        <v>7.7288929583552832</v>
      </c>
    </row>
    <row r="9" spans="1:17" ht="11.45" customHeight="1" x14ac:dyDescent="0.25">
      <c r="A9" s="95" t="s">
        <v>126</v>
      </c>
      <c r="B9" s="37">
        <v>1.858640718695578</v>
      </c>
      <c r="C9" s="37">
        <v>1.7857943743830444</v>
      </c>
      <c r="D9" s="37">
        <v>2.1572405891697164</v>
      </c>
      <c r="E9" s="37">
        <v>2.4163378101429869</v>
      </c>
      <c r="F9" s="37">
        <v>2.0227221157706503</v>
      </c>
      <c r="G9" s="37">
        <v>1.1483876544835236</v>
      </c>
      <c r="H9" s="37">
        <v>0.56510527817092582</v>
      </c>
      <c r="I9" s="37">
        <v>0.57527225332907206</v>
      </c>
      <c r="J9" s="37">
        <v>1.8414302918792989</v>
      </c>
      <c r="K9" s="37">
        <v>3.0864719798658009</v>
      </c>
      <c r="L9" s="37">
        <v>2.9368876696390851</v>
      </c>
      <c r="M9" s="37">
        <v>3.5764384585029765</v>
      </c>
      <c r="N9" s="37">
        <v>3.6585754929507748</v>
      </c>
      <c r="O9" s="37">
        <v>3.5511369680977838</v>
      </c>
      <c r="P9" s="37">
        <v>2.8403625230722467</v>
      </c>
      <c r="Q9" s="37">
        <v>3.2645514566425784</v>
      </c>
    </row>
    <row r="10" spans="1:17" ht="11.45" customHeight="1" x14ac:dyDescent="0.25">
      <c r="A10" s="93" t="s">
        <v>125</v>
      </c>
      <c r="B10" s="36">
        <v>2.4016195743507822</v>
      </c>
      <c r="C10" s="36">
        <v>2.4471827364100687</v>
      </c>
      <c r="D10" s="36">
        <v>2.9542566367472904</v>
      </c>
      <c r="E10" s="36">
        <v>3.6053689203687083</v>
      </c>
      <c r="F10" s="36">
        <v>3.8008495833972598</v>
      </c>
      <c r="G10" s="36">
        <v>3.7935006862909235</v>
      </c>
      <c r="H10" s="36">
        <v>4.3585398796859574</v>
      </c>
      <c r="I10" s="36">
        <v>4.4950338793977531</v>
      </c>
      <c r="J10" s="36">
        <v>4.7120699488983346</v>
      </c>
      <c r="K10" s="36">
        <v>4.8680987551532473</v>
      </c>
      <c r="L10" s="36">
        <v>3.2592683973248233</v>
      </c>
      <c r="M10" s="36">
        <v>3.5931849309644948</v>
      </c>
      <c r="N10" s="36">
        <v>3.7501746505768918</v>
      </c>
      <c r="O10" s="36">
        <v>4.0611391848901448</v>
      </c>
      <c r="P10" s="36">
        <v>4.7943621831463883</v>
      </c>
      <c r="Q10" s="36">
        <v>4.4643415017127044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4.0929504962319845</v>
      </c>
      <c r="C12" s="41">
        <f t="shared" ref="C12:Q12" si="3">SUM(C13,C17)</f>
        <v>3.3957800491656998</v>
      </c>
      <c r="D12" s="41">
        <f t="shared" si="3"/>
        <v>4.6232433844220608</v>
      </c>
      <c r="E12" s="41">
        <f t="shared" si="3"/>
        <v>5.9102892154964941</v>
      </c>
      <c r="F12" s="41">
        <f t="shared" si="3"/>
        <v>9.7370052319305227</v>
      </c>
      <c r="G12" s="41">
        <f t="shared" si="3"/>
        <v>20.184605492697102</v>
      </c>
      <c r="H12" s="41">
        <f t="shared" si="3"/>
        <v>14.171486213784334</v>
      </c>
      <c r="I12" s="41">
        <f t="shared" si="3"/>
        <v>14.605630019003103</v>
      </c>
      <c r="J12" s="41">
        <f t="shared" si="3"/>
        <v>17.11684773191169</v>
      </c>
      <c r="K12" s="41">
        <f t="shared" si="3"/>
        <v>11.885030670912002</v>
      </c>
      <c r="L12" s="41">
        <f t="shared" si="3"/>
        <v>10.892041933695625</v>
      </c>
      <c r="M12" s="41">
        <f t="shared" si="3"/>
        <v>10.120945202494685</v>
      </c>
      <c r="N12" s="41">
        <f t="shared" si="3"/>
        <v>9.8560669880757477</v>
      </c>
      <c r="O12" s="41">
        <f t="shared" si="3"/>
        <v>10.402416886137232</v>
      </c>
      <c r="P12" s="41">
        <f t="shared" si="3"/>
        <v>9.3541804462988871</v>
      </c>
      <c r="Q12" s="41">
        <f t="shared" si="3"/>
        <v>10.79311846513958</v>
      </c>
    </row>
    <row r="13" spans="1:17" ht="11.45" customHeight="1" x14ac:dyDescent="0.25">
      <c r="A13" s="130" t="s">
        <v>39</v>
      </c>
      <c r="B13" s="132">
        <f t="shared" ref="B13" si="4">SUM(B14:B16)</f>
        <v>3.9572982268002423</v>
      </c>
      <c r="C13" s="132">
        <f t="shared" ref="C13:Q13" si="5">SUM(C14:C16)</f>
        <v>3.264843477698383</v>
      </c>
      <c r="D13" s="132">
        <f t="shared" si="5"/>
        <v>4.4673078377036299</v>
      </c>
      <c r="E13" s="132">
        <f t="shared" si="5"/>
        <v>5.7312223894362635</v>
      </c>
      <c r="F13" s="132">
        <f t="shared" si="5"/>
        <v>9.5747063221288791</v>
      </c>
      <c r="G13" s="132">
        <f t="shared" si="5"/>
        <v>20.062599060493316</v>
      </c>
      <c r="H13" s="132">
        <f t="shared" si="5"/>
        <v>14.06434896717324</v>
      </c>
      <c r="I13" s="132">
        <f t="shared" si="5"/>
        <v>14.49526384141512</v>
      </c>
      <c r="J13" s="132">
        <f t="shared" si="5"/>
        <v>16.93824488729852</v>
      </c>
      <c r="K13" s="132">
        <f t="shared" si="5"/>
        <v>11.642850294342599</v>
      </c>
      <c r="L13" s="132">
        <f t="shared" si="5"/>
        <v>10.69402461986145</v>
      </c>
      <c r="M13" s="132">
        <f t="shared" si="5"/>
        <v>9.8915075153409262</v>
      </c>
      <c r="N13" s="132">
        <f t="shared" si="5"/>
        <v>9.6168383254081302</v>
      </c>
      <c r="O13" s="132">
        <f t="shared" si="5"/>
        <v>10.160536423692914</v>
      </c>
      <c r="P13" s="132">
        <f t="shared" si="5"/>
        <v>9.1440455127864464</v>
      </c>
      <c r="Q13" s="132">
        <f t="shared" si="5"/>
        <v>10.566022952618775</v>
      </c>
    </row>
    <row r="14" spans="1:17" ht="11.45" customHeight="1" x14ac:dyDescent="0.25">
      <c r="A14" s="116" t="s">
        <v>23</v>
      </c>
      <c r="B14" s="42">
        <f>B23*B79/1000000</f>
        <v>0</v>
      </c>
      <c r="C14" s="42">
        <f t="shared" ref="C14:Q14" si="6">C23*C79/1000000</f>
        <v>0</v>
      </c>
      <c r="D14" s="42">
        <f t="shared" si="6"/>
        <v>0</v>
      </c>
      <c r="E14" s="42">
        <f t="shared" si="6"/>
        <v>0</v>
      </c>
      <c r="F14" s="42">
        <f t="shared" si="6"/>
        <v>0</v>
      </c>
      <c r="G14" s="42">
        <f t="shared" si="6"/>
        <v>0</v>
      </c>
      <c r="H14" s="42">
        <f t="shared" si="6"/>
        <v>0</v>
      </c>
      <c r="I14" s="42">
        <f t="shared" si="6"/>
        <v>0</v>
      </c>
      <c r="J14" s="42">
        <f t="shared" si="6"/>
        <v>0</v>
      </c>
      <c r="K14" s="42">
        <f t="shared" si="6"/>
        <v>0</v>
      </c>
      <c r="L14" s="42">
        <f t="shared" si="6"/>
        <v>0</v>
      </c>
      <c r="M14" s="42">
        <f t="shared" si="6"/>
        <v>0</v>
      </c>
      <c r="N14" s="42">
        <f t="shared" si="6"/>
        <v>0</v>
      </c>
      <c r="O14" s="42">
        <f t="shared" si="6"/>
        <v>0</v>
      </c>
      <c r="P14" s="42">
        <f t="shared" si="6"/>
        <v>0</v>
      </c>
      <c r="Q14" s="42">
        <f t="shared" si="6"/>
        <v>0</v>
      </c>
    </row>
    <row r="15" spans="1:17" ht="11.45" customHeight="1" x14ac:dyDescent="0.25">
      <c r="A15" s="116" t="s">
        <v>127</v>
      </c>
      <c r="B15" s="42">
        <f>B24*B80/1000000</f>
        <v>2.8514193040690294</v>
      </c>
      <c r="C15" s="42">
        <f t="shared" ref="C15:Q15" si="7">C24*C80/1000000</f>
        <v>3.1830366599477777</v>
      </c>
      <c r="D15" s="42">
        <f t="shared" si="7"/>
        <v>3.4429784537698165</v>
      </c>
      <c r="E15" s="42">
        <f t="shared" si="7"/>
        <v>4.3581855009281183</v>
      </c>
      <c r="F15" s="42">
        <f t="shared" si="7"/>
        <v>7.3051735127521118</v>
      </c>
      <c r="G15" s="42">
        <f t="shared" si="7"/>
        <v>17.493647216880703</v>
      </c>
      <c r="H15" s="42">
        <f t="shared" si="7"/>
        <v>12.481835937982442</v>
      </c>
      <c r="I15" s="42">
        <f t="shared" si="7"/>
        <v>12.580053412316579</v>
      </c>
      <c r="J15" s="42">
        <f t="shared" si="7"/>
        <v>14.578557773138048</v>
      </c>
      <c r="K15" s="42">
        <f t="shared" si="7"/>
        <v>9.6818719689604542</v>
      </c>
      <c r="L15" s="42">
        <f t="shared" si="7"/>
        <v>8.8985148425815677</v>
      </c>
      <c r="M15" s="42">
        <f t="shared" si="7"/>
        <v>8.0107795588215591</v>
      </c>
      <c r="N15" s="42">
        <f t="shared" si="7"/>
        <v>7.3747063330031049</v>
      </c>
      <c r="O15" s="42">
        <f t="shared" si="7"/>
        <v>7.7363819254323554</v>
      </c>
      <c r="P15" s="42">
        <f t="shared" si="7"/>
        <v>6.9427506155231491</v>
      </c>
      <c r="Q15" s="42">
        <f t="shared" si="7"/>
        <v>8.3460760029163659</v>
      </c>
    </row>
    <row r="16" spans="1:17" ht="11.45" customHeight="1" x14ac:dyDescent="0.25">
      <c r="A16" s="116" t="s">
        <v>125</v>
      </c>
      <c r="B16" s="42">
        <f>B25*B81/1000000</f>
        <v>1.1058789227312131</v>
      </c>
      <c r="C16" s="42">
        <f t="shared" ref="C16:Q16" si="8">C25*C81/1000000</f>
        <v>8.1806817750605401E-2</v>
      </c>
      <c r="D16" s="42">
        <f t="shared" si="8"/>
        <v>1.0243293839338137</v>
      </c>
      <c r="E16" s="42">
        <f t="shared" si="8"/>
        <v>1.373036888508145</v>
      </c>
      <c r="F16" s="42">
        <f t="shared" si="8"/>
        <v>2.2695328093767668</v>
      </c>
      <c r="G16" s="42">
        <f t="shared" si="8"/>
        <v>2.5689518436126129</v>
      </c>
      <c r="H16" s="42">
        <f t="shared" si="8"/>
        <v>1.5825130291907978</v>
      </c>
      <c r="I16" s="42">
        <f t="shared" si="8"/>
        <v>1.915210429098541</v>
      </c>
      <c r="J16" s="42">
        <f t="shared" si="8"/>
        <v>2.3596871141604723</v>
      </c>
      <c r="K16" s="42">
        <f t="shared" si="8"/>
        <v>1.9609783253821453</v>
      </c>
      <c r="L16" s="42">
        <f t="shared" si="8"/>
        <v>1.795509777279882</v>
      </c>
      <c r="M16" s="42">
        <f t="shared" si="8"/>
        <v>1.8807279565193662</v>
      </c>
      <c r="N16" s="42">
        <f t="shared" si="8"/>
        <v>2.2421319924050249</v>
      </c>
      <c r="O16" s="42">
        <f t="shared" si="8"/>
        <v>2.4241544982605596</v>
      </c>
      <c r="P16" s="42">
        <f t="shared" si="8"/>
        <v>2.2012948972632969</v>
      </c>
      <c r="Q16" s="42">
        <f t="shared" si="8"/>
        <v>2.2199469497024094</v>
      </c>
    </row>
    <row r="17" spans="1:17" ht="11.45" customHeight="1" x14ac:dyDescent="0.25">
      <c r="A17" s="128" t="s">
        <v>18</v>
      </c>
      <c r="B17" s="131">
        <f t="shared" ref="B17" si="9">SUM(B18:B19)</f>
        <v>0.13565226943174175</v>
      </c>
      <c r="C17" s="131">
        <f t="shared" ref="C17:Q17" si="10">SUM(C18:C19)</f>
        <v>0.13093657146731671</v>
      </c>
      <c r="D17" s="131">
        <f t="shared" si="10"/>
        <v>0.15593554671843085</v>
      </c>
      <c r="E17" s="131">
        <f t="shared" si="10"/>
        <v>0.17906682606023064</v>
      </c>
      <c r="F17" s="131">
        <f t="shared" si="10"/>
        <v>0.16229890980164277</v>
      </c>
      <c r="G17" s="131">
        <f t="shared" si="10"/>
        <v>0.12200643220378476</v>
      </c>
      <c r="H17" s="131">
        <f t="shared" si="10"/>
        <v>0.10713724661109369</v>
      </c>
      <c r="I17" s="131">
        <f t="shared" si="10"/>
        <v>0.11036617758798209</v>
      </c>
      <c r="J17" s="131">
        <f t="shared" si="10"/>
        <v>0.17860284461316972</v>
      </c>
      <c r="K17" s="131">
        <f t="shared" si="10"/>
        <v>0.24218037656940278</v>
      </c>
      <c r="L17" s="131">
        <f t="shared" si="10"/>
        <v>0.19801731383417551</v>
      </c>
      <c r="M17" s="131">
        <f t="shared" si="10"/>
        <v>0.22943768715375823</v>
      </c>
      <c r="N17" s="131">
        <f t="shared" si="10"/>
        <v>0.23922866266761728</v>
      </c>
      <c r="O17" s="131">
        <f t="shared" si="10"/>
        <v>0.24188046244431782</v>
      </c>
      <c r="P17" s="131">
        <f t="shared" si="10"/>
        <v>0.21013493351244142</v>
      </c>
      <c r="Q17" s="131">
        <f t="shared" si="10"/>
        <v>0.2270955125208044</v>
      </c>
    </row>
    <row r="18" spans="1:17" ht="11.45" customHeight="1" x14ac:dyDescent="0.25">
      <c r="A18" s="95" t="s">
        <v>126</v>
      </c>
      <c r="B18" s="37">
        <f>B27*B83/1000000</f>
        <v>9.0916140111922089E-2</v>
      </c>
      <c r="C18" s="37">
        <f t="shared" ref="C18:Q18" si="11">C27*C83/1000000</f>
        <v>8.5182813419329373E-2</v>
      </c>
      <c r="D18" s="37">
        <f t="shared" si="11"/>
        <v>0.10133232724885993</v>
      </c>
      <c r="E18" s="37">
        <f t="shared" si="11"/>
        <v>0.11191735084313932</v>
      </c>
      <c r="F18" s="37">
        <f t="shared" si="11"/>
        <v>9.2497229954924542E-2</v>
      </c>
      <c r="G18" s="37">
        <f t="shared" si="11"/>
        <v>5.3067230991081245E-2</v>
      </c>
      <c r="H18" s="37">
        <f t="shared" si="11"/>
        <v>2.7194237171104405E-2</v>
      </c>
      <c r="I18" s="37">
        <f t="shared" si="11"/>
        <v>2.7996388979744928E-2</v>
      </c>
      <c r="J18" s="37">
        <f t="shared" si="11"/>
        <v>9.1721767548521502E-2</v>
      </c>
      <c r="K18" s="37">
        <f t="shared" si="11"/>
        <v>0.15144677703838968</v>
      </c>
      <c r="L18" s="37">
        <f t="shared" si="11"/>
        <v>0.1387968028181655</v>
      </c>
      <c r="M18" s="37">
        <f t="shared" si="11"/>
        <v>0.16302833421161717</v>
      </c>
      <c r="N18" s="37">
        <f t="shared" si="11"/>
        <v>0.1682194640495191</v>
      </c>
      <c r="O18" s="37">
        <f t="shared" si="11"/>
        <v>0.16142259312338905</v>
      </c>
      <c r="P18" s="37">
        <f t="shared" si="11"/>
        <v>0.11957767394565179</v>
      </c>
      <c r="Q18" s="37">
        <f t="shared" si="11"/>
        <v>0.13925335093109795</v>
      </c>
    </row>
    <row r="19" spans="1:17" ht="11.45" customHeight="1" x14ac:dyDescent="0.25">
      <c r="A19" s="93" t="s">
        <v>125</v>
      </c>
      <c r="B19" s="36">
        <f>B28*B84/1000000</f>
        <v>4.4736129319819663E-2</v>
      </c>
      <c r="C19" s="36">
        <f t="shared" ref="C19:Q19" si="12">C28*C84/1000000</f>
        <v>4.5753758047987342E-2</v>
      </c>
      <c r="D19" s="36">
        <f t="shared" si="12"/>
        <v>5.4603219469570904E-2</v>
      </c>
      <c r="E19" s="36">
        <f t="shared" si="12"/>
        <v>6.7149475217091317E-2</v>
      </c>
      <c r="F19" s="36">
        <f t="shared" si="12"/>
        <v>6.9801679846718229E-2</v>
      </c>
      <c r="G19" s="36">
        <f t="shared" si="12"/>
        <v>6.8939201212703527E-2</v>
      </c>
      <c r="H19" s="36">
        <f t="shared" si="12"/>
        <v>7.994300943998929E-2</v>
      </c>
      <c r="I19" s="36">
        <f t="shared" si="12"/>
        <v>8.2369788608237154E-2</v>
      </c>
      <c r="J19" s="36">
        <f t="shared" si="12"/>
        <v>8.6881077064648218E-2</v>
      </c>
      <c r="K19" s="36">
        <f t="shared" si="12"/>
        <v>9.0733599531013107E-2</v>
      </c>
      <c r="L19" s="36">
        <f t="shared" si="12"/>
        <v>5.9220511016010009E-2</v>
      </c>
      <c r="M19" s="36">
        <f t="shared" si="12"/>
        <v>6.6409352942141064E-2</v>
      </c>
      <c r="N19" s="36">
        <f t="shared" si="12"/>
        <v>7.1009198618098179E-2</v>
      </c>
      <c r="O19" s="36">
        <f t="shared" si="12"/>
        <v>8.0457869320928785E-2</v>
      </c>
      <c r="P19" s="36">
        <f t="shared" si="12"/>
        <v>9.055725956678963E-2</v>
      </c>
      <c r="Q19" s="36">
        <f t="shared" si="12"/>
        <v>8.7842161589706438E-2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6464</v>
      </c>
      <c r="C21" s="41">
        <f t="shared" ref="C21:Q21" si="14">SUM(C22,C26)</f>
        <v>5886</v>
      </c>
      <c r="D21" s="41">
        <f t="shared" si="14"/>
        <v>7447</v>
      </c>
      <c r="E21" s="41">
        <f t="shared" si="14"/>
        <v>9488</v>
      </c>
      <c r="F21" s="41">
        <f t="shared" si="14"/>
        <v>15921.999999999998</v>
      </c>
      <c r="G21" s="41">
        <f t="shared" si="14"/>
        <v>31203</v>
      </c>
      <c r="H21" s="41">
        <f t="shared" si="14"/>
        <v>23089</v>
      </c>
      <c r="I21" s="41">
        <f t="shared" si="14"/>
        <v>22754.999999999996</v>
      </c>
      <c r="J21" s="41">
        <f t="shared" si="14"/>
        <v>26596.999999999996</v>
      </c>
      <c r="K21" s="41">
        <f t="shared" si="14"/>
        <v>19095</v>
      </c>
      <c r="L21" s="41">
        <f t="shared" si="14"/>
        <v>17362</v>
      </c>
      <c r="M21" s="41">
        <f t="shared" si="14"/>
        <v>16009</v>
      </c>
      <c r="N21" s="41">
        <f t="shared" si="14"/>
        <v>15462</v>
      </c>
      <c r="O21" s="41">
        <f t="shared" si="14"/>
        <v>16180</v>
      </c>
      <c r="P21" s="41">
        <f t="shared" si="14"/>
        <v>14578</v>
      </c>
      <c r="Q21" s="41">
        <f t="shared" si="14"/>
        <v>17061</v>
      </c>
    </row>
    <row r="22" spans="1:17" ht="11.45" customHeight="1" x14ac:dyDescent="0.25">
      <c r="A22" s="130" t="s">
        <v>39</v>
      </c>
      <c r="B22" s="132">
        <f t="shared" ref="B22" si="15">SUM(B23:B25)</f>
        <v>6256</v>
      </c>
      <c r="C22" s="132">
        <f t="shared" ref="C22:Q22" si="16">SUM(C23:C25)</f>
        <v>5688</v>
      </c>
      <c r="D22" s="132">
        <f t="shared" si="16"/>
        <v>7211</v>
      </c>
      <c r="E22" s="132">
        <f t="shared" si="16"/>
        <v>9222</v>
      </c>
      <c r="F22" s="132">
        <f t="shared" si="16"/>
        <v>15692.999999999998</v>
      </c>
      <c r="G22" s="132">
        <f t="shared" si="16"/>
        <v>31052</v>
      </c>
      <c r="H22" s="132">
        <f t="shared" si="16"/>
        <v>22982</v>
      </c>
      <c r="I22" s="132">
        <f t="shared" si="16"/>
        <v>22640.999999999996</v>
      </c>
      <c r="J22" s="132">
        <f t="shared" si="16"/>
        <v>26324.999999999996</v>
      </c>
      <c r="K22" s="132">
        <f t="shared" si="16"/>
        <v>18686</v>
      </c>
      <c r="L22" s="132">
        <f t="shared" si="16"/>
        <v>17004</v>
      </c>
      <c r="M22" s="132">
        <f t="shared" si="16"/>
        <v>15583</v>
      </c>
      <c r="N22" s="132">
        <f t="shared" si="16"/>
        <v>15021</v>
      </c>
      <c r="O22" s="132">
        <f t="shared" si="16"/>
        <v>15755</v>
      </c>
      <c r="P22" s="132">
        <f t="shared" si="16"/>
        <v>14231</v>
      </c>
      <c r="Q22" s="132">
        <f t="shared" si="16"/>
        <v>16681</v>
      </c>
    </row>
    <row r="23" spans="1:17" ht="11.45" customHeight="1" x14ac:dyDescent="0.25">
      <c r="A23" s="116" t="s">
        <v>23</v>
      </c>
      <c r="B23" s="42">
        <f>IF(B32=0,0,B32/B70)</f>
        <v>0</v>
      </c>
      <c r="C23" s="42">
        <f t="shared" ref="C23:Q23" si="17">IF(C32=0,0,C32/C70)</f>
        <v>0</v>
      </c>
      <c r="D23" s="42">
        <f t="shared" si="17"/>
        <v>0</v>
      </c>
      <c r="E23" s="42">
        <f t="shared" si="17"/>
        <v>0</v>
      </c>
      <c r="F23" s="42">
        <f t="shared" si="17"/>
        <v>0</v>
      </c>
      <c r="G23" s="42">
        <f t="shared" si="17"/>
        <v>0</v>
      </c>
      <c r="H23" s="42">
        <f t="shared" si="17"/>
        <v>0</v>
      </c>
      <c r="I23" s="42">
        <f t="shared" si="17"/>
        <v>0</v>
      </c>
      <c r="J23" s="42">
        <f t="shared" si="17"/>
        <v>0</v>
      </c>
      <c r="K23" s="42">
        <f t="shared" si="17"/>
        <v>0</v>
      </c>
      <c r="L23" s="42">
        <f t="shared" si="17"/>
        <v>0</v>
      </c>
      <c r="M23" s="42">
        <f t="shared" si="17"/>
        <v>0</v>
      </c>
      <c r="N23" s="42">
        <f t="shared" si="17"/>
        <v>0</v>
      </c>
      <c r="O23" s="42">
        <f t="shared" si="17"/>
        <v>0</v>
      </c>
      <c r="P23" s="42">
        <f t="shared" si="17"/>
        <v>0</v>
      </c>
      <c r="Q23" s="42">
        <f t="shared" si="17"/>
        <v>0</v>
      </c>
    </row>
    <row r="24" spans="1:17" ht="11.45" customHeight="1" x14ac:dyDescent="0.25">
      <c r="A24" s="116" t="s">
        <v>127</v>
      </c>
      <c r="B24" s="42">
        <f t="shared" ref="B24:Q25" si="18">IF(B33=0,0,B33/B71)</f>
        <v>5013</v>
      </c>
      <c r="C24" s="42">
        <f t="shared" si="18"/>
        <v>5596</v>
      </c>
      <c r="D24" s="42">
        <f t="shared" si="18"/>
        <v>6053</v>
      </c>
      <c r="E24" s="42">
        <f t="shared" si="18"/>
        <v>7662</v>
      </c>
      <c r="F24" s="42">
        <f t="shared" si="18"/>
        <v>12842.999999999998</v>
      </c>
      <c r="G24" s="42">
        <f t="shared" si="18"/>
        <v>27826</v>
      </c>
      <c r="H24" s="42">
        <f t="shared" si="18"/>
        <v>21184</v>
      </c>
      <c r="I24" s="42">
        <f t="shared" si="18"/>
        <v>20464.999999999996</v>
      </c>
      <c r="J24" s="42">
        <f t="shared" si="18"/>
        <v>23643.999999999996</v>
      </c>
      <c r="K24" s="42">
        <f t="shared" si="18"/>
        <v>16458</v>
      </c>
      <c r="L24" s="42">
        <f t="shared" si="18"/>
        <v>14862</v>
      </c>
      <c r="M24" s="42">
        <f t="shared" si="18"/>
        <v>13338</v>
      </c>
      <c r="N24" s="42">
        <f t="shared" si="18"/>
        <v>12343</v>
      </c>
      <c r="O24" s="42">
        <f t="shared" si="18"/>
        <v>12858</v>
      </c>
      <c r="P24" s="42">
        <f t="shared" si="18"/>
        <v>11599</v>
      </c>
      <c r="Q24" s="42">
        <f t="shared" si="18"/>
        <v>14028</v>
      </c>
    </row>
    <row r="25" spans="1:17" ht="11.45" customHeight="1" x14ac:dyDescent="0.25">
      <c r="A25" s="116" t="s">
        <v>125</v>
      </c>
      <c r="B25" s="42">
        <f t="shared" si="18"/>
        <v>1243</v>
      </c>
      <c r="C25" s="42">
        <f t="shared" si="18"/>
        <v>92</v>
      </c>
      <c r="D25" s="42">
        <f t="shared" si="18"/>
        <v>1158</v>
      </c>
      <c r="E25" s="42">
        <f t="shared" si="18"/>
        <v>1560</v>
      </c>
      <c r="F25" s="42">
        <f t="shared" si="18"/>
        <v>2850</v>
      </c>
      <c r="G25" s="42">
        <f t="shared" si="18"/>
        <v>3225.9999999999995</v>
      </c>
      <c r="H25" s="42">
        <f t="shared" si="18"/>
        <v>1798</v>
      </c>
      <c r="I25" s="42">
        <f t="shared" si="18"/>
        <v>2176</v>
      </c>
      <c r="J25" s="42">
        <f t="shared" si="18"/>
        <v>2681</v>
      </c>
      <c r="K25" s="42">
        <f t="shared" si="18"/>
        <v>2228</v>
      </c>
      <c r="L25" s="42">
        <f t="shared" si="18"/>
        <v>2142</v>
      </c>
      <c r="M25" s="42">
        <f t="shared" si="18"/>
        <v>2245</v>
      </c>
      <c r="N25" s="42">
        <f t="shared" si="18"/>
        <v>2678</v>
      </c>
      <c r="O25" s="42">
        <f t="shared" si="18"/>
        <v>2897</v>
      </c>
      <c r="P25" s="42">
        <f t="shared" si="18"/>
        <v>2632</v>
      </c>
      <c r="Q25" s="42">
        <f t="shared" si="18"/>
        <v>2653</v>
      </c>
    </row>
    <row r="26" spans="1:17" ht="11.45" customHeight="1" x14ac:dyDescent="0.25">
      <c r="A26" s="128" t="s">
        <v>18</v>
      </c>
      <c r="B26" s="131">
        <f t="shared" ref="B26" si="19">SUM(B27:B28)</f>
        <v>208</v>
      </c>
      <c r="C26" s="131">
        <f t="shared" ref="C26:Q26" si="20">SUM(C27:C28)</f>
        <v>198</v>
      </c>
      <c r="D26" s="131">
        <f t="shared" si="20"/>
        <v>236</v>
      </c>
      <c r="E26" s="131">
        <f t="shared" si="20"/>
        <v>266</v>
      </c>
      <c r="F26" s="131">
        <f t="shared" si="20"/>
        <v>229</v>
      </c>
      <c r="G26" s="131">
        <f t="shared" si="20"/>
        <v>151</v>
      </c>
      <c r="H26" s="131">
        <f t="shared" si="20"/>
        <v>107</v>
      </c>
      <c r="I26" s="131">
        <f t="shared" si="20"/>
        <v>114</v>
      </c>
      <c r="J26" s="131">
        <f t="shared" si="20"/>
        <v>272</v>
      </c>
      <c r="K26" s="131">
        <f t="shared" si="20"/>
        <v>409</v>
      </c>
      <c r="L26" s="131">
        <f t="shared" si="20"/>
        <v>358</v>
      </c>
      <c r="M26" s="131">
        <f t="shared" si="20"/>
        <v>426</v>
      </c>
      <c r="N26" s="131">
        <f t="shared" si="20"/>
        <v>441</v>
      </c>
      <c r="O26" s="131">
        <f t="shared" si="20"/>
        <v>425</v>
      </c>
      <c r="P26" s="131">
        <f t="shared" si="20"/>
        <v>347</v>
      </c>
      <c r="Q26" s="131">
        <f t="shared" si="20"/>
        <v>380</v>
      </c>
    </row>
    <row r="27" spans="1:17" ht="11.45" customHeight="1" x14ac:dyDescent="0.25">
      <c r="A27" s="95" t="s">
        <v>126</v>
      </c>
      <c r="B27" s="37">
        <f t="shared" ref="B27:Q28" si="21">IF(B36=0,0,B36/B74)</f>
        <v>178</v>
      </c>
      <c r="C27" s="37">
        <f t="shared" si="21"/>
        <v>167</v>
      </c>
      <c r="D27" s="37">
        <f t="shared" si="21"/>
        <v>199</v>
      </c>
      <c r="E27" s="37">
        <f t="shared" si="21"/>
        <v>220.00000000000003</v>
      </c>
      <c r="F27" s="37">
        <f t="shared" si="21"/>
        <v>182</v>
      </c>
      <c r="G27" s="37">
        <f t="shared" si="21"/>
        <v>104</v>
      </c>
      <c r="H27" s="37">
        <f t="shared" si="21"/>
        <v>53</v>
      </c>
      <c r="I27" s="37">
        <f t="shared" si="21"/>
        <v>55.000000000000007</v>
      </c>
      <c r="J27" s="37">
        <f t="shared" si="21"/>
        <v>216</v>
      </c>
      <c r="K27" s="37">
        <f t="shared" si="21"/>
        <v>357</v>
      </c>
      <c r="L27" s="37">
        <f t="shared" si="21"/>
        <v>327</v>
      </c>
      <c r="M27" s="37">
        <f t="shared" si="21"/>
        <v>391</v>
      </c>
      <c r="N27" s="37">
        <f t="shared" si="21"/>
        <v>405</v>
      </c>
      <c r="O27" s="37">
        <f t="shared" si="21"/>
        <v>388</v>
      </c>
      <c r="P27" s="37">
        <f t="shared" si="21"/>
        <v>306</v>
      </c>
      <c r="Q27" s="37">
        <f t="shared" si="21"/>
        <v>341</v>
      </c>
    </row>
    <row r="28" spans="1:17" ht="11.45" customHeight="1" x14ac:dyDescent="0.25">
      <c r="A28" s="93" t="s">
        <v>125</v>
      </c>
      <c r="B28" s="36">
        <f t="shared" si="21"/>
        <v>30</v>
      </c>
      <c r="C28" s="36">
        <f t="shared" si="21"/>
        <v>31</v>
      </c>
      <c r="D28" s="36">
        <f t="shared" si="21"/>
        <v>37</v>
      </c>
      <c r="E28" s="36">
        <f t="shared" si="21"/>
        <v>46</v>
      </c>
      <c r="F28" s="36">
        <f t="shared" si="21"/>
        <v>47</v>
      </c>
      <c r="G28" s="36">
        <f t="shared" si="21"/>
        <v>47</v>
      </c>
      <c r="H28" s="36">
        <f t="shared" si="21"/>
        <v>54</v>
      </c>
      <c r="I28" s="36">
        <f t="shared" si="21"/>
        <v>59</v>
      </c>
      <c r="J28" s="36">
        <f t="shared" si="21"/>
        <v>56</v>
      </c>
      <c r="K28" s="36">
        <f t="shared" si="21"/>
        <v>52</v>
      </c>
      <c r="L28" s="36">
        <f t="shared" si="21"/>
        <v>31</v>
      </c>
      <c r="M28" s="36">
        <f t="shared" si="21"/>
        <v>35</v>
      </c>
      <c r="N28" s="36">
        <f t="shared" si="21"/>
        <v>36</v>
      </c>
      <c r="O28" s="36">
        <f t="shared" si="21"/>
        <v>37</v>
      </c>
      <c r="P28" s="36">
        <f t="shared" si="21"/>
        <v>41</v>
      </c>
      <c r="Q28" s="36">
        <f t="shared" si="21"/>
        <v>39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553189</v>
      </c>
      <c r="C31" s="132">
        <f t="shared" si="22"/>
        <v>458314</v>
      </c>
      <c r="D31" s="132">
        <f t="shared" si="22"/>
        <v>627771</v>
      </c>
      <c r="E31" s="132">
        <f t="shared" si="22"/>
        <v>807833</v>
      </c>
      <c r="F31" s="132">
        <f t="shared" si="22"/>
        <v>1291282</v>
      </c>
      <c r="G31" s="132">
        <f t="shared" si="22"/>
        <v>2711783</v>
      </c>
      <c r="H31" s="132">
        <f t="shared" si="22"/>
        <v>2153021</v>
      </c>
      <c r="I31" s="132">
        <f t="shared" si="22"/>
        <v>2264629</v>
      </c>
      <c r="J31" s="132">
        <f t="shared" si="22"/>
        <v>2600088</v>
      </c>
      <c r="K31" s="132">
        <f t="shared" si="22"/>
        <v>1951968</v>
      </c>
      <c r="L31" s="132">
        <f t="shared" si="22"/>
        <v>1887650</v>
      </c>
      <c r="M31" s="132">
        <f t="shared" si="22"/>
        <v>1816601</v>
      </c>
      <c r="N31" s="132">
        <f t="shared" si="22"/>
        <v>1619774</v>
      </c>
      <c r="O31" s="132">
        <f t="shared" si="22"/>
        <v>1624796</v>
      </c>
      <c r="P31" s="132">
        <f t="shared" si="22"/>
        <v>1789445</v>
      </c>
      <c r="Q31" s="132">
        <f t="shared" si="22"/>
        <v>2050200</v>
      </c>
    </row>
    <row r="32" spans="1:17" ht="11.45" customHeight="1" x14ac:dyDescent="0.25">
      <c r="A32" s="116" t="s">
        <v>23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</row>
    <row r="33" spans="1:17" ht="11.45" customHeight="1" x14ac:dyDescent="0.25">
      <c r="A33" s="116" t="s">
        <v>127</v>
      </c>
      <c r="B33" s="42">
        <v>400008</v>
      </c>
      <c r="C33" s="42">
        <v>446901</v>
      </c>
      <c r="D33" s="42">
        <v>487805.00000000006</v>
      </c>
      <c r="E33" s="42">
        <v>622170</v>
      </c>
      <c r="F33" s="42">
        <v>1065149</v>
      </c>
      <c r="G33" s="42">
        <v>2419595</v>
      </c>
      <c r="H33" s="42">
        <v>1927483.0000000002</v>
      </c>
      <c r="I33" s="42">
        <v>1974789</v>
      </c>
      <c r="J33" s="42">
        <v>2232011</v>
      </c>
      <c r="K33" s="42">
        <v>1626527</v>
      </c>
      <c r="L33" s="42">
        <v>1552874</v>
      </c>
      <c r="M33" s="42">
        <v>1475065</v>
      </c>
      <c r="N33" s="42">
        <v>1244383</v>
      </c>
      <c r="O33" s="42">
        <v>1236211</v>
      </c>
      <c r="P33" s="42">
        <v>1360250</v>
      </c>
      <c r="Q33" s="42">
        <v>1621421</v>
      </c>
    </row>
    <row r="34" spans="1:17" ht="11.45" customHeight="1" x14ac:dyDescent="0.25">
      <c r="A34" s="116" t="s">
        <v>125</v>
      </c>
      <c r="B34" s="42">
        <v>153181</v>
      </c>
      <c r="C34" s="42">
        <v>11413</v>
      </c>
      <c r="D34" s="42">
        <v>139966</v>
      </c>
      <c r="E34" s="42">
        <v>185663</v>
      </c>
      <c r="F34" s="42">
        <v>226132.99999999997</v>
      </c>
      <c r="G34" s="42">
        <v>292188</v>
      </c>
      <c r="H34" s="42">
        <v>225538</v>
      </c>
      <c r="I34" s="42">
        <v>289840</v>
      </c>
      <c r="J34" s="42">
        <v>368077</v>
      </c>
      <c r="K34" s="42">
        <v>325441</v>
      </c>
      <c r="L34" s="42">
        <v>334776</v>
      </c>
      <c r="M34" s="42">
        <v>341536</v>
      </c>
      <c r="N34" s="42">
        <v>375391</v>
      </c>
      <c r="O34" s="42">
        <v>388585</v>
      </c>
      <c r="P34" s="42">
        <v>429195</v>
      </c>
      <c r="Q34" s="42">
        <v>428779</v>
      </c>
    </row>
    <row r="35" spans="1:17" ht="11.45" customHeight="1" x14ac:dyDescent="0.25">
      <c r="A35" s="128" t="s">
        <v>137</v>
      </c>
      <c r="B35" s="131">
        <f t="shared" ref="B35:Q35" si="23">SUM(B36:B37)</f>
        <v>5249.459852043251</v>
      </c>
      <c r="C35" s="131">
        <f t="shared" si="23"/>
        <v>5159.0950090258521</v>
      </c>
      <c r="D35" s="131">
        <f t="shared" si="23"/>
        <v>6238.3159370291787</v>
      </c>
      <c r="E35" s="131">
        <f t="shared" si="23"/>
        <v>7219.7007824141438</v>
      </c>
      <c r="F35" s="131">
        <f t="shared" si="23"/>
        <v>6539.2113505433254</v>
      </c>
      <c r="G35" s="131">
        <f t="shared" si="23"/>
        <v>4836.8426259309435</v>
      </c>
      <c r="H35" s="131">
        <f t="shared" si="23"/>
        <v>4045.4693494783178</v>
      </c>
      <c r="I35" s="131">
        <f t="shared" si="23"/>
        <v>4349.8568432466554</v>
      </c>
      <c r="J35" s="131">
        <f t="shared" si="23"/>
        <v>7373.6808933147786</v>
      </c>
      <c r="K35" s="131">
        <f t="shared" si="23"/>
        <v>10065.56676215414</v>
      </c>
      <c r="L35" s="131">
        <f t="shared" si="23"/>
        <v>8625.3162651941439</v>
      </c>
      <c r="M35" s="131">
        <f t="shared" si="23"/>
        <v>10471.30433167169</v>
      </c>
      <c r="N35" s="131">
        <f t="shared" si="23"/>
        <v>10709.524345817965</v>
      </c>
      <c r="O35" s="131">
        <f t="shared" si="23"/>
        <v>10403.203208108243</v>
      </c>
      <c r="P35" s="131">
        <f t="shared" si="23"/>
        <v>9439.1631985121239</v>
      </c>
      <c r="Q35" s="131">
        <f t="shared" si="23"/>
        <v>9976.2191371269855</v>
      </c>
    </row>
    <row r="36" spans="1:17" ht="11.45" customHeight="1" x14ac:dyDescent="0.25">
      <c r="A36" s="95" t="s">
        <v>126</v>
      </c>
      <c r="B36" s="37">
        <v>3638.9363596005683</v>
      </c>
      <c r="C36" s="37">
        <v>3501.0308834703937</v>
      </c>
      <c r="D36" s="37">
        <v>4236.4651923022266</v>
      </c>
      <c r="E36" s="37">
        <v>4749.8829647650173</v>
      </c>
      <c r="F36" s="37">
        <v>3979.9616188469313</v>
      </c>
      <c r="G36" s="37">
        <v>2250.5850378053242</v>
      </c>
      <c r="H36" s="37">
        <v>1101.3575984724976</v>
      </c>
      <c r="I36" s="37">
        <v>1130.1448181760202</v>
      </c>
      <c r="J36" s="37">
        <v>4336.4727226338764</v>
      </c>
      <c r="K36" s="37">
        <v>7275.6285631141673</v>
      </c>
      <c r="L36" s="37">
        <v>6919.1958926469606</v>
      </c>
      <c r="M36" s="37">
        <v>8577.5729969705881</v>
      </c>
      <c r="N36" s="37">
        <v>8808.2736621303593</v>
      </c>
      <c r="O36" s="37">
        <v>8535.6152256130499</v>
      </c>
      <c r="P36" s="37">
        <v>7268.5050928080245</v>
      </c>
      <c r="Q36" s="37">
        <v>7994.1490762827862</v>
      </c>
    </row>
    <row r="37" spans="1:17" ht="11.45" customHeight="1" x14ac:dyDescent="0.25">
      <c r="A37" s="93" t="s">
        <v>125</v>
      </c>
      <c r="B37" s="36">
        <v>1610.5234924426827</v>
      </c>
      <c r="C37" s="36">
        <v>1658.0641255554578</v>
      </c>
      <c r="D37" s="36">
        <v>2001.8507447269521</v>
      </c>
      <c r="E37" s="36">
        <v>2469.8178176491265</v>
      </c>
      <c r="F37" s="36">
        <v>2559.2497316963941</v>
      </c>
      <c r="G37" s="36">
        <v>2586.2575881256198</v>
      </c>
      <c r="H37" s="36">
        <v>2944.1117510058202</v>
      </c>
      <c r="I37" s="36">
        <v>3219.7120250706353</v>
      </c>
      <c r="J37" s="36">
        <v>3037.2081706809022</v>
      </c>
      <c r="K37" s="36">
        <v>2789.9381990399734</v>
      </c>
      <c r="L37" s="36">
        <v>1706.1203725471826</v>
      </c>
      <c r="M37" s="36">
        <v>1893.7313347011016</v>
      </c>
      <c r="N37" s="36">
        <v>1901.250683687605</v>
      </c>
      <c r="O37" s="36">
        <v>1867.587982495194</v>
      </c>
      <c r="P37" s="36">
        <v>2170.6581057040985</v>
      </c>
      <c r="Q37" s="36">
        <v>1982.0700608442</v>
      </c>
    </row>
    <row r="39" spans="1:17" ht="11.45" customHeight="1" x14ac:dyDescent="0.25">
      <c r="A39" s="27" t="s">
        <v>136</v>
      </c>
      <c r="B39" s="41">
        <f t="shared" ref="B39:Q39" si="24">SUM(B40,B44)</f>
        <v>5.6721748400849998</v>
      </c>
      <c r="C39" s="41">
        <f t="shared" si="24"/>
        <v>5.982942430704</v>
      </c>
      <c r="D39" s="41">
        <f t="shared" si="24"/>
        <v>6.2265458422169999</v>
      </c>
      <c r="E39" s="41">
        <f t="shared" si="24"/>
        <v>7.2510130722600001</v>
      </c>
      <c r="F39" s="41">
        <f t="shared" si="24"/>
        <v>10.878759098332999</v>
      </c>
      <c r="G39" s="41">
        <f t="shared" si="24"/>
        <v>19.623685798136002</v>
      </c>
      <c r="H39" s="41">
        <f t="shared" si="24"/>
        <v>19.501279970134</v>
      </c>
      <c r="I39" s="41">
        <f t="shared" si="24"/>
        <v>19.378874142132002</v>
      </c>
      <c r="J39" s="41">
        <f t="shared" si="24"/>
        <v>19.25646831413</v>
      </c>
      <c r="K39" s="41">
        <f t="shared" si="24"/>
        <v>19.134062486127998</v>
      </c>
      <c r="L39" s="41">
        <f t="shared" si="24"/>
        <v>19.011656658126</v>
      </c>
      <c r="M39" s="41">
        <f t="shared" si="24"/>
        <v>18.889250830123999</v>
      </c>
      <c r="N39" s="41">
        <f t="shared" si="24"/>
        <v>18.766845002122</v>
      </c>
      <c r="O39" s="41">
        <f t="shared" si="24"/>
        <v>18.724705807463998</v>
      </c>
      <c r="P39" s="41">
        <f t="shared" si="24"/>
        <v>18.602299979462</v>
      </c>
      <c r="Q39" s="41">
        <f t="shared" si="24"/>
        <v>18.479894151460002</v>
      </c>
    </row>
    <row r="40" spans="1:17" ht="11.45" customHeight="1" x14ac:dyDescent="0.25">
      <c r="A40" s="130" t="s">
        <v>39</v>
      </c>
      <c r="B40" s="132">
        <f t="shared" ref="B40:Q40" si="25">SUM(B41:B43)</f>
        <v>3.6721748400849998</v>
      </c>
      <c r="C40" s="132">
        <f t="shared" si="25"/>
        <v>3.982942430704</v>
      </c>
      <c r="D40" s="132">
        <f t="shared" si="25"/>
        <v>4.2265458422169999</v>
      </c>
      <c r="E40" s="132">
        <f t="shared" si="25"/>
        <v>5.2510130722600001</v>
      </c>
      <c r="F40" s="132">
        <f t="shared" si="25"/>
        <v>8.8787590983329991</v>
      </c>
      <c r="G40" s="132">
        <f t="shared" si="25"/>
        <v>17.623685798136002</v>
      </c>
      <c r="H40" s="132">
        <f t="shared" si="25"/>
        <v>17.501279970134</v>
      </c>
      <c r="I40" s="132">
        <f t="shared" si="25"/>
        <v>17.378874142132002</v>
      </c>
      <c r="J40" s="132">
        <f t="shared" si="25"/>
        <v>17.25646831413</v>
      </c>
      <c r="K40" s="132">
        <f t="shared" si="25"/>
        <v>17.134062486127998</v>
      </c>
      <c r="L40" s="132">
        <f t="shared" si="25"/>
        <v>17.011656658126</v>
      </c>
      <c r="M40" s="132">
        <f t="shared" si="25"/>
        <v>16.889250830123999</v>
      </c>
      <c r="N40" s="132">
        <f t="shared" si="25"/>
        <v>16.766845002122</v>
      </c>
      <c r="O40" s="132">
        <f t="shared" si="25"/>
        <v>16.724705807463998</v>
      </c>
      <c r="P40" s="132">
        <f t="shared" si="25"/>
        <v>16.602299979462</v>
      </c>
      <c r="Q40" s="132">
        <f t="shared" si="25"/>
        <v>16.479894151460002</v>
      </c>
    </row>
    <row r="41" spans="1:17" ht="11.45" customHeight="1" x14ac:dyDescent="0.25">
      <c r="A41" s="116" t="s">
        <v>23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</row>
    <row r="42" spans="1:17" ht="11.45" customHeight="1" x14ac:dyDescent="0.25">
      <c r="A42" s="116" t="s">
        <v>127</v>
      </c>
      <c r="B42" s="42">
        <v>2.6721748400849998</v>
      </c>
      <c r="C42" s="42">
        <v>2.982942430704</v>
      </c>
      <c r="D42" s="42">
        <v>3.2265458422169999</v>
      </c>
      <c r="E42" s="42">
        <v>4.0842217484010002</v>
      </c>
      <c r="F42" s="42">
        <v>6.8459488272920002</v>
      </c>
      <c r="G42" s="42">
        <v>15.32268722467</v>
      </c>
      <c r="H42" s="42">
        <v>15.233614730000999</v>
      </c>
      <c r="I42" s="42">
        <v>15.144542235332001</v>
      </c>
      <c r="J42" s="42">
        <v>15.055469740663</v>
      </c>
      <c r="K42" s="42">
        <v>14.966397245993999</v>
      </c>
      <c r="L42" s="42">
        <v>14.877324751325</v>
      </c>
      <c r="M42" s="42">
        <v>14.788252256656</v>
      </c>
      <c r="N42" s="42">
        <v>14.699179761987001</v>
      </c>
      <c r="O42" s="42">
        <v>14.610107267318</v>
      </c>
      <c r="P42" s="42">
        <v>14.521034772648999</v>
      </c>
      <c r="Q42" s="42">
        <v>14.43196227798</v>
      </c>
    </row>
    <row r="43" spans="1:17" ht="11.45" customHeight="1" x14ac:dyDescent="0.25">
      <c r="A43" s="116" t="s">
        <v>125</v>
      </c>
      <c r="B43" s="42">
        <v>1</v>
      </c>
      <c r="C43" s="42">
        <v>1</v>
      </c>
      <c r="D43" s="42">
        <v>1</v>
      </c>
      <c r="E43" s="42">
        <v>1.166791323859</v>
      </c>
      <c r="F43" s="42">
        <v>2.0328102710409999</v>
      </c>
      <c r="G43" s="42">
        <v>2.3009985734659999</v>
      </c>
      <c r="H43" s="42">
        <v>2.2676652401330002</v>
      </c>
      <c r="I43" s="42">
        <v>2.2343319068</v>
      </c>
      <c r="J43" s="42">
        <v>2.2009985734669999</v>
      </c>
      <c r="K43" s="42">
        <v>2.1676652401340002</v>
      </c>
      <c r="L43" s="42">
        <v>2.134331906801</v>
      </c>
      <c r="M43" s="42">
        <v>2.1009985734679999</v>
      </c>
      <c r="N43" s="42">
        <v>2.0676652401350002</v>
      </c>
      <c r="O43" s="42">
        <v>2.1145985401459999</v>
      </c>
      <c r="P43" s="42">
        <v>2.0812652068130002</v>
      </c>
      <c r="Q43" s="42">
        <v>2.0479318734800001</v>
      </c>
    </row>
    <row r="44" spans="1:17" ht="11.45" customHeight="1" x14ac:dyDescent="0.25">
      <c r="A44" s="128" t="s">
        <v>18</v>
      </c>
      <c r="B44" s="131">
        <f t="shared" ref="B44:Q44" si="26">SUM(B45:B46)</f>
        <v>2</v>
      </c>
      <c r="C44" s="131">
        <f t="shared" si="26"/>
        <v>2</v>
      </c>
      <c r="D44" s="131">
        <f t="shared" si="26"/>
        <v>2</v>
      </c>
      <c r="E44" s="131">
        <f t="shared" si="26"/>
        <v>2</v>
      </c>
      <c r="F44" s="131">
        <f t="shared" si="26"/>
        <v>2</v>
      </c>
      <c r="G44" s="131">
        <f t="shared" si="26"/>
        <v>2</v>
      </c>
      <c r="H44" s="131">
        <f t="shared" si="26"/>
        <v>2</v>
      </c>
      <c r="I44" s="131">
        <f t="shared" si="26"/>
        <v>2</v>
      </c>
      <c r="J44" s="131">
        <f t="shared" si="26"/>
        <v>2</v>
      </c>
      <c r="K44" s="131">
        <f t="shared" si="26"/>
        <v>2</v>
      </c>
      <c r="L44" s="131">
        <f t="shared" si="26"/>
        <v>2</v>
      </c>
      <c r="M44" s="131">
        <f t="shared" si="26"/>
        <v>2</v>
      </c>
      <c r="N44" s="131">
        <f t="shared" si="26"/>
        <v>2</v>
      </c>
      <c r="O44" s="131">
        <f t="shared" si="26"/>
        <v>2</v>
      </c>
      <c r="P44" s="131">
        <f t="shared" si="26"/>
        <v>2</v>
      </c>
      <c r="Q44" s="131">
        <f t="shared" si="26"/>
        <v>2</v>
      </c>
    </row>
    <row r="45" spans="1:17" ht="11.45" customHeight="1" x14ac:dyDescent="0.25">
      <c r="A45" s="95" t="s">
        <v>126</v>
      </c>
      <c r="B45" s="37">
        <v>1</v>
      </c>
      <c r="C45" s="37">
        <v>1</v>
      </c>
      <c r="D45" s="37">
        <v>1</v>
      </c>
      <c r="E45" s="37">
        <v>1</v>
      </c>
      <c r="F45" s="37">
        <v>1</v>
      </c>
      <c r="G45" s="37">
        <v>1</v>
      </c>
      <c r="H45" s="37">
        <v>1</v>
      </c>
      <c r="I45" s="37">
        <v>1</v>
      </c>
      <c r="J45" s="37">
        <v>1</v>
      </c>
      <c r="K45" s="37">
        <v>1</v>
      </c>
      <c r="L45" s="37">
        <v>1</v>
      </c>
      <c r="M45" s="37">
        <v>1</v>
      </c>
      <c r="N45" s="37">
        <v>1</v>
      </c>
      <c r="O45" s="37">
        <v>1</v>
      </c>
      <c r="P45" s="37">
        <v>1</v>
      </c>
      <c r="Q45" s="37">
        <v>1</v>
      </c>
    </row>
    <row r="46" spans="1:17" ht="11.45" customHeight="1" x14ac:dyDescent="0.25">
      <c r="A46" s="93" t="s">
        <v>125</v>
      </c>
      <c r="B46" s="36">
        <v>1</v>
      </c>
      <c r="C46" s="36">
        <v>1</v>
      </c>
      <c r="D46" s="36">
        <v>1</v>
      </c>
      <c r="E46" s="36">
        <v>1</v>
      </c>
      <c r="F46" s="36">
        <v>1</v>
      </c>
      <c r="G46" s="36">
        <v>1</v>
      </c>
      <c r="H46" s="36">
        <v>1</v>
      </c>
      <c r="I46" s="36">
        <v>1</v>
      </c>
      <c r="J46" s="36">
        <v>1</v>
      </c>
      <c r="K46" s="36">
        <v>1</v>
      </c>
      <c r="L46" s="36">
        <v>1</v>
      </c>
      <c r="M46" s="36">
        <v>1</v>
      </c>
      <c r="N46" s="36">
        <v>1</v>
      </c>
      <c r="O46" s="36">
        <v>1</v>
      </c>
      <c r="P46" s="36">
        <v>1</v>
      </c>
      <c r="Q46" s="36">
        <v>1</v>
      </c>
    </row>
    <row r="48" spans="1:17" ht="11.45" customHeight="1" x14ac:dyDescent="0.25">
      <c r="A48" s="27" t="s">
        <v>135</v>
      </c>
      <c r="B48" s="41">
        <f t="shared" ref="B48:Q48" si="27">SUM(B49,B53)</f>
        <v>5.6721748400849998</v>
      </c>
      <c r="C48" s="41">
        <f t="shared" si="27"/>
        <v>5.982942430704</v>
      </c>
      <c r="D48" s="41">
        <f t="shared" si="27"/>
        <v>6.2265458422169999</v>
      </c>
      <c r="E48" s="41">
        <f t="shared" si="27"/>
        <v>7.2510130722600001</v>
      </c>
      <c r="F48" s="41">
        <f t="shared" si="27"/>
        <v>10.878759098332999</v>
      </c>
      <c r="G48" s="41">
        <f t="shared" si="27"/>
        <v>19.623685798136002</v>
      </c>
      <c r="H48" s="41">
        <f t="shared" si="27"/>
        <v>14.764747886708001</v>
      </c>
      <c r="I48" s="41">
        <f t="shared" si="27"/>
        <v>14.810584417443</v>
      </c>
      <c r="J48" s="41">
        <f t="shared" si="27"/>
        <v>16.939590087871</v>
      </c>
      <c r="K48" s="41">
        <f t="shared" si="27"/>
        <v>12.533874248832999</v>
      </c>
      <c r="L48" s="41">
        <f t="shared" si="27"/>
        <v>11.616710383759999</v>
      </c>
      <c r="M48" s="41">
        <f t="shared" si="27"/>
        <v>10.873071846544001</v>
      </c>
      <c r="N48" s="41">
        <f t="shared" si="27"/>
        <v>10.638901137928</v>
      </c>
      <c r="O48" s="41">
        <f t="shared" si="27"/>
        <v>11.091267015458</v>
      </c>
      <c r="P48" s="41">
        <f t="shared" si="27"/>
        <v>10.204483159485001</v>
      </c>
      <c r="Q48" s="41">
        <f t="shared" si="27"/>
        <v>11.519199053068</v>
      </c>
    </row>
    <row r="49" spans="1:17" ht="11.45" customHeight="1" x14ac:dyDescent="0.25">
      <c r="A49" s="130" t="s">
        <v>39</v>
      </c>
      <c r="B49" s="132">
        <f t="shared" ref="B49:Q49" si="28">SUM(B50:B52)</f>
        <v>3.6721748400849998</v>
      </c>
      <c r="C49" s="132">
        <f t="shared" si="28"/>
        <v>3.982942430704</v>
      </c>
      <c r="D49" s="132">
        <f t="shared" si="28"/>
        <v>4.2265458422169999</v>
      </c>
      <c r="E49" s="132">
        <f t="shared" si="28"/>
        <v>5.2510130722600001</v>
      </c>
      <c r="F49" s="132">
        <f t="shared" si="28"/>
        <v>8.8787590983329991</v>
      </c>
      <c r="G49" s="132">
        <f t="shared" si="28"/>
        <v>17.623685798136002</v>
      </c>
      <c r="H49" s="132">
        <f t="shared" si="28"/>
        <v>12.764747886708001</v>
      </c>
      <c r="I49" s="132">
        <f t="shared" si="28"/>
        <v>12.810584417443</v>
      </c>
      <c r="J49" s="132">
        <f t="shared" si="28"/>
        <v>14.939590087871</v>
      </c>
      <c r="K49" s="132">
        <f t="shared" si="28"/>
        <v>10.533874248832999</v>
      </c>
      <c r="L49" s="132">
        <f t="shared" si="28"/>
        <v>9.6167103837599992</v>
      </c>
      <c r="M49" s="132">
        <f t="shared" si="28"/>
        <v>8.8730718465440006</v>
      </c>
      <c r="N49" s="132">
        <f t="shared" si="28"/>
        <v>8.6389011379280003</v>
      </c>
      <c r="O49" s="132">
        <f t="shared" si="28"/>
        <v>9.0912670154579995</v>
      </c>
      <c r="P49" s="132">
        <f t="shared" si="28"/>
        <v>8.204483159485001</v>
      </c>
      <c r="Q49" s="132">
        <f t="shared" si="28"/>
        <v>9.5191990530680002</v>
      </c>
    </row>
    <row r="50" spans="1:17" ht="11.45" customHeight="1" x14ac:dyDescent="0.25">
      <c r="A50" s="116" t="s">
        <v>23</v>
      </c>
      <c r="B50" s="42">
        <v>0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</row>
    <row r="51" spans="1:17" ht="11.45" customHeight="1" x14ac:dyDescent="0.25">
      <c r="A51" s="116" t="s">
        <v>127</v>
      </c>
      <c r="B51" s="42">
        <v>2.6721748400849998</v>
      </c>
      <c r="C51" s="42">
        <v>2.982942430704</v>
      </c>
      <c r="D51" s="42">
        <v>3.2265458422169999</v>
      </c>
      <c r="E51" s="42">
        <v>4.0842217484010002</v>
      </c>
      <c r="F51" s="42">
        <v>6.8459488272920002</v>
      </c>
      <c r="G51" s="42">
        <v>15.32268722467</v>
      </c>
      <c r="H51" s="42">
        <v>11.419946091644</v>
      </c>
      <c r="I51" s="42">
        <v>11.18306010929</v>
      </c>
      <c r="J51" s="42">
        <v>12.934354485777</v>
      </c>
      <c r="K51" s="42">
        <v>8.8674568965519995</v>
      </c>
      <c r="L51" s="42">
        <v>8.050920910076</v>
      </c>
      <c r="M51" s="42">
        <v>7.2331887201739997</v>
      </c>
      <c r="N51" s="42">
        <v>6.6827287493230001</v>
      </c>
      <c r="O51" s="42">
        <v>6.9766684753119996</v>
      </c>
      <c r="P51" s="42">
        <v>6.283315276273</v>
      </c>
      <c r="Q51" s="42">
        <v>7.5827027027030001</v>
      </c>
    </row>
    <row r="52" spans="1:17" ht="11.45" customHeight="1" x14ac:dyDescent="0.25">
      <c r="A52" s="116" t="s">
        <v>125</v>
      </c>
      <c r="B52" s="42">
        <v>1</v>
      </c>
      <c r="C52" s="42">
        <v>1</v>
      </c>
      <c r="D52" s="42">
        <v>1</v>
      </c>
      <c r="E52" s="42">
        <v>1.166791323859</v>
      </c>
      <c r="F52" s="42">
        <v>2.0328102710409999</v>
      </c>
      <c r="G52" s="42">
        <v>2.3009985734659999</v>
      </c>
      <c r="H52" s="42">
        <v>1.3448017950640001</v>
      </c>
      <c r="I52" s="42">
        <v>1.627524308153</v>
      </c>
      <c r="J52" s="42">
        <v>2.0052356020939999</v>
      </c>
      <c r="K52" s="42">
        <v>1.666417352281</v>
      </c>
      <c r="L52" s="42">
        <v>1.5657894736839999</v>
      </c>
      <c r="M52" s="42">
        <v>1.63988312637</v>
      </c>
      <c r="N52" s="42">
        <v>1.956172388605</v>
      </c>
      <c r="O52" s="42">
        <v>2.1145985401459999</v>
      </c>
      <c r="P52" s="42">
        <v>1.921167883212</v>
      </c>
      <c r="Q52" s="42">
        <v>1.9364963503649999</v>
      </c>
    </row>
    <row r="53" spans="1:17" ht="11.45" customHeight="1" x14ac:dyDescent="0.25">
      <c r="A53" s="128" t="s">
        <v>18</v>
      </c>
      <c r="B53" s="131">
        <f t="shared" ref="B53:Q53" si="29">SUM(B54:B55)</f>
        <v>2</v>
      </c>
      <c r="C53" s="131">
        <f t="shared" si="29"/>
        <v>2</v>
      </c>
      <c r="D53" s="131">
        <f t="shared" si="29"/>
        <v>2</v>
      </c>
      <c r="E53" s="131">
        <f t="shared" si="29"/>
        <v>2</v>
      </c>
      <c r="F53" s="131">
        <f t="shared" si="29"/>
        <v>2</v>
      </c>
      <c r="G53" s="131">
        <f t="shared" si="29"/>
        <v>2</v>
      </c>
      <c r="H53" s="131">
        <f t="shared" si="29"/>
        <v>2</v>
      </c>
      <c r="I53" s="131">
        <f t="shared" si="29"/>
        <v>2</v>
      </c>
      <c r="J53" s="131">
        <f t="shared" si="29"/>
        <v>2</v>
      </c>
      <c r="K53" s="131">
        <f t="shared" si="29"/>
        <v>2</v>
      </c>
      <c r="L53" s="131">
        <f t="shared" si="29"/>
        <v>2</v>
      </c>
      <c r="M53" s="131">
        <f t="shared" si="29"/>
        <v>2</v>
      </c>
      <c r="N53" s="131">
        <f t="shared" si="29"/>
        <v>2</v>
      </c>
      <c r="O53" s="131">
        <f t="shared" si="29"/>
        <v>2</v>
      </c>
      <c r="P53" s="131">
        <f t="shared" si="29"/>
        <v>2</v>
      </c>
      <c r="Q53" s="131">
        <f t="shared" si="29"/>
        <v>2</v>
      </c>
    </row>
    <row r="54" spans="1:17" ht="11.45" customHeight="1" x14ac:dyDescent="0.25">
      <c r="A54" s="95" t="s">
        <v>126</v>
      </c>
      <c r="B54" s="37">
        <v>1</v>
      </c>
      <c r="C54" s="37">
        <v>1</v>
      </c>
      <c r="D54" s="37">
        <v>1</v>
      </c>
      <c r="E54" s="37">
        <v>1</v>
      </c>
      <c r="F54" s="37">
        <v>1</v>
      </c>
      <c r="G54" s="37">
        <v>1</v>
      </c>
      <c r="H54" s="37">
        <v>1</v>
      </c>
      <c r="I54" s="37">
        <v>1</v>
      </c>
      <c r="J54" s="37">
        <v>1</v>
      </c>
      <c r="K54" s="37">
        <v>1</v>
      </c>
      <c r="L54" s="37">
        <v>1</v>
      </c>
      <c r="M54" s="37">
        <v>1</v>
      </c>
      <c r="N54" s="37">
        <v>1</v>
      </c>
      <c r="O54" s="37">
        <v>1</v>
      </c>
      <c r="P54" s="37">
        <v>1</v>
      </c>
      <c r="Q54" s="37">
        <v>1</v>
      </c>
    </row>
    <row r="55" spans="1:17" ht="11.45" customHeight="1" x14ac:dyDescent="0.25">
      <c r="A55" s="93" t="s">
        <v>125</v>
      </c>
      <c r="B55" s="36">
        <v>1</v>
      </c>
      <c r="C55" s="36">
        <v>1</v>
      </c>
      <c r="D55" s="36">
        <v>1</v>
      </c>
      <c r="E55" s="36">
        <v>1</v>
      </c>
      <c r="F55" s="36">
        <v>1</v>
      </c>
      <c r="G55" s="36">
        <v>1</v>
      </c>
      <c r="H55" s="36">
        <v>1</v>
      </c>
      <c r="I55" s="36">
        <v>1</v>
      </c>
      <c r="J55" s="36">
        <v>1</v>
      </c>
      <c r="K55" s="36">
        <v>1</v>
      </c>
      <c r="L55" s="36">
        <v>1</v>
      </c>
      <c r="M55" s="36">
        <v>1</v>
      </c>
      <c r="N55" s="36">
        <v>1</v>
      </c>
      <c r="O55" s="36">
        <v>1</v>
      </c>
      <c r="P55" s="36">
        <v>1</v>
      </c>
      <c r="Q55" s="36">
        <v>1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0.49984008528799984</v>
      </c>
      <c r="D57" s="41">
        <f t="shared" si="30"/>
        <v>0.43267590618199958</v>
      </c>
      <c r="E57" s="41">
        <f t="shared" si="30"/>
        <v>1.2135397247119999</v>
      </c>
      <c r="F57" s="41">
        <f t="shared" si="30"/>
        <v>3.8168185207419998</v>
      </c>
      <c r="G57" s="41">
        <f t="shared" si="30"/>
        <v>8.9339991944720012</v>
      </c>
      <c r="H57" s="41">
        <f t="shared" si="30"/>
        <v>6.6666666667000385E-2</v>
      </c>
      <c r="I57" s="41">
        <f t="shared" si="30"/>
        <v>6.6666666667001717E-2</v>
      </c>
      <c r="J57" s="41">
        <f t="shared" si="30"/>
        <v>6.6666666666999941E-2</v>
      </c>
      <c r="K57" s="41">
        <f t="shared" si="30"/>
        <v>6.6666666667000385E-2</v>
      </c>
      <c r="L57" s="41">
        <f t="shared" si="30"/>
        <v>6.6666666667001717E-2</v>
      </c>
      <c r="M57" s="41">
        <f t="shared" si="30"/>
        <v>6.6666666666999941E-2</v>
      </c>
      <c r="N57" s="41">
        <f t="shared" si="30"/>
        <v>6.6666666667002161E-2</v>
      </c>
      <c r="O57" s="41">
        <f t="shared" si="30"/>
        <v>0.1469333000109998</v>
      </c>
      <c r="P57" s="41">
        <f t="shared" si="30"/>
        <v>6.6666666667000385E-2</v>
      </c>
      <c r="Q57" s="41">
        <f t="shared" si="30"/>
        <v>6.6666666667001717E-2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0.43317341862199998</v>
      </c>
      <c r="D58" s="132">
        <f t="shared" si="31"/>
        <v>0.36600923951599973</v>
      </c>
      <c r="E58" s="132">
        <f t="shared" si="31"/>
        <v>1.146873058046</v>
      </c>
      <c r="F58" s="132">
        <f t="shared" si="31"/>
        <v>3.7501518540759999</v>
      </c>
      <c r="G58" s="132">
        <f t="shared" si="31"/>
        <v>8.8673325278060009</v>
      </c>
      <c r="H58" s="132">
        <f t="shared" si="31"/>
        <v>1.0005329897921911E-12</v>
      </c>
      <c r="I58" s="132">
        <f t="shared" si="31"/>
        <v>1.0018652574217413E-12</v>
      </c>
      <c r="J58" s="132">
        <f t="shared" si="31"/>
        <v>1.000088900582341E-12</v>
      </c>
      <c r="K58" s="132">
        <f t="shared" si="31"/>
        <v>1.0005329897921911E-12</v>
      </c>
      <c r="L58" s="132">
        <f t="shared" si="31"/>
        <v>1.0018652574217413E-12</v>
      </c>
      <c r="M58" s="132">
        <f t="shared" si="31"/>
        <v>1.000088900582341E-12</v>
      </c>
      <c r="N58" s="132">
        <f t="shared" si="31"/>
        <v>1.0023093466315913E-12</v>
      </c>
      <c r="O58" s="132">
        <f t="shared" si="31"/>
        <v>8.0266633344999949E-2</v>
      </c>
      <c r="P58" s="132">
        <f t="shared" si="31"/>
        <v>1.0005329897921911E-12</v>
      </c>
      <c r="Q58" s="132">
        <f t="shared" si="31"/>
        <v>1.0018652574217413E-12</v>
      </c>
    </row>
    <row r="59" spans="1:17" ht="11.45" customHeight="1" x14ac:dyDescent="0.25">
      <c r="A59" s="116" t="s">
        <v>23</v>
      </c>
      <c r="B59" s="42"/>
      <c r="C59" s="42">
        <v>0</v>
      </c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0.39984008528900006</v>
      </c>
      <c r="D60" s="42">
        <v>0.3326759061829998</v>
      </c>
      <c r="E60" s="42">
        <v>0.94674840085400014</v>
      </c>
      <c r="F60" s="42">
        <v>2.8507995735609999</v>
      </c>
      <c r="G60" s="42">
        <v>8.5658108920480007</v>
      </c>
      <c r="H60" s="42">
        <v>1.000088900582341E-12</v>
      </c>
      <c r="I60" s="42">
        <v>1.0018652574217413E-12</v>
      </c>
      <c r="J60" s="42">
        <v>1.000088900582341E-12</v>
      </c>
      <c r="K60" s="42">
        <v>1.000088900582341E-12</v>
      </c>
      <c r="L60" s="42">
        <v>1.0018652574217413E-12</v>
      </c>
      <c r="M60" s="42">
        <v>1.000088900582341E-12</v>
      </c>
      <c r="N60" s="42">
        <v>1.0018652574217413E-12</v>
      </c>
      <c r="O60" s="42">
        <v>1.000088900582341E-12</v>
      </c>
      <c r="P60" s="42">
        <v>1.000088900582341E-12</v>
      </c>
      <c r="Q60" s="42">
        <v>1.0018652574217413E-12</v>
      </c>
    </row>
    <row r="61" spans="1:17" ht="11.45" customHeight="1" x14ac:dyDescent="0.25">
      <c r="A61" s="116" t="s">
        <v>125</v>
      </c>
      <c r="B61" s="42"/>
      <c r="C61" s="42">
        <v>3.3333333332999926E-2</v>
      </c>
      <c r="D61" s="42">
        <v>3.3333333332999926E-2</v>
      </c>
      <c r="E61" s="42">
        <v>0.2001246571919999</v>
      </c>
      <c r="F61" s="42">
        <v>0.89935228051500005</v>
      </c>
      <c r="G61" s="42">
        <v>0.30152163575800017</v>
      </c>
      <c r="H61" s="42">
        <v>4.4408920985006262E-16</v>
      </c>
      <c r="I61" s="42">
        <v>0</v>
      </c>
      <c r="J61" s="42">
        <v>0</v>
      </c>
      <c r="K61" s="42">
        <v>4.4408920985006262E-16</v>
      </c>
      <c r="L61" s="42">
        <v>0</v>
      </c>
      <c r="M61" s="42">
        <v>0</v>
      </c>
      <c r="N61" s="42">
        <v>4.4408920985006262E-16</v>
      </c>
      <c r="O61" s="42">
        <v>8.026663334399986E-2</v>
      </c>
      <c r="P61" s="42">
        <v>4.4408920985006262E-16</v>
      </c>
      <c r="Q61" s="42">
        <v>0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6.6666666665999852E-2</v>
      </c>
      <c r="D62" s="131">
        <f t="shared" si="32"/>
        <v>6.6666666665999852E-2</v>
      </c>
      <c r="E62" s="131">
        <f t="shared" si="32"/>
        <v>6.6666666665999852E-2</v>
      </c>
      <c r="F62" s="131">
        <f t="shared" si="32"/>
        <v>6.6666666665999852E-2</v>
      </c>
      <c r="G62" s="131">
        <f t="shared" si="32"/>
        <v>6.6666666665999852E-2</v>
      </c>
      <c r="H62" s="131">
        <f t="shared" si="32"/>
        <v>6.6666666665999852E-2</v>
      </c>
      <c r="I62" s="131">
        <f t="shared" si="32"/>
        <v>6.6666666665999852E-2</v>
      </c>
      <c r="J62" s="131">
        <f t="shared" si="32"/>
        <v>6.6666666665999852E-2</v>
      </c>
      <c r="K62" s="131">
        <f t="shared" si="32"/>
        <v>6.6666666665999852E-2</v>
      </c>
      <c r="L62" s="131">
        <f t="shared" si="32"/>
        <v>6.6666666665999852E-2</v>
      </c>
      <c r="M62" s="131">
        <f t="shared" si="32"/>
        <v>6.6666666665999852E-2</v>
      </c>
      <c r="N62" s="131">
        <f t="shared" si="32"/>
        <v>6.6666666665999852E-2</v>
      </c>
      <c r="O62" s="131">
        <f t="shared" si="32"/>
        <v>6.6666666665999852E-2</v>
      </c>
      <c r="P62" s="131">
        <f t="shared" si="32"/>
        <v>6.6666666665999852E-2</v>
      </c>
      <c r="Q62" s="131">
        <f t="shared" si="32"/>
        <v>6.6666666665999852E-2</v>
      </c>
    </row>
    <row r="63" spans="1:17" ht="11.45" customHeight="1" x14ac:dyDescent="0.25">
      <c r="A63" s="95" t="s">
        <v>126</v>
      </c>
      <c r="B63" s="37"/>
      <c r="C63" s="37">
        <v>3.3333333332999926E-2</v>
      </c>
      <c r="D63" s="37">
        <v>3.3333333332999926E-2</v>
      </c>
      <c r="E63" s="37">
        <v>3.3333333332999926E-2</v>
      </c>
      <c r="F63" s="37">
        <v>3.3333333332999926E-2</v>
      </c>
      <c r="G63" s="37">
        <v>3.3333333332999926E-2</v>
      </c>
      <c r="H63" s="37">
        <v>3.3333333332999926E-2</v>
      </c>
      <c r="I63" s="37">
        <v>3.3333333332999926E-2</v>
      </c>
      <c r="J63" s="37">
        <v>3.3333333332999926E-2</v>
      </c>
      <c r="K63" s="37">
        <v>3.3333333332999926E-2</v>
      </c>
      <c r="L63" s="37">
        <v>3.3333333332999926E-2</v>
      </c>
      <c r="M63" s="37">
        <v>3.3333333332999926E-2</v>
      </c>
      <c r="N63" s="37">
        <v>3.3333333332999926E-2</v>
      </c>
      <c r="O63" s="37">
        <v>3.3333333332999926E-2</v>
      </c>
      <c r="P63" s="37">
        <v>3.3333333332999926E-2</v>
      </c>
      <c r="Q63" s="37">
        <v>3.3333333332999926E-2</v>
      </c>
    </row>
    <row r="64" spans="1:17" ht="11.45" customHeight="1" x14ac:dyDescent="0.25">
      <c r="A64" s="93" t="s">
        <v>125</v>
      </c>
      <c r="B64" s="36"/>
      <c r="C64" s="36">
        <v>3.3333333332999926E-2</v>
      </c>
      <c r="D64" s="36">
        <v>3.3333333332999926E-2</v>
      </c>
      <c r="E64" s="36">
        <v>3.3333333332999926E-2</v>
      </c>
      <c r="F64" s="36">
        <v>3.3333333332999926E-2</v>
      </c>
      <c r="G64" s="36">
        <v>3.3333333332999926E-2</v>
      </c>
      <c r="H64" s="36">
        <v>3.3333333332999926E-2</v>
      </c>
      <c r="I64" s="36">
        <v>3.3333333332999926E-2</v>
      </c>
      <c r="J64" s="36">
        <v>3.3333333332999926E-2</v>
      </c>
      <c r="K64" s="36">
        <v>3.3333333332999926E-2</v>
      </c>
      <c r="L64" s="36">
        <v>3.3333333332999926E-2</v>
      </c>
      <c r="M64" s="36">
        <v>3.3333333332999926E-2</v>
      </c>
      <c r="N64" s="36">
        <v>3.3333333332999926E-2</v>
      </c>
      <c r="O64" s="36">
        <v>3.3333333332999926E-2</v>
      </c>
      <c r="P64" s="36">
        <v>3.3333333332999926E-2</v>
      </c>
      <c r="Q64" s="36">
        <v>3.3333333332999926E-2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88.425351662404097</v>
      </c>
      <c r="C69" s="134">
        <f t="shared" si="33"/>
        <v>80.575597749648381</v>
      </c>
      <c r="D69" s="134">
        <f t="shared" si="33"/>
        <v>87.057412286784086</v>
      </c>
      <c r="E69" s="134">
        <f t="shared" si="33"/>
        <v>87.598460203860327</v>
      </c>
      <c r="F69" s="134">
        <f t="shared" si="33"/>
        <v>82.283948257184747</v>
      </c>
      <c r="G69" s="134">
        <f t="shared" si="33"/>
        <v>87.33038129589076</v>
      </c>
      <c r="H69" s="134">
        <f t="shared" si="33"/>
        <v>93.682925767992344</v>
      </c>
      <c r="I69" s="134">
        <f t="shared" si="33"/>
        <v>100.02336469237225</v>
      </c>
      <c r="J69" s="134">
        <f t="shared" si="33"/>
        <v>98.768774928774945</v>
      </c>
      <c r="K69" s="134">
        <f t="shared" si="33"/>
        <v>104.46152199507652</v>
      </c>
      <c r="L69" s="134">
        <f t="shared" si="33"/>
        <v>111.01211479651846</v>
      </c>
      <c r="M69" s="134">
        <f t="shared" si="33"/>
        <v>116.57581980363216</v>
      </c>
      <c r="N69" s="134">
        <f t="shared" si="33"/>
        <v>107.8339657812396</v>
      </c>
      <c r="O69" s="134">
        <f t="shared" si="33"/>
        <v>103.12891145668041</v>
      </c>
      <c r="P69" s="134">
        <f t="shared" si="33"/>
        <v>125.74274471224791</v>
      </c>
      <c r="Q69" s="134">
        <f t="shared" si="33"/>
        <v>122.90630058149991</v>
      </c>
    </row>
    <row r="70" spans="1:17" ht="11.45" customHeight="1" x14ac:dyDescent="0.25">
      <c r="A70" s="116" t="s">
        <v>23</v>
      </c>
      <c r="B70" s="77">
        <f>TrAvia_png!B13*TrAvia_png!B19</f>
        <v>0</v>
      </c>
      <c r="C70" s="77">
        <f>TrAvia_png!C13*TrAvia_png!C19</f>
        <v>0</v>
      </c>
      <c r="D70" s="77">
        <f>TrAvia_png!D13*TrAvia_png!D19</f>
        <v>0</v>
      </c>
      <c r="E70" s="77">
        <f>TrAvia_png!E13*TrAvia_png!E19</f>
        <v>0</v>
      </c>
      <c r="F70" s="77">
        <f>TrAvia_png!F13*TrAvia_png!F19</f>
        <v>0</v>
      </c>
      <c r="G70" s="77">
        <f>TrAvia_png!G13*TrAvia_png!G19</f>
        <v>0</v>
      </c>
      <c r="H70" s="77">
        <f>TrAvia_png!H13*TrAvia_png!H19</f>
        <v>0</v>
      </c>
      <c r="I70" s="77">
        <f>TrAvia_png!I13*TrAvia_png!I19</f>
        <v>0</v>
      </c>
      <c r="J70" s="77">
        <f>TrAvia_png!J13*TrAvia_png!J19</f>
        <v>0</v>
      </c>
      <c r="K70" s="77">
        <f>TrAvia_png!K13*TrAvia_png!K19</f>
        <v>0</v>
      </c>
      <c r="L70" s="77">
        <f>TrAvia_png!L13*TrAvia_png!L19</f>
        <v>0</v>
      </c>
      <c r="M70" s="77">
        <f>TrAvia_png!M13*TrAvia_png!M19</f>
        <v>0</v>
      </c>
      <c r="N70" s="77">
        <f>TrAvia_png!N13*TrAvia_png!N19</f>
        <v>0</v>
      </c>
      <c r="O70" s="77">
        <f>TrAvia_png!O13*TrAvia_png!O19</f>
        <v>0</v>
      </c>
      <c r="P70" s="77">
        <f>TrAvia_png!P13*TrAvia_png!P19</f>
        <v>0</v>
      </c>
      <c r="Q70" s="77">
        <f>TrAvia_png!Q13*TrAvia_png!Q19</f>
        <v>0</v>
      </c>
    </row>
    <row r="71" spans="1:17" ht="11.45" customHeight="1" x14ac:dyDescent="0.25">
      <c r="A71" s="116" t="s">
        <v>127</v>
      </c>
      <c r="B71" s="77">
        <f>TrAvia_png!B14*TrAvia_png!B20</f>
        <v>79.79413524835428</v>
      </c>
      <c r="C71" s="77">
        <f>TrAvia_png!C14*TrAvia_png!C20</f>
        <v>79.860793423874199</v>
      </c>
      <c r="D71" s="77">
        <f>TrAvia_png!D14*TrAvia_png!D20</f>
        <v>80.588964150008266</v>
      </c>
      <c r="E71" s="77">
        <f>TrAvia_png!E14*TrAvia_png!E20</f>
        <v>81.202036021926389</v>
      </c>
      <c r="F71" s="77">
        <f>TrAvia_png!F14*TrAvia_png!F20</f>
        <v>82.93615198941059</v>
      </c>
      <c r="G71" s="77">
        <f>TrAvia_png!G14*TrAvia_png!G20</f>
        <v>86.954467045209512</v>
      </c>
      <c r="H71" s="77">
        <f>TrAvia_png!H14*TrAvia_png!H20</f>
        <v>90.987679380664659</v>
      </c>
      <c r="I71" s="77">
        <f>TrAvia_png!I14*TrAvia_png!I20</f>
        <v>96.495919863181058</v>
      </c>
      <c r="J71" s="77">
        <f>TrAvia_png!J14*TrAvia_png!J20</f>
        <v>94.400735916088664</v>
      </c>
      <c r="K71" s="77">
        <f>TrAvia_png!K14*TrAvia_png!K20</f>
        <v>98.828958561186056</v>
      </c>
      <c r="L71" s="77">
        <f>TrAvia_png!L14*TrAvia_png!L20</f>
        <v>104.48620643251245</v>
      </c>
      <c r="M71" s="77">
        <f>TrAvia_png!M14*TrAvia_png!M20</f>
        <v>110.59116809116809</v>
      </c>
      <c r="N71" s="77">
        <f>TrAvia_png!N14*TrAvia_png!N20</f>
        <v>100.81690026735802</v>
      </c>
      <c r="O71" s="77">
        <f>TrAvia_png!O14*TrAvia_png!O20</f>
        <v>96.143334888785191</v>
      </c>
      <c r="P71" s="77">
        <f>TrAvia_png!P14*TrAvia_png!P20</f>
        <v>117.27304077937754</v>
      </c>
      <c r="Q71" s="77">
        <f>TrAvia_png!Q14*TrAvia_png!Q20</f>
        <v>115.58461648132307</v>
      </c>
    </row>
    <row r="72" spans="1:17" ht="11.45" customHeight="1" x14ac:dyDescent="0.25">
      <c r="A72" s="116" t="s">
        <v>125</v>
      </c>
      <c r="B72" s="135">
        <f>TrAvia_png!B15*TrAvia_png!B21</f>
        <v>123.23491552695091</v>
      </c>
      <c r="C72" s="135">
        <f>TrAvia_png!C15*TrAvia_png!C21</f>
        <v>124.05434782608695</v>
      </c>
      <c r="D72" s="135">
        <f>TrAvia_png!D15*TrAvia_png!D21</f>
        <v>120.86873920552677</v>
      </c>
      <c r="E72" s="135">
        <f>TrAvia_png!E15*TrAvia_png!E21</f>
        <v>119.01474358974359</v>
      </c>
      <c r="F72" s="135">
        <f>TrAvia_png!F15*TrAvia_png!F21</f>
        <v>79.344912280701749</v>
      </c>
      <c r="G72" s="135">
        <f>TrAvia_png!G15*TrAvia_png!G21</f>
        <v>90.572845629262261</v>
      </c>
      <c r="H72" s="135">
        <f>TrAvia_png!H15*TrAvia_png!H21</f>
        <v>125.43826473859845</v>
      </c>
      <c r="I72" s="135">
        <f>TrAvia_png!I15*TrAvia_png!I21</f>
        <v>133.1985294117647</v>
      </c>
      <c r="J72" s="135">
        <f>TrAvia_png!J15*TrAvia_png!J21</f>
        <v>137.29093621782917</v>
      </c>
      <c r="K72" s="135">
        <f>TrAvia_png!K15*TrAvia_png!K21</f>
        <v>146.06867145421904</v>
      </c>
      <c r="L72" s="135">
        <f>TrAvia_png!L15*TrAvia_png!L21</f>
        <v>156.29131652661064</v>
      </c>
      <c r="M72" s="135">
        <f>TrAvia_png!M15*TrAvia_png!M21</f>
        <v>152.13184855233854</v>
      </c>
      <c r="N72" s="135">
        <f>TrAvia_png!N15*TrAvia_png!N21</f>
        <v>140.17587752053771</v>
      </c>
      <c r="O72" s="135">
        <f>TrAvia_png!O15*TrAvia_png!O21</f>
        <v>134.1335864687608</v>
      </c>
      <c r="P72" s="135">
        <f>TrAvia_png!P15*TrAvia_png!P21</f>
        <v>163.06800911854103</v>
      </c>
      <c r="Q72" s="135">
        <f>TrAvia_png!Q15*TrAvia_png!Q21</f>
        <v>161.6204297022239</v>
      </c>
    </row>
    <row r="73" spans="1:17" ht="11.45" customHeight="1" x14ac:dyDescent="0.25">
      <c r="A73" s="128" t="s">
        <v>132</v>
      </c>
      <c r="B73" s="133">
        <f t="shared" ref="B73:Q73" si="34">IF(B35=0,"",B35/B26)</f>
        <v>25.237787750207936</v>
      </c>
      <c r="C73" s="133">
        <f t="shared" si="34"/>
        <v>26.056035399120464</v>
      </c>
      <c r="D73" s="133">
        <f t="shared" si="34"/>
        <v>26.433542106055842</v>
      </c>
      <c r="E73" s="133">
        <f t="shared" si="34"/>
        <v>27.141732264714825</v>
      </c>
      <c r="F73" s="133">
        <f t="shared" si="34"/>
        <v>28.555508080975219</v>
      </c>
      <c r="G73" s="133">
        <f t="shared" si="34"/>
        <v>32.032070370403602</v>
      </c>
      <c r="H73" s="133">
        <f t="shared" si="34"/>
        <v>37.808124761479604</v>
      </c>
      <c r="I73" s="133">
        <f t="shared" si="34"/>
        <v>38.156638975847855</v>
      </c>
      <c r="J73" s="133">
        <f t="shared" si="34"/>
        <v>27.109120931304332</v>
      </c>
      <c r="K73" s="133">
        <f t="shared" si="34"/>
        <v>24.610187682528458</v>
      </c>
      <c r="L73" s="133">
        <f t="shared" si="34"/>
        <v>24.093062193279732</v>
      </c>
      <c r="M73" s="133">
        <f t="shared" si="34"/>
        <v>24.580526600168287</v>
      </c>
      <c r="N73" s="133">
        <f t="shared" si="34"/>
        <v>24.284635704802643</v>
      </c>
      <c r="O73" s="133">
        <f t="shared" si="34"/>
        <v>24.47812519554881</v>
      </c>
      <c r="P73" s="133">
        <f t="shared" si="34"/>
        <v>27.202199419343298</v>
      </c>
      <c r="Q73" s="133">
        <f t="shared" si="34"/>
        <v>26.253208255597329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632.56045824812054</v>
      </c>
      <c r="C78" s="134">
        <f t="shared" ref="C78:Q78" si="35">IF(C13=0,0,C13*1000000/C22)</f>
        <v>573.98795318185353</v>
      </c>
      <c r="D78" s="134">
        <f t="shared" si="35"/>
        <v>619.51294379470676</v>
      </c>
      <c r="E78" s="134">
        <f t="shared" si="35"/>
        <v>621.47282470573236</v>
      </c>
      <c r="F78" s="134">
        <f t="shared" si="35"/>
        <v>610.12593654042439</v>
      </c>
      <c r="G78" s="134">
        <f t="shared" si="35"/>
        <v>646.09683951092734</v>
      </c>
      <c r="H78" s="134">
        <f t="shared" si="35"/>
        <v>611.97236825225127</v>
      </c>
      <c r="I78" s="134">
        <f t="shared" si="35"/>
        <v>640.22189132172264</v>
      </c>
      <c r="J78" s="134">
        <f t="shared" si="35"/>
        <v>643.42810588028578</v>
      </c>
      <c r="K78" s="134">
        <f t="shared" si="35"/>
        <v>623.0787913059296</v>
      </c>
      <c r="L78" s="134">
        <f t="shared" si="35"/>
        <v>628.91229239363975</v>
      </c>
      <c r="M78" s="134">
        <f t="shared" si="35"/>
        <v>634.76272318173176</v>
      </c>
      <c r="N78" s="134">
        <f t="shared" si="35"/>
        <v>640.2262382935977</v>
      </c>
      <c r="O78" s="134">
        <f t="shared" si="35"/>
        <v>644.90869080881714</v>
      </c>
      <c r="P78" s="134">
        <f t="shared" si="35"/>
        <v>642.54412991261654</v>
      </c>
      <c r="Q78" s="134">
        <f t="shared" si="35"/>
        <v>633.41663884771754</v>
      </c>
    </row>
    <row r="79" spans="1:17" ht="11.45" customHeight="1" x14ac:dyDescent="0.25">
      <c r="A79" s="116" t="s">
        <v>23</v>
      </c>
      <c r="B79" s="77">
        <v>0</v>
      </c>
      <c r="C79" s="77">
        <v>0</v>
      </c>
      <c r="D79" s="77">
        <v>0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1:17" ht="11.45" customHeight="1" x14ac:dyDescent="0.25">
      <c r="A80" s="116" t="s">
        <v>127</v>
      </c>
      <c r="B80" s="77">
        <v>568.80496789727306</v>
      </c>
      <c r="C80" s="77">
        <v>568.80569334306244</v>
      </c>
      <c r="D80" s="77">
        <v>568.80529551789471</v>
      </c>
      <c r="E80" s="77">
        <v>568.80520763875199</v>
      </c>
      <c r="F80" s="77">
        <v>568.80584853633206</v>
      </c>
      <c r="G80" s="77">
        <v>628.67991148137355</v>
      </c>
      <c r="H80" s="77">
        <v>589.21053332621045</v>
      </c>
      <c r="I80" s="77">
        <v>614.71064804869684</v>
      </c>
      <c r="J80" s="77">
        <v>616.58593187015947</v>
      </c>
      <c r="K80" s="77">
        <v>588.27755310247016</v>
      </c>
      <c r="L80" s="77">
        <v>598.74275619577236</v>
      </c>
      <c r="M80" s="77">
        <v>600.59825752148447</v>
      </c>
      <c r="N80" s="77">
        <v>597.48086632124318</v>
      </c>
      <c r="O80" s="77">
        <v>601.67848230147422</v>
      </c>
      <c r="P80" s="77">
        <v>598.56458449203808</v>
      </c>
      <c r="Q80" s="77">
        <v>594.95836918422913</v>
      </c>
    </row>
    <row r="81" spans="1:17" ht="11.45" customHeight="1" x14ac:dyDescent="0.25">
      <c r="A81" s="116" t="s">
        <v>125</v>
      </c>
      <c r="B81" s="77">
        <v>889.6853762922068</v>
      </c>
      <c r="C81" s="77">
        <v>889.20454076745011</v>
      </c>
      <c r="D81" s="77">
        <v>884.56768906201535</v>
      </c>
      <c r="E81" s="77">
        <v>880.15185160778526</v>
      </c>
      <c r="F81" s="77">
        <v>796.32730153570765</v>
      </c>
      <c r="G81" s="77">
        <v>796.32729188239716</v>
      </c>
      <c r="H81" s="77">
        <v>880.15185160778526</v>
      </c>
      <c r="I81" s="77">
        <v>880.15185160778537</v>
      </c>
      <c r="J81" s="77">
        <v>880.15185160778515</v>
      </c>
      <c r="K81" s="77">
        <v>880.15185160778515</v>
      </c>
      <c r="L81" s="77">
        <v>838.23985867408123</v>
      </c>
      <c r="M81" s="77">
        <v>837.74073787054181</v>
      </c>
      <c r="N81" s="77">
        <v>837.24122195856046</v>
      </c>
      <c r="O81" s="77">
        <v>836.78097972404544</v>
      </c>
      <c r="P81" s="77">
        <v>836.3582436410702</v>
      </c>
      <c r="Q81" s="77">
        <v>836.76854493117582</v>
      </c>
    </row>
    <row r="82" spans="1:17" ht="11.45" customHeight="1" x14ac:dyDescent="0.25">
      <c r="A82" s="128" t="s">
        <v>18</v>
      </c>
      <c r="B82" s="133">
        <f>IF(B17=0,0,B17*1000000/B26)</f>
        <v>652.17437226798916</v>
      </c>
      <c r="C82" s="133">
        <f t="shared" ref="C82:Q82" si="36">IF(C17=0,0,C17*1000000/C26)</f>
        <v>661.2958154914985</v>
      </c>
      <c r="D82" s="133">
        <f t="shared" si="36"/>
        <v>660.74384202724934</v>
      </c>
      <c r="E82" s="133">
        <f t="shared" si="36"/>
        <v>673.18355661740839</v>
      </c>
      <c r="F82" s="133">
        <f t="shared" si="36"/>
        <v>708.72886376263216</v>
      </c>
      <c r="G82" s="133">
        <f t="shared" si="36"/>
        <v>807.98961724360765</v>
      </c>
      <c r="H82" s="133">
        <f t="shared" si="36"/>
        <v>1001.2826786083523</v>
      </c>
      <c r="I82" s="133">
        <f t="shared" si="36"/>
        <v>968.12436480686051</v>
      </c>
      <c r="J82" s="133">
        <f t="shared" si="36"/>
        <v>656.62810519547691</v>
      </c>
      <c r="K82" s="133">
        <f t="shared" si="36"/>
        <v>592.12806007188942</v>
      </c>
      <c r="L82" s="133">
        <f t="shared" si="36"/>
        <v>553.12098836361872</v>
      </c>
      <c r="M82" s="133">
        <f t="shared" si="36"/>
        <v>538.58612007924467</v>
      </c>
      <c r="N82" s="133">
        <f t="shared" si="36"/>
        <v>542.4686228290642</v>
      </c>
      <c r="O82" s="133">
        <f t="shared" si="36"/>
        <v>569.13049986898307</v>
      </c>
      <c r="P82" s="133">
        <f t="shared" si="36"/>
        <v>605.57617726928356</v>
      </c>
      <c r="Q82" s="133">
        <f t="shared" si="36"/>
        <v>597.61976979159056</v>
      </c>
    </row>
    <row r="83" spans="1:17" ht="11.45" customHeight="1" x14ac:dyDescent="0.25">
      <c r="A83" s="95" t="s">
        <v>126</v>
      </c>
      <c r="B83" s="75">
        <v>510.7648320894499</v>
      </c>
      <c r="C83" s="75">
        <v>510.07672706185252</v>
      </c>
      <c r="D83" s="75">
        <v>509.2076746173866</v>
      </c>
      <c r="E83" s="75">
        <v>508.7152311051787</v>
      </c>
      <c r="F83" s="75">
        <v>508.22653821387109</v>
      </c>
      <c r="G83" s="75">
        <v>510.2618364527043</v>
      </c>
      <c r="H83" s="75">
        <v>513.09881454913966</v>
      </c>
      <c r="I83" s="75">
        <v>509.02525417718044</v>
      </c>
      <c r="J83" s="75">
        <v>424.63781272463655</v>
      </c>
      <c r="K83" s="75">
        <v>424.22066397308032</v>
      </c>
      <c r="L83" s="75">
        <v>424.45505448980276</v>
      </c>
      <c r="M83" s="75">
        <v>416.95226141078558</v>
      </c>
      <c r="N83" s="75">
        <v>415.35670135683728</v>
      </c>
      <c r="O83" s="75">
        <v>416.03761114275534</v>
      </c>
      <c r="P83" s="75">
        <v>390.77671224069212</v>
      </c>
      <c r="Q83" s="75">
        <v>408.36759803841039</v>
      </c>
    </row>
    <row r="84" spans="1:17" ht="11.45" customHeight="1" x14ac:dyDescent="0.25">
      <c r="A84" s="93" t="s">
        <v>125</v>
      </c>
      <c r="B84" s="74">
        <v>1491.2043106606554</v>
      </c>
      <c r="C84" s="74">
        <v>1475.9276789673336</v>
      </c>
      <c r="D84" s="74">
        <v>1475.7626883667813</v>
      </c>
      <c r="E84" s="74">
        <v>1459.7712003715503</v>
      </c>
      <c r="F84" s="74">
        <v>1485.14212439826</v>
      </c>
      <c r="G84" s="74">
        <v>1466.7915151639047</v>
      </c>
      <c r="H84" s="74">
        <v>1480.4261007405423</v>
      </c>
      <c r="I84" s="74">
        <v>1396.0981120040196</v>
      </c>
      <c r="J84" s="74">
        <v>1551.447804725861</v>
      </c>
      <c r="K84" s="74">
        <v>1744.8769140579443</v>
      </c>
      <c r="L84" s="74">
        <v>1910.3390650325809</v>
      </c>
      <c r="M84" s="74">
        <v>1897.4100840611734</v>
      </c>
      <c r="N84" s="74">
        <v>1972.4777393916158</v>
      </c>
      <c r="O84" s="74">
        <v>2174.5370086737512</v>
      </c>
      <c r="P84" s="74">
        <v>2208.7136479704786</v>
      </c>
      <c r="Q84" s="74">
        <v>2252.3631176847803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58153.681781404885</v>
      </c>
      <c r="C87" s="132">
        <f t="shared" si="37"/>
        <v>46474.740609087006</v>
      </c>
      <c r="D87" s="132">
        <f t="shared" si="37"/>
        <v>55647.686638102983</v>
      </c>
      <c r="E87" s="132">
        <f t="shared" si="37"/>
        <v>56094.683285801184</v>
      </c>
      <c r="F87" s="132">
        <f t="shared" si="37"/>
        <v>50082.129767463186</v>
      </c>
      <c r="G87" s="132">
        <f t="shared" si="37"/>
        <v>56480.357116491949</v>
      </c>
      <c r="H87" s="132">
        <f t="shared" si="37"/>
        <v>58054.171730707545</v>
      </c>
      <c r="I87" s="132">
        <f t="shared" si="37"/>
        <v>64883.487417492113</v>
      </c>
      <c r="J87" s="132">
        <f t="shared" si="37"/>
        <v>64584.624329104859</v>
      </c>
      <c r="K87" s="132">
        <f t="shared" si="37"/>
        <v>66535.739181964615</v>
      </c>
      <c r="L87" s="132">
        <f t="shared" si="37"/>
        <v>71182.936115750868</v>
      </c>
      <c r="M87" s="132">
        <f t="shared" si="37"/>
        <v>75212.737558896348</v>
      </c>
      <c r="N87" s="132">
        <f t="shared" si="37"/>
        <v>70420.601319996902</v>
      </c>
      <c r="O87" s="132">
        <f t="shared" si="37"/>
        <v>67849.069837540854</v>
      </c>
      <c r="P87" s="132">
        <f t="shared" si="37"/>
        <v>82436.810655247275</v>
      </c>
      <c r="Q87" s="132">
        <f t="shared" si="37"/>
        <v>79339.774225052854</v>
      </c>
    </row>
    <row r="88" spans="1:17" ht="11.45" customHeight="1" x14ac:dyDescent="0.25">
      <c r="A88" s="116" t="s">
        <v>23</v>
      </c>
      <c r="B88" s="42" t="str">
        <f t="shared" ref="B88:Q88" si="38">IF(B5=0,"",B5*1000000/B23)</f>
        <v/>
      </c>
      <c r="C88" s="42" t="str">
        <f t="shared" si="38"/>
        <v/>
      </c>
      <c r="D88" s="42" t="str">
        <f t="shared" si="38"/>
        <v/>
      </c>
      <c r="E88" s="42" t="str">
        <f t="shared" si="38"/>
        <v/>
      </c>
      <c r="F88" s="42" t="str">
        <f t="shared" si="38"/>
        <v/>
      </c>
      <c r="G88" s="42" t="str">
        <f t="shared" si="38"/>
        <v/>
      </c>
      <c r="H88" s="42" t="str">
        <f t="shared" si="38"/>
        <v/>
      </c>
      <c r="I88" s="42" t="str">
        <f t="shared" si="38"/>
        <v/>
      </c>
      <c r="J88" s="42" t="str">
        <f t="shared" si="38"/>
        <v/>
      </c>
      <c r="K88" s="42" t="str">
        <f t="shared" si="38"/>
        <v/>
      </c>
      <c r="L88" s="42" t="str">
        <f t="shared" si="38"/>
        <v/>
      </c>
      <c r="M88" s="42" t="str">
        <f t="shared" si="38"/>
        <v/>
      </c>
      <c r="N88" s="42" t="str">
        <f t="shared" si="38"/>
        <v/>
      </c>
      <c r="O88" s="42" t="str">
        <f t="shared" si="38"/>
        <v/>
      </c>
      <c r="P88" s="42" t="str">
        <f t="shared" si="38"/>
        <v/>
      </c>
      <c r="Q88" s="42" t="str">
        <f t="shared" si="38"/>
        <v/>
      </c>
    </row>
    <row r="89" spans="1:17" ht="11.45" customHeight="1" x14ac:dyDescent="0.25">
      <c r="A89" s="116" t="s">
        <v>127</v>
      </c>
      <c r="B89" s="42">
        <f t="shared" ref="B89:Q89" si="39">IF(B6=0,"",B6*1000000/B24)</f>
        <v>45387.300538330819</v>
      </c>
      <c r="C89" s="42">
        <f t="shared" si="39"/>
        <v>45425.273974393851</v>
      </c>
      <c r="D89" s="42">
        <f t="shared" si="39"/>
        <v>45839.429568826476</v>
      </c>
      <c r="E89" s="42">
        <f t="shared" si="39"/>
        <v>46188.14096014126</v>
      </c>
      <c r="F89" s="42">
        <f t="shared" si="39"/>
        <v>47174.568306674897</v>
      </c>
      <c r="G89" s="42">
        <f t="shared" si="39"/>
        <v>54666.526644892328</v>
      </c>
      <c r="H89" s="42">
        <f t="shared" si="39"/>
        <v>53610.899093995664</v>
      </c>
      <c r="I89" s="42">
        <f t="shared" si="39"/>
        <v>59317.069433151148</v>
      </c>
      <c r="J89" s="42">
        <f t="shared" si="39"/>
        <v>58206.165724050363</v>
      </c>
      <c r="K89" s="42">
        <f t="shared" si="39"/>
        <v>58138.857918039954</v>
      </c>
      <c r="L89" s="42">
        <f t="shared" si="39"/>
        <v>62560.359223842934</v>
      </c>
      <c r="M89" s="42">
        <f t="shared" si="39"/>
        <v>66420.862852821141</v>
      </c>
      <c r="N89" s="42">
        <f t="shared" si="39"/>
        <v>60236.168911563444</v>
      </c>
      <c r="O89" s="42">
        <f t="shared" si="39"/>
        <v>57847.375819286644</v>
      </c>
      <c r="P89" s="42">
        <f t="shared" si="39"/>
        <v>70195.488926225953</v>
      </c>
      <c r="Q89" s="42">
        <f t="shared" si="39"/>
        <v>68768.03492451254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109640.30219293365</v>
      </c>
      <c r="C90" s="42">
        <f t="shared" si="40"/>
        <v>110309.68938890116</v>
      </c>
      <c r="D90" s="42">
        <f t="shared" si="40"/>
        <v>106916.58131887222</v>
      </c>
      <c r="E90" s="42">
        <f t="shared" si="40"/>
        <v>104751.04693913861</v>
      </c>
      <c r="F90" s="42">
        <f t="shared" si="40"/>
        <v>63184.519887078655</v>
      </c>
      <c r="G90" s="42">
        <f t="shared" si="40"/>
        <v>72125.628878032832</v>
      </c>
      <c r="H90" s="42">
        <f t="shared" si="40"/>
        <v>110404.72097214498</v>
      </c>
      <c r="I90" s="42">
        <f t="shared" si="40"/>
        <v>117234.93229319876</v>
      </c>
      <c r="J90" s="42">
        <f t="shared" si="40"/>
        <v>120836.87172108868</v>
      </c>
      <c r="K90" s="42">
        <f t="shared" si="40"/>
        <v>128562.61164232013</v>
      </c>
      <c r="L90" s="42">
        <f t="shared" si="40"/>
        <v>131009.61107725219</v>
      </c>
      <c r="M90" s="42">
        <f t="shared" si="40"/>
        <v>127447.0470598456</v>
      </c>
      <c r="N90" s="42">
        <f t="shared" si="40"/>
        <v>117361.02298440851</v>
      </c>
      <c r="O90" s="42">
        <f t="shared" si="40"/>
        <v>112240.43389922963</v>
      </c>
      <c r="P90" s="42">
        <f t="shared" si="40"/>
        <v>136383.27370042901</v>
      </c>
      <c r="Q90" s="42">
        <f t="shared" si="40"/>
        <v>135238.8917930813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20482.020639645962</v>
      </c>
      <c r="C91" s="131">
        <f t="shared" si="41"/>
        <v>21378.672276732897</v>
      </c>
      <c r="D91" s="131">
        <f t="shared" si="41"/>
        <v>21658.88655049579</v>
      </c>
      <c r="E91" s="131">
        <f t="shared" si="41"/>
        <v>22637.995227487576</v>
      </c>
      <c r="F91" s="131">
        <f t="shared" si="41"/>
        <v>25430.444101169916</v>
      </c>
      <c r="G91" s="131">
        <f t="shared" si="41"/>
        <v>32727.737356122168</v>
      </c>
      <c r="H91" s="131">
        <f t="shared" si="41"/>
        <v>46015.375307073678</v>
      </c>
      <c r="I91" s="131">
        <f t="shared" si="41"/>
        <v>44476.369585323031</v>
      </c>
      <c r="J91" s="131">
        <f t="shared" si="41"/>
        <v>24093.750885211892</v>
      </c>
      <c r="K91" s="131">
        <f t="shared" si="41"/>
        <v>19448.82820298056</v>
      </c>
      <c r="L91" s="131">
        <f t="shared" si="41"/>
        <v>17307.698511072369</v>
      </c>
      <c r="M91" s="131">
        <f t="shared" si="41"/>
        <v>16830.101853210028</v>
      </c>
      <c r="N91" s="131">
        <f t="shared" si="41"/>
        <v>16799.886946774754</v>
      </c>
      <c r="O91" s="131">
        <f t="shared" si="41"/>
        <v>17911.238007030421</v>
      </c>
      <c r="P91" s="131">
        <f t="shared" si="41"/>
        <v>22002.088490543614</v>
      </c>
      <c r="Q91" s="131">
        <f t="shared" si="41"/>
        <v>20339.191995671797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10441.801790424595</v>
      </c>
      <c r="C92" s="37">
        <f t="shared" si="42"/>
        <v>10693.37948732362</v>
      </c>
      <c r="D92" s="37">
        <f t="shared" si="42"/>
        <v>10840.404970702093</v>
      </c>
      <c r="E92" s="37">
        <f t="shared" si="42"/>
        <v>10983.353682468121</v>
      </c>
      <c r="F92" s="37">
        <f t="shared" si="42"/>
        <v>11113.857778959617</v>
      </c>
      <c r="G92" s="37">
        <f t="shared" si="42"/>
        <v>11042.188985418497</v>
      </c>
      <c r="H92" s="37">
        <f t="shared" si="42"/>
        <v>10662.363739074071</v>
      </c>
      <c r="I92" s="37">
        <f t="shared" si="42"/>
        <v>10459.495515074035</v>
      </c>
      <c r="J92" s="37">
        <f t="shared" si="42"/>
        <v>8525.1402401819396</v>
      </c>
      <c r="K92" s="37">
        <f t="shared" si="42"/>
        <v>8645.5797755344574</v>
      </c>
      <c r="L92" s="37">
        <f t="shared" si="42"/>
        <v>8981.3078582235012</v>
      </c>
      <c r="M92" s="37">
        <f t="shared" si="42"/>
        <v>9146.9014283963606</v>
      </c>
      <c r="N92" s="37">
        <f t="shared" si="42"/>
        <v>9033.5197356809258</v>
      </c>
      <c r="O92" s="37">
        <f t="shared" si="42"/>
        <v>9152.4148662314019</v>
      </c>
      <c r="P92" s="37">
        <f t="shared" si="42"/>
        <v>9282.230467556361</v>
      </c>
      <c r="Q92" s="37">
        <f t="shared" si="42"/>
        <v>9573.4646822362993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80053.985811692735</v>
      </c>
      <c r="C93" s="36">
        <f t="shared" si="43"/>
        <v>78941.378593873189</v>
      </c>
      <c r="D93" s="36">
        <f t="shared" si="43"/>
        <v>79844.77396614298</v>
      </c>
      <c r="E93" s="36">
        <f t="shared" si="43"/>
        <v>78377.585225406699</v>
      </c>
      <c r="F93" s="36">
        <f t="shared" si="43"/>
        <v>80869.140072282127</v>
      </c>
      <c r="G93" s="36">
        <f t="shared" si="43"/>
        <v>80712.780559381354</v>
      </c>
      <c r="H93" s="36">
        <f t="shared" si="43"/>
        <v>80713.701475665875</v>
      </c>
      <c r="I93" s="36">
        <f t="shared" si="43"/>
        <v>76187.014905046657</v>
      </c>
      <c r="J93" s="36">
        <f t="shared" si="43"/>
        <v>84144.106230327408</v>
      </c>
      <c r="K93" s="36">
        <f t="shared" si="43"/>
        <v>93617.283752947056</v>
      </c>
      <c r="L93" s="36">
        <f t="shared" si="43"/>
        <v>105137.69023628462</v>
      </c>
      <c r="M93" s="36">
        <f t="shared" si="43"/>
        <v>102662.42659898556</v>
      </c>
      <c r="N93" s="36">
        <f t="shared" si="43"/>
        <v>104171.51807158033</v>
      </c>
      <c r="O93" s="36">
        <f t="shared" si="43"/>
        <v>109760.51851054445</v>
      </c>
      <c r="P93" s="36">
        <f t="shared" si="43"/>
        <v>116935.66300357044</v>
      </c>
      <c r="Q93" s="36">
        <f t="shared" si="43"/>
        <v>114470.29491571036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1703.6225867326057</v>
      </c>
      <c r="C96" s="132">
        <f t="shared" si="44"/>
        <v>1428.0899357600367</v>
      </c>
      <c r="D96" s="132">
        <f t="shared" si="44"/>
        <v>1706.1213267753246</v>
      </c>
      <c r="E96" s="132">
        <f t="shared" si="44"/>
        <v>1756.2325351498152</v>
      </c>
      <c r="F96" s="132">
        <f t="shared" si="44"/>
        <v>1767.4767190097975</v>
      </c>
      <c r="G96" s="132">
        <f t="shared" si="44"/>
        <v>1761.9469817876727</v>
      </c>
      <c r="H96" s="132">
        <f t="shared" si="44"/>
        <v>1800.4272551227805</v>
      </c>
      <c r="I96" s="132">
        <f t="shared" si="44"/>
        <v>1767.3666760410883</v>
      </c>
      <c r="J96" s="132">
        <f t="shared" si="44"/>
        <v>1762.0965398088442</v>
      </c>
      <c r="K96" s="132">
        <f t="shared" si="44"/>
        <v>1773.8962473441468</v>
      </c>
      <c r="L96" s="132">
        <f t="shared" si="44"/>
        <v>1768.1722045737301</v>
      </c>
      <c r="M96" s="132">
        <f t="shared" si="44"/>
        <v>1756.2125349035091</v>
      </c>
      <c r="N96" s="132">
        <f t="shared" si="44"/>
        <v>1738.7628079284532</v>
      </c>
      <c r="O96" s="132">
        <f t="shared" si="44"/>
        <v>1732.981769561005</v>
      </c>
      <c r="P96" s="132">
        <f t="shared" si="44"/>
        <v>1734.5394857137212</v>
      </c>
      <c r="Q96" s="132">
        <f t="shared" si="44"/>
        <v>1752.3533132363464</v>
      </c>
    </row>
    <row r="97" spans="1:17" ht="11.45" customHeight="1" x14ac:dyDescent="0.25">
      <c r="A97" s="116" t="s">
        <v>23</v>
      </c>
      <c r="B97" s="42">
        <f t="shared" ref="B97:Q97" si="45">IF(B23=0,0,B23/B50)</f>
        <v>0</v>
      </c>
      <c r="C97" s="42">
        <f t="shared" si="45"/>
        <v>0</v>
      </c>
      <c r="D97" s="42">
        <f t="shared" si="45"/>
        <v>0</v>
      </c>
      <c r="E97" s="42">
        <f t="shared" si="45"/>
        <v>0</v>
      </c>
      <c r="F97" s="42">
        <f t="shared" si="45"/>
        <v>0</v>
      </c>
      <c r="G97" s="42">
        <f t="shared" si="45"/>
        <v>0</v>
      </c>
      <c r="H97" s="42">
        <f t="shared" si="45"/>
        <v>0</v>
      </c>
      <c r="I97" s="42">
        <f t="shared" si="45"/>
        <v>0</v>
      </c>
      <c r="J97" s="42">
        <f t="shared" si="45"/>
        <v>0</v>
      </c>
      <c r="K97" s="42">
        <f t="shared" si="45"/>
        <v>0</v>
      </c>
      <c r="L97" s="42">
        <f t="shared" si="45"/>
        <v>0</v>
      </c>
      <c r="M97" s="42">
        <f t="shared" si="45"/>
        <v>0</v>
      </c>
      <c r="N97" s="42">
        <f t="shared" si="45"/>
        <v>0</v>
      </c>
      <c r="O97" s="42">
        <f t="shared" si="45"/>
        <v>0</v>
      </c>
      <c r="P97" s="42">
        <f t="shared" si="45"/>
        <v>0</v>
      </c>
      <c r="Q97" s="42">
        <f t="shared" si="45"/>
        <v>0</v>
      </c>
    </row>
    <row r="98" spans="1:17" ht="11.45" customHeight="1" x14ac:dyDescent="0.25">
      <c r="A98" s="116" t="s">
        <v>127</v>
      </c>
      <c r="B98" s="42">
        <f t="shared" ref="B98:Q98" si="46">IF(B24=0,0,B24/B51)</f>
        <v>1876.0000000002021</v>
      </c>
      <c r="C98" s="42">
        <f t="shared" si="46"/>
        <v>1875.999999999764</v>
      </c>
      <c r="D98" s="42">
        <f t="shared" si="46"/>
        <v>1876.0000000002815</v>
      </c>
      <c r="E98" s="42">
        <f t="shared" si="46"/>
        <v>1875.9999999999322</v>
      </c>
      <c r="F98" s="42">
        <f t="shared" si="46"/>
        <v>1876.00000000003</v>
      </c>
      <c r="G98" s="42">
        <f t="shared" si="46"/>
        <v>1815.9999999999529</v>
      </c>
      <c r="H98" s="42">
        <f t="shared" si="46"/>
        <v>1855.0000000000332</v>
      </c>
      <c r="I98" s="42">
        <f t="shared" si="46"/>
        <v>1829.999999999937</v>
      </c>
      <c r="J98" s="42">
        <f t="shared" si="46"/>
        <v>1827.9999999999723</v>
      </c>
      <c r="K98" s="42">
        <f t="shared" si="46"/>
        <v>1855.9999999999422</v>
      </c>
      <c r="L98" s="42">
        <f t="shared" si="46"/>
        <v>1845.9999999999632</v>
      </c>
      <c r="M98" s="42">
        <f t="shared" si="46"/>
        <v>1843.9999999998818</v>
      </c>
      <c r="N98" s="42">
        <f t="shared" si="46"/>
        <v>1847.0000000000628</v>
      </c>
      <c r="O98" s="42">
        <f t="shared" si="46"/>
        <v>1842.9999999999977</v>
      </c>
      <c r="P98" s="42">
        <f t="shared" si="46"/>
        <v>1846.0000000000066</v>
      </c>
      <c r="Q98" s="42">
        <f t="shared" si="46"/>
        <v>1849.9999999999275</v>
      </c>
    </row>
    <row r="99" spans="1:17" ht="11.45" customHeight="1" x14ac:dyDescent="0.25">
      <c r="A99" s="116" t="s">
        <v>125</v>
      </c>
      <c r="B99" s="42">
        <f t="shared" ref="B99:Q99" si="47">IF(B25=0,0,B25/B52)</f>
        <v>1243</v>
      </c>
      <c r="C99" s="42">
        <f t="shared" si="47"/>
        <v>92</v>
      </c>
      <c r="D99" s="42">
        <f t="shared" si="47"/>
        <v>1158</v>
      </c>
      <c r="E99" s="42">
        <f t="shared" si="47"/>
        <v>1337.0000000004432</v>
      </c>
      <c r="F99" s="42">
        <f t="shared" si="47"/>
        <v>1402.0000000002549</v>
      </c>
      <c r="G99" s="42">
        <f t="shared" si="47"/>
        <v>1402.0000000002901</v>
      </c>
      <c r="H99" s="42">
        <f t="shared" si="47"/>
        <v>1336.9999999995775</v>
      </c>
      <c r="I99" s="42">
        <f t="shared" si="47"/>
        <v>1336.9999999996553</v>
      </c>
      <c r="J99" s="42">
        <f t="shared" si="47"/>
        <v>1337.0000000001608</v>
      </c>
      <c r="K99" s="42">
        <f t="shared" si="47"/>
        <v>1337.0000000001819</v>
      </c>
      <c r="L99" s="42">
        <f t="shared" si="47"/>
        <v>1368.0000000001839</v>
      </c>
      <c r="M99" s="42">
        <f t="shared" si="47"/>
        <v>1368.9999999996769</v>
      </c>
      <c r="N99" s="42">
        <f t="shared" si="47"/>
        <v>1368.9999999998747</v>
      </c>
      <c r="O99" s="42">
        <f t="shared" si="47"/>
        <v>1369.9999999999907</v>
      </c>
      <c r="P99" s="42">
        <f t="shared" si="47"/>
        <v>1369.999999999771</v>
      </c>
      <c r="Q99" s="42">
        <f t="shared" si="47"/>
        <v>1369.9999999999743</v>
      </c>
    </row>
    <row r="100" spans="1:17" ht="11.45" customHeight="1" x14ac:dyDescent="0.25">
      <c r="A100" s="128" t="s">
        <v>18</v>
      </c>
      <c r="B100" s="131">
        <f t="shared" ref="B100:Q100" si="48">IF(B26=0,0,B26/B53)</f>
        <v>104</v>
      </c>
      <c r="C100" s="131">
        <f t="shared" si="48"/>
        <v>99</v>
      </c>
      <c r="D100" s="131">
        <f t="shared" si="48"/>
        <v>118</v>
      </c>
      <c r="E100" s="131">
        <f t="shared" si="48"/>
        <v>133</v>
      </c>
      <c r="F100" s="131">
        <f t="shared" si="48"/>
        <v>114.5</v>
      </c>
      <c r="G100" s="131">
        <f t="shared" si="48"/>
        <v>75.5</v>
      </c>
      <c r="H100" s="131">
        <f t="shared" si="48"/>
        <v>53.5</v>
      </c>
      <c r="I100" s="131">
        <f t="shared" si="48"/>
        <v>57</v>
      </c>
      <c r="J100" s="131">
        <f t="shared" si="48"/>
        <v>136</v>
      </c>
      <c r="K100" s="131">
        <f t="shared" si="48"/>
        <v>204.5</v>
      </c>
      <c r="L100" s="131">
        <f t="shared" si="48"/>
        <v>179</v>
      </c>
      <c r="M100" s="131">
        <f t="shared" si="48"/>
        <v>213</v>
      </c>
      <c r="N100" s="131">
        <f t="shared" si="48"/>
        <v>220.5</v>
      </c>
      <c r="O100" s="131">
        <f t="shared" si="48"/>
        <v>212.5</v>
      </c>
      <c r="P100" s="131">
        <f t="shared" si="48"/>
        <v>173.5</v>
      </c>
      <c r="Q100" s="131">
        <f t="shared" si="48"/>
        <v>190</v>
      </c>
    </row>
    <row r="101" spans="1:17" ht="11.45" customHeight="1" x14ac:dyDescent="0.25">
      <c r="A101" s="95" t="s">
        <v>126</v>
      </c>
      <c r="B101" s="37">
        <f t="shared" ref="B101:Q101" si="49">IF(B27=0,0,B27/B54)</f>
        <v>178</v>
      </c>
      <c r="C101" s="37">
        <f t="shared" si="49"/>
        <v>167</v>
      </c>
      <c r="D101" s="37">
        <f t="shared" si="49"/>
        <v>199</v>
      </c>
      <c r="E101" s="37">
        <f t="shared" si="49"/>
        <v>220.00000000000003</v>
      </c>
      <c r="F101" s="37">
        <f t="shared" si="49"/>
        <v>182</v>
      </c>
      <c r="G101" s="37">
        <f t="shared" si="49"/>
        <v>104</v>
      </c>
      <c r="H101" s="37">
        <f t="shared" si="49"/>
        <v>53</v>
      </c>
      <c r="I101" s="37">
        <f t="shared" si="49"/>
        <v>55.000000000000007</v>
      </c>
      <c r="J101" s="37">
        <f t="shared" si="49"/>
        <v>216</v>
      </c>
      <c r="K101" s="37">
        <f t="shared" si="49"/>
        <v>357</v>
      </c>
      <c r="L101" s="37">
        <f t="shared" si="49"/>
        <v>327</v>
      </c>
      <c r="M101" s="37">
        <f t="shared" si="49"/>
        <v>391</v>
      </c>
      <c r="N101" s="37">
        <f t="shared" si="49"/>
        <v>405</v>
      </c>
      <c r="O101" s="37">
        <f t="shared" si="49"/>
        <v>388</v>
      </c>
      <c r="P101" s="37">
        <f t="shared" si="49"/>
        <v>306</v>
      </c>
      <c r="Q101" s="37">
        <f t="shared" si="49"/>
        <v>341</v>
      </c>
    </row>
    <row r="102" spans="1:17" ht="11.45" customHeight="1" x14ac:dyDescent="0.25">
      <c r="A102" s="93" t="s">
        <v>125</v>
      </c>
      <c r="B102" s="36">
        <f t="shared" ref="B102:Q102" si="50">IF(B28=0,0,B28/B55)</f>
        <v>30</v>
      </c>
      <c r="C102" s="36">
        <f t="shared" si="50"/>
        <v>31</v>
      </c>
      <c r="D102" s="36">
        <f t="shared" si="50"/>
        <v>37</v>
      </c>
      <c r="E102" s="36">
        <f t="shared" si="50"/>
        <v>46</v>
      </c>
      <c r="F102" s="36">
        <f t="shared" si="50"/>
        <v>47</v>
      </c>
      <c r="G102" s="36">
        <f t="shared" si="50"/>
        <v>47</v>
      </c>
      <c r="H102" s="36">
        <f t="shared" si="50"/>
        <v>54</v>
      </c>
      <c r="I102" s="36">
        <f t="shared" si="50"/>
        <v>59</v>
      </c>
      <c r="J102" s="36">
        <f t="shared" si="50"/>
        <v>56</v>
      </c>
      <c r="K102" s="36">
        <f t="shared" si="50"/>
        <v>52</v>
      </c>
      <c r="L102" s="36">
        <f t="shared" si="50"/>
        <v>31</v>
      </c>
      <c r="M102" s="36">
        <f t="shared" si="50"/>
        <v>35</v>
      </c>
      <c r="N102" s="36">
        <f t="shared" si="50"/>
        <v>36</v>
      </c>
      <c r="O102" s="36">
        <f t="shared" si="50"/>
        <v>37</v>
      </c>
      <c r="P102" s="36">
        <f t="shared" si="50"/>
        <v>41</v>
      </c>
      <c r="Q102" s="36">
        <f t="shared" si="50"/>
        <v>39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0</v>
      </c>
      <c r="C106" s="52">
        <f t="shared" si="52"/>
        <v>0</v>
      </c>
      <c r="D106" s="52">
        <f t="shared" si="52"/>
        <v>0</v>
      </c>
      <c r="E106" s="52">
        <f t="shared" si="52"/>
        <v>0</v>
      </c>
      <c r="F106" s="52">
        <f t="shared" si="52"/>
        <v>0</v>
      </c>
      <c r="G106" s="52">
        <f t="shared" si="52"/>
        <v>0</v>
      </c>
      <c r="H106" s="52">
        <f t="shared" si="52"/>
        <v>0</v>
      </c>
      <c r="I106" s="52">
        <f t="shared" si="52"/>
        <v>0</v>
      </c>
      <c r="J106" s="52">
        <f t="shared" si="52"/>
        <v>0</v>
      </c>
      <c r="K106" s="52">
        <f t="shared" si="52"/>
        <v>0</v>
      </c>
      <c r="L106" s="52">
        <f t="shared" si="52"/>
        <v>0</v>
      </c>
      <c r="M106" s="52">
        <f t="shared" si="52"/>
        <v>0</v>
      </c>
      <c r="N106" s="52">
        <f t="shared" si="52"/>
        <v>0</v>
      </c>
      <c r="O106" s="52">
        <f t="shared" si="52"/>
        <v>0</v>
      </c>
      <c r="P106" s="52">
        <f t="shared" si="52"/>
        <v>0</v>
      </c>
      <c r="Q106" s="52">
        <f t="shared" si="52"/>
        <v>0</v>
      </c>
    </row>
    <row r="107" spans="1:17" ht="11.45" customHeight="1" x14ac:dyDescent="0.25">
      <c r="A107" s="116" t="s">
        <v>127</v>
      </c>
      <c r="B107" s="52">
        <f t="shared" ref="B107:Q107" si="53">IF(B6=0,0,B6/B$4)</f>
        <v>0.62540032451074312</v>
      </c>
      <c r="C107" s="52">
        <f t="shared" si="53"/>
        <v>0.96160939760170339</v>
      </c>
      <c r="D107" s="52">
        <f t="shared" si="53"/>
        <v>0.69146032854398298</v>
      </c>
      <c r="E107" s="52">
        <f t="shared" si="53"/>
        <v>0.68410980029777968</v>
      </c>
      <c r="F107" s="52">
        <f t="shared" si="53"/>
        <v>0.77087800300530596</v>
      </c>
      <c r="G107" s="52">
        <f t="shared" si="53"/>
        <v>0.86733176101890475</v>
      </c>
      <c r="H107" s="52">
        <f t="shared" si="53"/>
        <v>0.85121605210166928</v>
      </c>
      <c r="I107" s="52">
        <f t="shared" si="53"/>
        <v>0.8263454613403568</v>
      </c>
      <c r="J107" s="52">
        <f t="shared" si="53"/>
        <v>0.8094544679020077</v>
      </c>
      <c r="K107" s="52">
        <f t="shared" si="53"/>
        <v>0.76961269629101858</v>
      </c>
      <c r="L107" s="52">
        <f t="shared" si="53"/>
        <v>0.76815612335896566</v>
      </c>
      <c r="M107" s="52">
        <f t="shared" si="53"/>
        <v>0.75587983445119267</v>
      </c>
      <c r="N107" s="52">
        <f t="shared" si="53"/>
        <v>0.70287726519932248</v>
      </c>
      <c r="O107" s="52">
        <f t="shared" si="53"/>
        <v>0.69581658840979166</v>
      </c>
      <c r="P107" s="52">
        <f t="shared" si="53"/>
        <v>0.69402186309091185</v>
      </c>
      <c r="Q107" s="52">
        <f t="shared" si="53"/>
        <v>0.72890231397057903</v>
      </c>
    </row>
    <row r="108" spans="1:17" ht="11.45" customHeight="1" x14ac:dyDescent="0.25">
      <c r="A108" s="116" t="s">
        <v>125</v>
      </c>
      <c r="B108" s="52">
        <f t="shared" ref="B108:Q108" si="54">IF(B7=0,0,B7/B$4)</f>
        <v>0.37459967548925688</v>
      </c>
      <c r="C108" s="52">
        <f t="shared" si="54"/>
        <v>3.8390602398296662E-2</v>
      </c>
      <c r="D108" s="52">
        <f t="shared" si="54"/>
        <v>0.30853967145601707</v>
      </c>
      <c r="E108" s="52">
        <f t="shared" si="54"/>
        <v>0.31589019970222038</v>
      </c>
      <c r="F108" s="52">
        <f t="shared" si="54"/>
        <v>0.22912199699469404</v>
      </c>
      <c r="G108" s="52">
        <f t="shared" si="54"/>
        <v>0.13266823898109528</v>
      </c>
      <c r="H108" s="52">
        <f t="shared" si="54"/>
        <v>0.1487839478983308</v>
      </c>
      <c r="I108" s="52">
        <f t="shared" si="54"/>
        <v>0.17365453865964323</v>
      </c>
      <c r="J108" s="52">
        <f t="shared" si="54"/>
        <v>0.19054553209799235</v>
      </c>
      <c r="K108" s="52">
        <f t="shared" si="54"/>
        <v>0.23038730370898131</v>
      </c>
      <c r="L108" s="52">
        <f t="shared" si="54"/>
        <v>0.23184387664103429</v>
      </c>
      <c r="M108" s="52">
        <f t="shared" si="54"/>
        <v>0.24412016554880739</v>
      </c>
      <c r="N108" s="52">
        <f t="shared" si="54"/>
        <v>0.29712273480067769</v>
      </c>
      <c r="O108" s="52">
        <f t="shared" si="54"/>
        <v>0.30418341159020829</v>
      </c>
      <c r="P108" s="52">
        <f t="shared" si="54"/>
        <v>0.30597813690908815</v>
      </c>
      <c r="Q108" s="52">
        <f t="shared" si="54"/>
        <v>0.27109768602942097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0.43627398112957327</v>
      </c>
      <c r="C110" s="48">
        <f t="shared" si="56"/>
        <v>0.42187669048095761</v>
      </c>
      <c r="D110" s="48">
        <f t="shared" si="56"/>
        <v>0.42203692848189028</v>
      </c>
      <c r="E110" s="48">
        <f t="shared" si="56"/>
        <v>0.40127125386221824</v>
      </c>
      <c r="F110" s="48">
        <f t="shared" si="56"/>
        <v>0.34733359873626402</v>
      </c>
      <c r="G110" s="48">
        <f t="shared" si="56"/>
        <v>0.23237830871418655</v>
      </c>
      <c r="H110" s="48">
        <f t="shared" si="56"/>
        <v>0.11477376213213938</v>
      </c>
      <c r="I110" s="48">
        <f t="shared" si="56"/>
        <v>0.11345907688214656</v>
      </c>
      <c r="J110" s="48">
        <f t="shared" si="56"/>
        <v>0.28098424112681442</v>
      </c>
      <c r="K110" s="48">
        <f t="shared" si="56"/>
        <v>0.38801238717734648</v>
      </c>
      <c r="L110" s="48">
        <f t="shared" si="56"/>
        <v>0.47398542546365335</v>
      </c>
      <c r="M110" s="48">
        <f t="shared" si="56"/>
        <v>0.49883212328236659</v>
      </c>
      <c r="N110" s="48">
        <f t="shared" si="56"/>
        <v>0.49381817743535739</v>
      </c>
      <c r="O110" s="48">
        <f t="shared" si="56"/>
        <v>0.46650133241736258</v>
      </c>
      <c r="P110" s="48">
        <f t="shared" si="56"/>
        <v>0.37203208136093169</v>
      </c>
      <c r="Q110" s="48">
        <f t="shared" si="56"/>
        <v>0.42238280103406667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0.56372601887042673</v>
      </c>
      <c r="C111" s="46">
        <f t="shared" si="57"/>
        <v>0.57812330951904234</v>
      </c>
      <c r="D111" s="46">
        <f t="shared" si="57"/>
        <v>0.57796307151810977</v>
      </c>
      <c r="E111" s="46">
        <f t="shared" si="57"/>
        <v>0.59872874613778171</v>
      </c>
      <c r="F111" s="46">
        <f t="shared" si="57"/>
        <v>0.65266640126373587</v>
      </c>
      <c r="G111" s="46">
        <f t="shared" si="57"/>
        <v>0.76762169128581337</v>
      </c>
      <c r="H111" s="46">
        <f t="shared" si="57"/>
        <v>0.88522623786786048</v>
      </c>
      <c r="I111" s="46">
        <f t="shared" si="57"/>
        <v>0.88654092311785337</v>
      </c>
      <c r="J111" s="46">
        <f t="shared" si="57"/>
        <v>0.71901575887318558</v>
      </c>
      <c r="K111" s="46">
        <f t="shared" si="57"/>
        <v>0.61198761282265346</v>
      </c>
      <c r="L111" s="46">
        <f t="shared" si="57"/>
        <v>0.5260145745363467</v>
      </c>
      <c r="M111" s="46">
        <f t="shared" si="57"/>
        <v>0.50116787671763341</v>
      </c>
      <c r="N111" s="46">
        <f t="shared" si="57"/>
        <v>0.50618182256464261</v>
      </c>
      <c r="O111" s="46">
        <f t="shared" si="57"/>
        <v>0.53349866758263742</v>
      </c>
      <c r="P111" s="46">
        <f t="shared" si="57"/>
        <v>0.62796791863906831</v>
      </c>
      <c r="Q111" s="46">
        <f t="shared" si="57"/>
        <v>0.57761719896593333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0</v>
      </c>
      <c r="C115" s="52">
        <f t="shared" si="59"/>
        <v>0</v>
      </c>
      <c r="D115" s="52">
        <f t="shared" si="59"/>
        <v>0</v>
      </c>
      <c r="E115" s="52">
        <f t="shared" si="59"/>
        <v>0</v>
      </c>
      <c r="F115" s="52">
        <f t="shared" si="59"/>
        <v>0</v>
      </c>
      <c r="G115" s="52">
        <f t="shared" si="59"/>
        <v>0</v>
      </c>
      <c r="H115" s="52">
        <f t="shared" si="59"/>
        <v>0</v>
      </c>
      <c r="I115" s="52">
        <f t="shared" si="59"/>
        <v>0</v>
      </c>
      <c r="J115" s="52">
        <f t="shared" si="59"/>
        <v>0</v>
      </c>
      <c r="K115" s="52">
        <f t="shared" si="59"/>
        <v>0</v>
      </c>
      <c r="L115" s="52">
        <f t="shared" si="59"/>
        <v>0</v>
      </c>
      <c r="M115" s="52">
        <f t="shared" si="59"/>
        <v>0</v>
      </c>
      <c r="N115" s="52">
        <f t="shared" si="59"/>
        <v>0</v>
      </c>
      <c r="O115" s="52">
        <f t="shared" si="59"/>
        <v>0</v>
      </c>
      <c r="P115" s="52">
        <f t="shared" si="59"/>
        <v>0</v>
      </c>
      <c r="Q115" s="52">
        <f t="shared" si="59"/>
        <v>0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0.72054698449517796</v>
      </c>
      <c r="C116" s="52">
        <f t="shared" si="60"/>
        <v>0.97494311187981464</v>
      </c>
      <c r="D116" s="52">
        <f t="shared" si="60"/>
        <v>0.77070544024555998</v>
      </c>
      <c r="E116" s="52">
        <f t="shared" si="60"/>
        <v>0.76042861448913335</v>
      </c>
      <c r="F116" s="52">
        <f t="shared" si="60"/>
        <v>0.76296580458750296</v>
      </c>
      <c r="G116" s="52">
        <f t="shared" si="60"/>
        <v>0.87195318832487079</v>
      </c>
      <c r="H116" s="52">
        <f t="shared" si="60"/>
        <v>0.88748053444319053</v>
      </c>
      <c r="I116" s="52">
        <f t="shared" si="60"/>
        <v>0.86787336539356386</v>
      </c>
      <c r="J116" s="52">
        <f t="shared" si="60"/>
        <v>0.86068880631605871</v>
      </c>
      <c r="K116" s="52">
        <f t="shared" si="60"/>
        <v>0.83157231469900394</v>
      </c>
      <c r="L116" s="52">
        <f t="shared" si="60"/>
        <v>0.83210158559527003</v>
      </c>
      <c r="M116" s="52">
        <f t="shared" si="60"/>
        <v>0.80986437571800751</v>
      </c>
      <c r="N116" s="52">
        <f t="shared" si="60"/>
        <v>0.76685352123668238</v>
      </c>
      <c r="O116" s="52">
        <f t="shared" si="60"/>
        <v>0.76141471304528985</v>
      </c>
      <c r="P116" s="52">
        <f t="shared" si="60"/>
        <v>0.75926466090034794</v>
      </c>
      <c r="Q116" s="52">
        <f t="shared" si="60"/>
        <v>0.78989758401459853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0.2794530155048221</v>
      </c>
      <c r="C117" s="52">
        <f t="shared" si="61"/>
        <v>2.5056888120185399E-2</v>
      </c>
      <c r="D117" s="52">
        <f t="shared" si="61"/>
        <v>0.22929455975444013</v>
      </c>
      <c r="E117" s="52">
        <f t="shared" si="61"/>
        <v>0.23957138551086657</v>
      </c>
      <c r="F117" s="52">
        <f t="shared" si="61"/>
        <v>0.23703419541249696</v>
      </c>
      <c r="G117" s="52">
        <f t="shared" si="61"/>
        <v>0.12804681167512927</v>
      </c>
      <c r="H117" s="52">
        <f t="shared" si="61"/>
        <v>0.11251946555680944</v>
      </c>
      <c r="I117" s="52">
        <f t="shared" si="61"/>
        <v>0.13212663460643612</v>
      </c>
      <c r="J117" s="52">
        <f t="shared" si="61"/>
        <v>0.13931119368394129</v>
      </c>
      <c r="K117" s="52">
        <f t="shared" si="61"/>
        <v>0.16842768530099611</v>
      </c>
      <c r="L117" s="52">
        <f t="shared" si="61"/>
        <v>0.16789841440472991</v>
      </c>
      <c r="M117" s="52">
        <f t="shared" si="61"/>
        <v>0.19013562428199238</v>
      </c>
      <c r="N117" s="52">
        <f t="shared" si="61"/>
        <v>0.23314647876331754</v>
      </c>
      <c r="O117" s="52">
        <f t="shared" si="61"/>
        <v>0.23858528695471026</v>
      </c>
      <c r="P117" s="52">
        <f t="shared" si="61"/>
        <v>0.24073533909965206</v>
      </c>
      <c r="Q117" s="52">
        <f t="shared" si="61"/>
        <v>0.21010241598540144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0.67021466351264969</v>
      </c>
      <c r="C119" s="48">
        <f t="shared" si="63"/>
        <v>0.65056547964211808</v>
      </c>
      <c r="D119" s="48">
        <f t="shared" si="63"/>
        <v>0.64983468735216177</v>
      </c>
      <c r="E119" s="48">
        <f t="shared" si="63"/>
        <v>0.62500326445443877</v>
      </c>
      <c r="F119" s="48">
        <f t="shared" si="63"/>
        <v>0.56991898508728178</v>
      </c>
      <c r="G119" s="48">
        <f t="shared" si="63"/>
        <v>0.43495437111417345</v>
      </c>
      <c r="H119" s="48">
        <f t="shared" si="63"/>
        <v>0.25382617186177092</v>
      </c>
      <c r="I119" s="48">
        <f t="shared" si="63"/>
        <v>0.25366819429282733</v>
      </c>
      <c r="J119" s="48">
        <f t="shared" si="63"/>
        <v>0.51355154923304158</v>
      </c>
      <c r="K119" s="48">
        <f t="shared" si="63"/>
        <v>0.62534702102500395</v>
      </c>
      <c r="L119" s="48">
        <f t="shared" si="63"/>
        <v>0.70093266154694589</v>
      </c>
      <c r="M119" s="48">
        <f t="shared" si="63"/>
        <v>0.71055603913215581</v>
      </c>
      <c r="N119" s="48">
        <f t="shared" si="63"/>
        <v>0.70317436954969781</v>
      </c>
      <c r="O119" s="48">
        <f t="shared" si="63"/>
        <v>0.66736515836019372</v>
      </c>
      <c r="P119" s="48">
        <f t="shared" si="63"/>
        <v>0.56905185609498854</v>
      </c>
      <c r="Q119" s="48">
        <f t="shared" si="63"/>
        <v>0.61319287812145051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0.32978533648735037</v>
      </c>
      <c r="C120" s="46">
        <f t="shared" si="64"/>
        <v>0.34943452035788192</v>
      </c>
      <c r="D120" s="46">
        <f t="shared" si="64"/>
        <v>0.35016531264783812</v>
      </c>
      <c r="E120" s="46">
        <f t="shared" si="64"/>
        <v>0.37499673554556123</v>
      </c>
      <c r="F120" s="46">
        <f t="shared" si="64"/>
        <v>0.43008101491271816</v>
      </c>
      <c r="G120" s="46">
        <f t="shared" si="64"/>
        <v>0.56504562888582655</v>
      </c>
      <c r="H120" s="46">
        <f t="shared" si="64"/>
        <v>0.74617382813822908</v>
      </c>
      <c r="I120" s="46">
        <f t="shared" si="64"/>
        <v>0.74633180570717261</v>
      </c>
      <c r="J120" s="46">
        <f t="shared" si="64"/>
        <v>0.48644845076695842</v>
      </c>
      <c r="K120" s="46">
        <f t="shared" si="64"/>
        <v>0.37465297897499616</v>
      </c>
      <c r="L120" s="46">
        <f t="shared" si="64"/>
        <v>0.29906733845305417</v>
      </c>
      <c r="M120" s="46">
        <f t="shared" si="64"/>
        <v>0.28944396086784413</v>
      </c>
      <c r="N120" s="46">
        <f t="shared" si="64"/>
        <v>0.29682563045030225</v>
      </c>
      <c r="O120" s="46">
        <f t="shared" si="64"/>
        <v>0.33263484163980633</v>
      </c>
      <c r="P120" s="46">
        <f t="shared" si="64"/>
        <v>0.43094814390501152</v>
      </c>
      <c r="Q120" s="46">
        <f t="shared" si="64"/>
        <v>0.38680712187854943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26.702653769956957</v>
      </c>
      <c r="C4" s="100">
        <v>30.995190000000004</v>
      </c>
      <c r="D4" s="100">
        <v>46.499960000000002</v>
      </c>
      <c r="E4" s="100">
        <v>33.899700000000003</v>
      </c>
      <c r="F4" s="100">
        <v>27.9</v>
      </c>
      <c r="G4" s="100">
        <v>51.805581180573931</v>
      </c>
      <c r="H4" s="100">
        <v>43.298960000000001</v>
      </c>
      <c r="I4" s="100">
        <v>49.602519999999998</v>
      </c>
      <c r="J4" s="100">
        <v>63.103740000000002</v>
      </c>
      <c r="K4" s="100">
        <v>45.499670000000002</v>
      </c>
      <c r="L4" s="100">
        <v>41.367782230208384</v>
      </c>
      <c r="M4" s="100">
        <v>43.446058572863855</v>
      </c>
      <c r="N4" s="100">
        <v>37.23567943237736</v>
      </c>
      <c r="O4" s="100">
        <v>41.368820210871895</v>
      </c>
      <c r="P4" s="100">
        <v>35.158427387404096</v>
      </c>
      <c r="Q4" s="100">
        <v>43.445296318094478</v>
      </c>
    </row>
    <row r="5" spans="1:17" ht="11.45" customHeight="1" x14ac:dyDescent="0.25">
      <c r="A5" s="141" t="s">
        <v>91</v>
      </c>
      <c r="B5" s="140">
        <f t="shared" ref="B5:Q5" si="0">B4</f>
        <v>26.702653769956957</v>
      </c>
      <c r="C5" s="140">
        <f t="shared" si="0"/>
        <v>30.995190000000004</v>
      </c>
      <c r="D5" s="140">
        <f t="shared" si="0"/>
        <v>46.499960000000002</v>
      </c>
      <c r="E5" s="140">
        <f t="shared" si="0"/>
        <v>33.899700000000003</v>
      </c>
      <c r="F5" s="140">
        <f t="shared" si="0"/>
        <v>27.9</v>
      </c>
      <c r="G5" s="140">
        <f t="shared" si="0"/>
        <v>51.805581180573931</v>
      </c>
      <c r="H5" s="140">
        <f t="shared" si="0"/>
        <v>43.298960000000001</v>
      </c>
      <c r="I5" s="140">
        <f t="shared" si="0"/>
        <v>49.602519999999998</v>
      </c>
      <c r="J5" s="140">
        <f t="shared" si="0"/>
        <v>63.103740000000002</v>
      </c>
      <c r="K5" s="140">
        <f t="shared" si="0"/>
        <v>45.499670000000002</v>
      </c>
      <c r="L5" s="140">
        <f t="shared" si="0"/>
        <v>41.367782230208384</v>
      </c>
      <c r="M5" s="140">
        <f t="shared" si="0"/>
        <v>43.446058572863855</v>
      </c>
      <c r="N5" s="140">
        <f t="shared" si="0"/>
        <v>37.23567943237736</v>
      </c>
      <c r="O5" s="140">
        <f t="shared" si="0"/>
        <v>41.368820210871895</v>
      </c>
      <c r="P5" s="140">
        <f t="shared" si="0"/>
        <v>35.158427387404096</v>
      </c>
      <c r="Q5" s="140">
        <f t="shared" si="0"/>
        <v>43.445296318094478</v>
      </c>
    </row>
    <row r="7" spans="1:17" ht="11.45" customHeight="1" x14ac:dyDescent="0.25">
      <c r="A7" s="27" t="s">
        <v>81</v>
      </c>
      <c r="B7" s="71">
        <f t="shared" ref="B7:Q7" si="1">SUM(B8,B12)</f>
        <v>26.702653769956953</v>
      </c>
      <c r="C7" s="71">
        <f t="shared" si="1"/>
        <v>30.995190000000008</v>
      </c>
      <c r="D7" s="71">
        <f t="shared" si="1"/>
        <v>46.499959999999994</v>
      </c>
      <c r="E7" s="71">
        <f t="shared" si="1"/>
        <v>33.89970000000001</v>
      </c>
      <c r="F7" s="71">
        <f t="shared" si="1"/>
        <v>27.9</v>
      </c>
      <c r="G7" s="71">
        <f t="shared" si="1"/>
        <v>51.805581180573938</v>
      </c>
      <c r="H7" s="71">
        <f t="shared" si="1"/>
        <v>43.298959999999987</v>
      </c>
      <c r="I7" s="71">
        <f t="shared" si="1"/>
        <v>49.602520000000005</v>
      </c>
      <c r="J7" s="71">
        <f t="shared" si="1"/>
        <v>63.103740000000009</v>
      </c>
      <c r="K7" s="71">
        <f t="shared" si="1"/>
        <v>45.499670000000002</v>
      </c>
      <c r="L7" s="71">
        <f t="shared" si="1"/>
        <v>41.367782230208377</v>
      </c>
      <c r="M7" s="71">
        <f t="shared" si="1"/>
        <v>43.446058572863841</v>
      </c>
      <c r="N7" s="71">
        <f t="shared" si="1"/>
        <v>37.23567943237736</v>
      </c>
      <c r="O7" s="71">
        <f t="shared" si="1"/>
        <v>41.368820210871895</v>
      </c>
      <c r="P7" s="71">
        <f t="shared" si="1"/>
        <v>35.158427387404089</v>
      </c>
      <c r="Q7" s="71">
        <f t="shared" si="1"/>
        <v>43.445296318094478</v>
      </c>
    </row>
    <row r="8" spans="1:17" ht="11.45" customHeight="1" x14ac:dyDescent="0.25">
      <c r="A8" s="130" t="s">
        <v>39</v>
      </c>
      <c r="B8" s="139">
        <f t="shared" ref="B8:Q8" si="2">SUM(B9:B11)</f>
        <v>25.568571900393664</v>
      </c>
      <c r="C8" s="139">
        <f t="shared" si="2"/>
        <v>29.357972875754442</v>
      </c>
      <c r="D8" s="139">
        <f t="shared" si="2"/>
        <v>44.446554011655238</v>
      </c>
      <c r="E8" s="139">
        <f t="shared" si="2"/>
        <v>32.569403623609148</v>
      </c>
      <c r="F8" s="139">
        <f t="shared" si="2"/>
        <v>27.311831926126153</v>
      </c>
      <c r="G8" s="139">
        <f t="shared" si="2"/>
        <v>51.40022361486934</v>
      </c>
      <c r="H8" s="139">
        <f t="shared" si="2"/>
        <v>42.899969219653748</v>
      </c>
      <c r="I8" s="139">
        <f t="shared" si="2"/>
        <v>49.137518059524183</v>
      </c>
      <c r="J8" s="139">
        <f t="shared" si="2"/>
        <v>62.2225855516294</v>
      </c>
      <c r="K8" s="139">
        <f t="shared" si="2"/>
        <v>44.282633408791597</v>
      </c>
      <c r="L8" s="139">
        <f t="shared" si="2"/>
        <v>40.38939914616558</v>
      </c>
      <c r="M8" s="139">
        <f t="shared" si="2"/>
        <v>42.170480536813258</v>
      </c>
      <c r="N8" s="139">
        <f t="shared" si="2"/>
        <v>36.101009024814516</v>
      </c>
      <c r="O8" s="139">
        <f t="shared" si="2"/>
        <v>40.209755957946172</v>
      </c>
      <c r="P8" s="139">
        <f t="shared" si="2"/>
        <v>34.239774038973117</v>
      </c>
      <c r="Q8" s="139">
        <f t="shared" si="2"/>
        <v>42.37758437484846</v>
      </c>
    </row>
    <row r="9" spans="1:17" ht="11.45" customHeight="1" x14ac:dyDescent="0.25">
      <c r="A9" s="116" t="s">
        <v>23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</row>
    <row r="10" spans="1:17" ht="11.45" customHeight="1" x14ac:dyDescent="0.25">
      <c r="A10" s="116" t="s">
        <v>127</v>
      </c>
      <c r="B10" s="70">
        <v>16.833443102550238</v>
      </c>
      <c r="C10" s="70">
        <v>28.519003419207088</v>
      </c>
      <c r="D10" s="70">
        <v>33.313222950330328</v>
      </c>
      <c r="E10" s="70">
        <v>24.097682951280344</v>
      </c>
      <c r="F10" s="70">
        <v>19.883503940210172</v>
      </c>
      <c r="G10" s="70">
        <v>43.367827417982404</v>
      </c>
      <c r="H10" s="70">
        <v>37.28072842306004</v>
      </c>
      <c r="I10" s="70">
        <v>41.618234042434764</v>
      </c>
      <c r="J10" s="70">
        <v>51.953244322940158</v>
      </c>
      <c r="K10" s="70">
        <v>35.569940144807696</v>
      </c>
      <c r="L10" s="70">
        <v>32.384483525831804</v>
      </c>
      <c r="M10" s="70">
        <v>33.002493709899994</v>
      </c>
      <c r="N10" s="70">
        <v>26.490049078095677</v>
      </c>
      <c r="O10" s="70">
        <v>29.135758798702685</v>
      </c>
      <c r="P10" s="70">
        <v>24.707112422902416</v>
      </c>
      <c r="Q10" s="70">
        <v>31.920408170759512</v>
      </c>
    </row>
    <row r="11" spans="1:17" ht="11.45" customHeight="1" x14ac:dyDescent="0.25">
      <c r="A11" s="116" t="s">
        <v>125</v>
      </c>
      <c r="B11" s="70">
        <v>8.7351287978434264</v>
      </c>
      <c r="C11" s="70">
        <v>0.83896945654735178</v>
      </c>
      <c r="D11" s="70">
        <v>11.13333106132491</v>
      </c>
      <c r="E11" s="70">
        <v>8.4717206723288037</v>
      </c>
      <c r="F11" s="70">
        <v>7.4283279859159812</v>
      </c>
      <c r="G11" s="70">
        <v>8.0323961968869373</v>
      </c>
      <c r="H11" s="70">
        <v>5.6192407965937097</v>
      </c>
      <c r="I11" s="70">
        <v>7.519284017089416</v>
      </c>
      <c r="J11" s="70">
        <v>10.269341228689241</v>
      </c>
      <c r="K11" s="70">
        <v>8.7126932639838977</v>
      </c>
      <c r="L11" s="70">
        <v>8.0049156203337759</v>
      </c>
      <c r="M11" s="70">
        <v>9.1679868269132605</v>
      </c>
      <c r="N11" s="70">
        <v>9.6109599467188414</v>
      </c>
      <c r="O11" s="70">
        <v>11.073997159243486</v>
      </c>
      <c r="P11" s="70">
        <v>9.5326616160706994</v>
      </c>
      <c r="Q11" s="70">
        <v>10.457176204088951</v>
      </c>
    </row>
    <row r="12" spans="1:17" ht="11.45" customHeight="1" x14ac:dyDescent="0.25">
      <c r="A12" s="128" t="s">
        <v>18</v>
      </c>
      <c r="B12" s="138">
        <f t="shared" ref="B12:Q12" si="3">SUM(B13:B14)</f>
        <v>1.1340818695632897</v>
      </c>
      <c r="C12" s="138">
        <f t="shared" si="3"/>
        <v>1.6372171242455664</v>
      </c>
      <c r="D12" s="138">
        <f t="shared" si="3"/>
        <v>2.0534059883447564</v>
      </c>
      <c r="E12" s="138">
        <f t="shared" si="3"/>
        <v>1.3302963763908595</v>
      </c>
      <c r="F12" s="138">
        <f t="shared" si="3"/>
        <v>0.58816807387384684</v>
      </c>
      <c r="G12" s="138">
        <f t="shared" si="3"/>
        <v>0.40535756570459486</v>
      </c>
      <c r="H12" s="138">
        <f t="shared" si="3"/>
        <v>0.39899078034624058</v>
      </c>
      <c r="I12" s="138">
        <f t="shared" si="3"/>
        <v>0.46500194047581966</v>
      </c>
      <c r="J12" s="138">
        <f t="shared" si="3"/>
        <v>0.8811544483706053</v>
      </c>
      <c r="K12" s="138">
        <f t="shared" si="3"/>
        <v>1.2170365912084069</v>
      </c>
      <c r="L12" s="138">
        <f t="shared" si="3"/>
        <v>0.97838308404279672</v>
      </c>
      <c r="M12" s="138">
        <f t="shared" si="3"/>
        <v>1.2755780360505833</v>
      </c>
      <c r="N12" s="138">
        <f t="shared" si="3"/>
        <v>1.1346704075628415</v>
      </c>
      <c r="O12" s="138">
        <f t="shared" si="3"/>
        <v>1.1590642529257229</v>
      </c>
      <c r="P12" s="138">
        <f t="shared" si="3"/>
        <v>0.91865334843097501</v>
      </c>
      <c r="Q12" s="138">
        <f t="shared" si="3"/>
        <v>1.0677119432460143</v>
      </c>
    </row>
    <row r="13" spans="1:17" ht="11.45" customHeight="1" x14ac:dyDescent="0.25">
      <c r="A13" s="95" t="s">
        <v>126</v>
      </c>
      <c r="B13" s="20">
        <v>0.81672693035430466</v>
      </c>
      <c r="C13" s="20">
        <v>1.1461368509235201</v>
      </c>
      <c r="D13" s="20">
        <v>1.4325155420636251</v>
      </c>
      <c r="E13" s="20">
        <v>0.896835784824771</v>
      </c>
      <c r="F13" s="20">
        <v>0.36630897739397816</v>
      </c>
      <c r="G13" s="20">
        <v>0.19804921094471811</v>
      </c>
      <c r="H13" s="20">
        <v>0.11868253518454076</v>
      </c>
      <c r="I13" s="20">
        <v>0.13651550403592391</v>
      </c>
      <c r="J13" s="20">
        <v>0.52101121101417047</v>
      </c>
      <c r="K13" s="20">
        <v>0.8557222138825572</v>
      </c>
      <c r="L13" s="20">
        <v>0.75949683932991296</v>
      </c>
      <c r="M13" s="20">
        <v>1.0015491070425691</v>
      </c>
      <c r="N13" s="20">
        <v>0.88464884458953064</v>
      </c>
      <c r="O13" s="20">
        <v>0.87657659048351788</v>
      </c>
      <c r="P13" s="20">
        <v>0.62061675995890508</v>
      </c>
      <c r="Q13" s="20">
        <v>0.76000471912110978</v>
      </c>
    </row>
    <row r="14" spans="1:17" ht="11.45" customHeight="1" x14ac:dyDescent="0.25">
      <c r="A14" s="93" t="s">
        <v>125</v>
      </c>
      <c r="B14" s="69">
        <v>0.31735493920898505</v>
      </c>
      <c r="C14" s="69">
        <v>0.49108027332204618</v>
      </c>
      <c r="D14" s="69">
        <v>0.62089044628113144</v>
      </c>
      <c r="E14" s="69">
        <v>0.43346059156608852</v>
      </c>
      <c r="F14" s="69">
        <v>0.22185909647986862</v>
      </c>
      <c r="G14" s="69">
        <v>0.20730835475987675</v>
      </c>
      <c r="H14" s="69">
        <v>0.28030824516169983</v>
      </c>
      <c r="I14" s="69">
        <v>0.32848643643989578</v>
      </c>
      <c r="J14" s="69">
        <v>0.36014323735643478</v>
      </c>
      <c r="K14" s="69">
        <v>0.36131437732584976</v>
      </c>
      <c r="L14" s="69">
        <v>0.2188862447128837</v>
      </c>
      <c r="M14" s="69">
        <v>0.27402892900801412</v>
      </c>
      <c r="N14" s="69">
        <v>0.25002156297331096</v>
      </c>
      <c r="O14" s="69">
        <v>0.28248766244220497</v>
      </c>
      <c r="P14" s="69">
        <v>0.29803658847206993</v>
      </c>
      <c r="Q14" s="69">
        <v>0.30770722412490442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652.40597936720008</v>
      </c>
      <c r="C18" s="68">
        <f>IF(C7=0,"",C7/TrAvia_act!C12*100)</f>
        <v>912.75611350667828</v>
      </c>
      <c r="D18" s="68">
        <f>IF(D7=0,"",D7/TrAvia_act!D12*100)</f>
        <v>1005.7865470955047</v>
      </c>
      <c r="E18" s="68">
        <f>IF(E7=0,"",E7/TrAvia_act!E12*100)</f>
        <v>573.57091614259127</v>
      </c>
      <c r="F18" s="68">
        <f>IF(F7=0,"",F7/TrAvia_act!F12*100)</f>
        <v>286.53574004980135</v>
      </c>
      <c r="G18" s="68">
        <f>IF(G7=0,"",G7/TrAvia_act!G12*100)</f>
        <v>256.65887400830042</v>
      </c>
      <c r="H18" s="68">
        <f>IF(H7=0,"",H7/TrAvia_act!H12*100)</f>
        <v>305.53577336076376</v>
      </c>
      <c r="I18" s="68">
        <f>IF(I7=0,"",I7/TrAvia_act!I12*100)</f>
        <v>339.61232713318856</v>
      </c>
      <c r="J18" s="68">
        <f>IF(J7=0,"",J7/TrAvia_act!J12*100)</f>
        <v>368.66449353494534</v>
      </c>
      <c r="K18" s="68">
        <f>IF(K7=0,"",K7/TrAvia_act!K12*100)</f>
        <v>382.83174238126361</v>
      </c>
      <c r="L18" s="68">
        <f>IF(L7=0,"",L7/TrAvia_act!L12*100)</f>
        <v>379.79822775225449</v>
      </c>
      <c r="M18" s="68">
        <f>IF(M7=0,"",M7/TrAvia_act!M12*100)</f>
        <v>429.26878570743509</v>
      </c>
      <c r="N18" s="68">
        <f>IF(N7=0,"",N7/TrAvia_act!N12*100)</f>
        <v>377.79450441465679</v>
      </c>
      <c r="O18" s="68">
        <f>IF(O7=0,"",O7/TrAvia_act!O12*100)</f>
        <v>397.68469831277389</v>
      </c>
      <c r="P18" s="68">
        <f>IF(P7=0,"",P7/TrAvia_act!P12*100)</f>
        <v>375.8579128256502</v>
      </c>
      <c r="Q18" s="68">
        <f>IF(Q7=0,"",Q7/TrAvia_act!Q12*100)</f>
        <v>402.52774449217191</v>
      </c>
    </row>
    <row r="19" spans="1:17" ht="11.45" customHeight="1" x14ac:dyDescent="0.25">
      <c r="A19" s="130" t="s">
        <v>39</v>
      </c>
      <c r="B19" s="134">
        <f>IF(B8=0,"",B8/TrAvia_act!B13*100)</f>
        <v>646.11182769178549</v>
      </c>
      <c r="C19" s="134">
        <f>IF(C8=0,"",C8/TrAvia_act!C13*100)</f>
        <v>899.21532460266462</v>
      </c>
      <c r="D19" s="134">
        <f>IF(D8=0,"",D8/TrAvia_act!D13*100)</f>
        <v>994.92928686334938</v>
      </c>
      <c r="E19" s="134">
        <f>IF(E8=0,"",E8/TrAvia_act!E13*100)</f>
        <v>568.28022733231865</v>
      </c>
      <c r="F19" s="134">
        <f>IF(F8=0,"",F8/TrAvia_act!F13*100)</f>
        <v>285.2498134903999</v>
      </c>
      <c r="G19" s="134">
        <f>IF(G8=0,"",G8/TrAvia_act!G13*100)</f>
        <v>256.19922653035098</v>
      </c>
      <c r="H19" s="134">
        <f>IF(H8=0,"",H8/TrAvia_act!H13*100)</f>
        <v>305.02634227708666</v>
      </c>
      <c r="I19" s="134">
        <f>IF(I8=0,"",I8/TrAvia_act!I13*100)</f>
        <v>338.9901598005481</v>
      </c>
      <c r="J19" s="134">
        <f>IF(J8=0,"",J8/TrAvia_act!J13*100)</f>
        <v>367.34966323629106</v>
      </c>
      <c r="K19" s="134">
        <f>IF(K8=0,"",K8/TrAvia_act!K13*100)</f>
        <v>380.34186036308529</v>
      </c>
      <c r="L19" s="134">
        <f>IF(L8=0,"",L8/TrAvia_act!L13*100)</f>
        <v>377.68193530387492</v>
      </c>
      <c r="M19" s="134">
        <f>IF(M8=0,"",M8/TrAvia_act!M13*100)</f>
        <v>426.33016728148118</v>
      </c>
      <c r="N19" s="134">
        <f>IF(N8=0,"",N8/TrAvia_act!N13*100)</f>
        <v>375.39373963929484</v>
      </c>
      <c r="O19" s="134">
        <f>IF(O8=0,"",O8/TrAvia_act!O13*100)</f>
        <v>395.74442018811908</v>
      </c>
      <c r="P19" s="134">
        <f>IF(P8=0,"",P8/TrAvia_act!P13*100)</f>
        <v>374.44885845214151</v>
      </c>
      <c r="Q19" s="134">
        <f>IF(Q8=0,"",Q8/TrAvia_act!Q13*100)</f>
        <v>401.07412755851743</v>
      </c>
    </row>
    <row r="20" spans="1:17" ht="11.45" customHeight="1" x14ac:dyDescent="0.25">
      <c r="A20" s="116" t="s">
        <v>23</v>
      </c>
      <c r="B20" s="77" t="str">
        <f>IF(B9=0,"",B9/TrAvia_act!B14*100)</f>
        <v/>
      </c>
      <c r="C20" s="77" t="str">
        <f>IF(C9=0,"",C9/TrAvia_act!C14*100)</f>
        <v/>
      </c>
      <c r="D20" s="77" t="str">
        <f>IF(D9=0,"",D9/TrAvia_act!D14*100)</f>
        <v/>
      </c>
      <c r="E20" s="77" t="str">
        <f>IF(E9=0,"",E9/TrAvia_act!E14*100)</f>
        <v/>
      </c>
      <c r="F20" s="77" t="str">
        <f>IF(F9=0,"",F9/TrAvia_act!F14*100)</f>
        <v/>
      </c>
      <c r="G20" s="77" t="str">
        <f>IF(G9=0,"",G9/TrAvia_act!G14*100)</f>
        <v/>
      </c>
      <c r="H20" s="77" t="str">
        <f>IF(H9=0,"",H9/TrAvia_act!H14*100)</f>
        <v/>
      </c>
      <c r="I20" s="77" t="str">
        <f>IF(I9=0,"",I9/TrAvia_act!I14*100)</f>
        <v/>
      </c>
      <c r="J20" s="77" t="str">
        <f>IF(J9=0,"",J9/TrAvia_act!J14*100)</f>
        <v/>
      </c>
      <c r="K20" s="77" t="str">
        <f>IF(K9=0,"",K9/TrAvia_act!K14*100)</f>
        <v/>
      </c>
      <c r="L20" s="77" t="str">
        <f>IF(L9=0,"",L9/TrAvia_act!L14*100)</f>
        <v/>
      </c>
      <c r="M20" s="77" t="str">
        <f>IF(M9=0,"",M9/TrAvia_act!M14*100)</f>
        <v/>
      </c>
      <c r="N20" s="77" t="str">
        <f>IF(N9=0,"",N9/TrAvia_act!N14*100)</f>
        <v/>
      </c>
      <c r="O20" s="77" t="str">
        <f>IF(O9=0,"",O9/TrAvia_act!O14*100)</f>
        <v/>
      </c>
      <c r="P20" s="77" t="str">
        <f>IF(P9=0,"",P9/TrAvia_act!P14*100)</f>
        <v/>
      </c>
      <c r="Q20" s="77" t="str">
        <f>IF(Q9=0,"",Q9/TrAvia_act!Q14*100)</f>
        <v/>
      </c>
    </row>
    <row r="21" spans="1:17" ht="11.45" customHeight="1" x14ac:dyDescent="0.25">
      <c r="A21" s="116" t="s">
        <v>127</v>
      </c>
      <c r="B21" s="77">
        <f>IF(B10=0,"",B10/TrAvia_act!B15*100)</f>
        <v>590.35312970381437</v>
      </c>
      <c r="C21" s="77">
        <f>IF(C10=0,"",C10/TrAvia_act!C15*100)</f>
        <v>895.96842468270484</v>
      </c>
      <c r="D21" s="77">
        <f>IF(D10=0,"",D10/TrAvia_act!D15*100)</f>
        <v>967.56989326653274</v>
      </c>
      <c r="E21" s="77">
        <f>IF(E10=0,"",E10/TrAvia_act!E15*100)</f>
        <v>552.92926256003807</v>
      </c>
      <c r="F21" s="77">
        <f>IF(F10=0,"",F10/TrAvia_act!F15*100)</f>
        <v>272.18386949332529</v>
      </c>
      <c r="G21" s="77">
        <f>IF(G10=0,"",G10/TrAvia_act!G15*100)</f>
        <v>247.9061506175459</v>
      </c>
      <c r="H21" s="77">
        <f>IF(H10=0,"",H10/TrAvia_act!H15*100)</f>
        <v>298.67984652493419</v>
      </c>
      <c r="I21" s="77">
        <f>IF(I10=0,"",I10/TrAvia_act!I15*100)</f>
        <v>330.82716486472287</v>
      </c>
      <c r="J21" s="77">
        <f>IF(J10=0,"",J10/TrAvia_act!J15*100)</f>
        <v>356.36751681066443</v>
      </c>
      <c r="K21" s="77">
        <f>IF(K10=0,"",K10/TrAvia_act!K15*100)</f>
        <v>367.38701212785043</v>
      </c>
      <c r="L21" s="77">
        <f>IF(L10=0,"",L10/TrAvia_act!L15*100)</f>
        <v>363.93133122466838</v>
      </c>
      <c r="M21" s="77">
        <f>IF(M10=0,"",M10/TrAvia_act!M15*100)</f>
        <v>411.97605635717787</v>
      </c>
      <c r="N21" s="77">
        <f>IF(N10=0,"",N10/TrAvia_act!N15*100)</f>
        <v>359.20140927575733</v>
      </c>
      <c r="O21" s="77">
        <f>IF(O10=0,"",O10/TrAvia_act!O15*100)</f>
        <v>376.60703775394859</v>
      </c>
      <c r="P21" s="77">
        <f>IF(P10=0,"",P10/TrAvia_act!P15*100)</f>
        <v>355.86921943675043</v>
      </c>
      <c r="Q21" s="77">
        <f>IF(Q10=0,"",Q10/TrAvia_act!Q15*100)</f>
        <v>382.4600705721536</v>
      </c>
    </row>
    <row r="22" spans="1:17" ht="11.45" customHeight="1" x14ac:dyDescent="0.25">
      <c r="A22" s="116" t="s">
        <v>125</v>
      </c>
      <c r="B22" s="77">
        <f>IF(B11=0,"",B11/TrAvia_act!B16*100)</f>
        <v>789.88111793197845</v>
      </c>
      <c r="C22" s="77">
        <f>IF(C11=0,"",C11/TrAvia_act!C16*100)</f>
        <v>1025.5495564012977</v>
      </c>
      <c r="D22" s="77">
        <f>IF(D11=0,"",D11/TrAvia_act!D16*100)</f>
        <v>1086.8897481558806</v>
      </c>
      <c r="E22" s="77">
        <f>IF(E11=0,"",E11/TrAvia_act!E16*100)</f>
        <v>617.00605010937761</v>
      </c>
      <c r="F22" s="77">
        <f>IF(F11=0,"",F11/TrAvia_act!F16*100)</f>
        <v>327.30648154656393</v>
      </c>
      <c r="G22" s="77">
        <f>IF(G11=0,"",G11/TrAvia_act!G16*100)</f>
        <v>312.6721202212691</v>
      </c>
      <c r="H22" s="77">
        <f>IF(H11=0,"",H11/TrAvia_act!H16*100)</f>
        <v>355.08338275527831</v>
      </c>
      <c r="I22" s="77">
        <f>IF(I11=0,"",I11/TrAvia_act!I16*100)</f>
        <v>392.60876522213925</v>
      </c>
      <c r="J22" s="77">
        <f>IF(J11=0,"",J11/TrAvia_act!J16*100)</f>
        <v>435.19927566086915</v>
      </c>
      <c r="K22" s="77">
        <f>IF(K11=0,"",K11/TrAvia_act!K16*100)</f>
        <v>444.3033944439959</v>
      </c>
      <c r="L22" s="77">
        <f>IF(L11=0,"",L11/TrAvia_act!L16*100)</f>
        <v>445.82968701294783</v>
      </c>
      <c r="M22" s="77">
        <f>IF(M11=0,"",M11/TrAvia_act!M16*100)</f>
        <v>487.47012002098967</v>
      </c>
      <c r="N22" s="77">
        <f>IF(N11=0,"",N11/TrAvia_act!N16*100)</f>
        <v>428.65272781776048</v>
      </c>
      <c r="O22" s="77">
        <f>IF(O11=0,"",O11/TrAvia_act!O16*100)</f>
        <v>456.81895139891367</v>
      </c>
      <c r="P22" s="77">
        <f>IF(P11=0,"",P11/TrAvia_act!P16*100)</f>
        <v>433.04791320426608</v>
      </c>
      <c r="Q22" s="77">
        <f>IF(Q11=0,"",Q11/TrAvia_act!Q16*100)</f>
        <v>471.05522974279933</v>
      </c>
    </row>
    <row r="23" spans="1:17" ht="11.45" customHeight="1" x14ac:dyDescent="0.25">
      <c r="A23" s="128" t="s">
        <v>18</v>
      </c>
      <c r="B23" s="133">
        <f>IF(B12=0,"",B12/TrAvia_act!B17*100)</f>
        <v>836.02130234462709</v>
      </c>
      <c r="C23" s="133">
        <f>IF(C12=0,"",C12/TrAvia_act!C17*100)</f>
        <v>1250.3894869847227</v>
      </c>
      <c r="D23" s="133">
        <f>IF(D12=0,"",D12/TrAvia_act!D17*100)</f>
        <v>1316.8299541428762</v>
      </c>
      <c r="E23" s="133">
        <f>IF(E12=0,"",E12/TrAvia_act!E17*100)</f>
        <v>742.90498450193286</v>
      </c>
      <c r="F23" s="133">
        <f>IF(F12=0,"",F12/TrAvia_act!F17*100)</f>
        <v>362.39804358063128</v>
      </c>
      <c r="G23" s="133">
        <f>IF(G12=0,"",G12/TrAvia_act!G17*100)</f>
        <v>332.24278292765308</v>
      </c>
      <c r="H23" s="133">
        <f>IF(H12=0,"",H12/TrAvia_act!H17*100)</f>
        <v>372.41089627267542</v>
      </c>
      <c r="I23" s="133">
        <f>IF(I12=0,"",I12/TrAvia_act!I17*100)</f>
        <v>421.32648845714334</v>
      </c>
      <c r="J23" s="133">
        <f>IF(J12=0,"",J12/TrAvia_act!J17*100)</f>
        <v>493.35969439852425</v>
      </c>
      <c r="K23" s="133">
        <f>IF(K12=0,"",K12/TrAvia_act!K17*100)</f>
        <v>502.5331153780063</v>
      </c>
      <c r="L23" s="133">
        <f>IF(L12=0,"",L12/TrAvia_act!L17*100)</f>
        <v>494.0896657461571</v>
      </c>
      <c r="M23" s="133">
        <f>IF(M12=0,"",M12/TrAvia_act!M17*100)</f>
        <v>555.95837452621788</v>
      </c>
      <c r="N23" s="133">
        <f>IF(N12=0,"",N12/TrAvia_act!N17*100)</f>
        <v>474.30370379127396</v>
      </c>
      <c r="O23" s="133">
        <f>IF(O12=0,"",O12/TrAvia_act!O17*100)</f>
        <v>479.18886925087872</v>
      </c>
      <c r="P23" s="133">
        <f>IF(P12=0,"",P12/TrAvia_act!P17*100)</f>
        <v>437.17307402226123</v>
      </c>
      <c r="Q23" s="133">
        <f>IF(Q12=0,"",Q12/TrAvia_act!Q17*100)</f>
        <v>470.15985978507626</v>
      </c>
    </row>
    <row r="24" spans="1:17" ht="11.45" customHeight="1" x14ac:dyDescent="0.25">
      <c r="A24" s="95" t="s">
        <v>126</v>
      </c>
      <c r="B24" s="75">
        <f>IF(B13=0,"",B13/TrAvia_act!B18*100)</f>
        <v>898.32996577821598</v>
      </c>
      <c r="C24" s="75">
        <f>IF(C13=0,"",C13/TrAvia_act!C18*100)</f>
        <v>1345.5024610204327</v>
      </c>
      <c r="D24" s="75">
        <f>IF(D13=0,"",D13/TrAvia_act!D18*100)</f>
        <v>1413.6806890317837</v>
      </c>
      <c r="E24" s="75">
        <f>IF(E13=0,"",E13/TrAvia_act!E18*100)</f>
        <v>801.33757461946595</v>
      </c>
      <c r="F24" s="75">
        <f>IF(F13=0,"",F13/TrAvia_act!F18*100)</f>
        <v>396.02156472414009</v>
      </c>
      <c r="G24" s="75">
        <f>IF(G13=0,"",G13/TrAvia_act!G18*100)</f>
        <v>373.20434333195806</v>
      </c>
      <c r="H24" s="75">
        <f>IF(H13=0,"",H13/TrAvia_act!H18*100)</f>
        <v>436.42531481136177</v>
      </c>
      <c r="I24" s="75">
        <f>IF(I13=0,"",I13/TrAvia_act!I18*100)</f>
        <v>487.61825724985943</v>
      </c>
      <c r="J24" s="75">
        <f>IF(J13=0,"",J13/TrAvia_act!J18*100)</f>
        <v>568.03442076991337</v>
      </c>
      <c r="K24" s="75">
        <f>IF(K13=0,"",K13/TrAvia_act!K18*100)</f>
        <v>565.03164386630908</v>
      </c>
      <c r="L24" s="75">
        <f>IF(L13=0,"",L13/TrAvia_act!L18*100)</f>
        <v>547.2005290531888</v>
      </c>
      <c r="M24" s="75">
        <f>IF(M13=0,"",M13/TrAvia_act!M18*100)</f>
        <v>614.340514417892</v>
      </c>
      <c r="N24" s="75">
        <f>IF(N13=0,"",N13/TrAvia_act!N18*100)</f>
        <v>525.8897058007002</v>
      </c>
      <c r="O24" s="75">
        <f>IF(O13=0,"",O13/TrAvia_act!O18*100)</f>
        <v>543.03215771876228</v>
      </c>
      <c r="P24" s="75">
        <f>IF(P13=0,"",P13/TrAvia_act!P18*100)</f>
        <v>519.00721889018871</v>
      </c>
      <c r="Q24" s="75">
        <f>IF(Q13=0,"",Q13/TrAvia_act!Q18*100)</f>
        <v>545.77122492165904</v>
      </c>
    </row>
    <row r="25" spans="1:17" ht="11.45" customHeight="1" x14ac:dyDescent="0.25">
      <c r="A25" s="93" t="s">
        <v>125</v>
      </c>
      <c r="B25" s="74">
        <f>IF(B14=0,"",B14/TrAvia_act!B19*100)</f>
        <v>709.39293147202557</v>
      </c>
      <c r="C25" s="74">
        <f>IF(C14=0,"",C14/TrAvia_act!C19*100)</f>
        <v>1073.3113393811118</v>
      </c>
      <c r="D25" s="74">
        <f>IF(D14=0,"",D14/TrAvia_act!D19*100)</f>
        <v>1137.0949411273068</v>
      </c>
      <c r="E25" s="74">
        <f>IF(E14=0,"",E14/TrAvia_act!E19*100)</f>
        <v>645.51597784603587</v>
      </c>
      <c r="F25" s="74">
        <f>IF(F14=0,"",F14/TrAvia_act!F19*100)</f>
        <v>317.84205905511527</v>
      </c>
      <c r="G25" s="74">
        <f>IF(G14=0,"",G14/TrAvia_act!G19*100)</f>
        <v>300.71186076010952</v>
      </c>
      <c r="H25" s="74">
        <f>IF(H14=0,"",H14/TrAvia_act!H19*100)</f>
        <v>350.63509258069456</v>
      </c>
      <c r="I25" s="74">
        <f>IF(I14=0,"",I14/TrAvia_act!I19*100)</f>
        <v>398.79480327699474</v>
      </c>
      <c r="J25" s="74">
        <f>IF(J14=0,"",J14/TrAvia_act!J19*100)</f>
        <v>414.52437000574031</v>
      </c>
      <c r="K25" s="74">
        <f>IF(K14=0,"",K14/TrAvia_act!K19*100)</f>
        <v>398.21453044233192</v>
      </c>
      <c r="L25" s="74">
        <f>IF(L14=0,"",L14/TrAvia_act!L19*100)</f>
        <v>369.61221873568223</v>
      </c>
      <c r="M25" s="74">
        <f>IF(M14=0,"",M14/TrAvia_act!M19*100)</f>
        <v>412.6360472850277</v>
      </c>
      <c r="N25" s="74">
        <f>IF(N14=0,"",N14/TrAvia_act!N19*100)</f>
        <v>352.09742940203768</v>
      </c>
      <c r="O25" s="74">
        <f>IF(O14=0,"",O14/TrAvia_act!O19*100)</f>
        <v>351.10010347828586</v>
      </c>
      <c r="P25" s="74">
        <f>IF(P14=0,"",P14/TrAvia_act!P19*100)</f>
        <v>329.11396601203012</v>
      </c>
      <c r="Q25" s="74">
        <f>IF(Q14=0,"",Q14/TrAvia_act!Q19*100)</f>
        <v>350.29559673422506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70.280123508006895</v>
      </c>
      <c r="C28" s="134">
        <f>IF(C8=0,"",C8/TrAvia_act!C4*1000)</f>
        <v>111.05791164706817</v>
      </c>
      <c r="D28" s="134">
        <f>IF(D8=0,"",D8/TrAvia_act!D4*1000)</f>
        <v>110.76319764750848</v>
      </c>
      <c r="E28" s="134">
        <f>IF(E8=0,"",E8/TrAvia_act!E4*1000)</f>
        <v>62.959749020283212</v>
      </c>
      <c r="F28" s="134">
        <f>IF(F8=0,"",F8/TrAvia_act!F4*1000)</f>
        <v>34.750580778391523</v>
      </c>
      <c r="G28" s="134">
        <f>IF(G8=0,"",G8/TrAvia_act!G4*1000)</f>
        <v>29.307447579517909</v>
      </c>
      <c r="H28" s="134">
        <f>IF(H8=0,"",H8/TrAvia_act!H4*1000)</f>
        <v>32.15405327433055</v>
      </c>
      <c r="I28" s="134">
        <f>IF(I8=0,"",I8/TrAvia_act!I4*1000)</f>
        <v>33.449022222016147</v>
      </c>
      <c r="J28" s="134">
        <f>IF(J8=0,"",J8/TrAvia_act!J4*1000)</f>
        <v>36.597425543183235</v>
      </c>
      <c r="K28" s="134">
        <f>IF(K8=0,"",K8/TrAvia_act!K4*1000)</f>
        <v>35.617391427781286</v>
      </c>
      <c r="L28" s="134">
        <f>IF(L8=0,"",L8/TrAvia_act!L4*1000)</f>
        <v>33.368785370328034</v>
      </c>
      <c r="M28" s="134">
        <f>IF(M8=0,"",M8/TrAvia_act!M4*1000)</f>
        <v>35.980407939041555</v>
      </c>
      <c r="N28" s="134">
        <f>IF(N8=0,"",N8/TrAvia_act!N4*1000)</f>
        <v>34.128780115938163</v>
      </c>
      <c r="O28" s="134">
        <f>IF(O8=0,"",O8/TrAvia_act!O4*1000)</f>
        <v>37.615698568825742</v>
      </c>
      <c r="P28" s="134">
        <f>IF(P8=0,"",P8/TrAvia_act!P4*1000)</f>
        <v>29.185980636380805</v>
      </c>
      <c r="Q28" s="134">
        <f>IF(Q8=0,"",Q8/TrAvia_act!Q4*1000)</f>
        <v>32.020134703972637</v>
      </c>
    </row>
    <row r="29" spans="1:17" ht="11.45" customHeight="1" x14ac:dyDescent="0.25">
      <c r="A29" s="116" t="s">
        <v>23</v>
      </c>
      <c r="B29" s="77" t="str">
        <f>IF(B9=0,"",B9/TrAvia_act!B5*1000)</f>
        <v/>
      </c>
      <c r="C29" s="77" t="str">
        <f>IF(C9=0,"",C9/TrAvia_act!C5*1000)</f>
        <v/>
      </c>
      <c r="D29" s="77" t="str">
        <f>IF(D9=0,"",D9/TrAvia_act!D5*1000)</f>
        <v/>
      </c>
      <c r="E29" s="77" t="str">
        <f>IF(E9=0,"",E9/TrAvia_act!E5*1000)</f>
        <v/>
      </c>
      <c r="F29" s="77" t="str">
        <f>IF(F9=0,"",F9/TrAvia_act!F5*1000)</f>
        <v/>
      </c>
      <c r="G29" s="77" t="str">
        <f>IF(G9=0,"",G9/TrAvia_act!G5*1000)</f>
        <v/>
      </c>
      <c r="H29" s="77" t="str">
        <f>IF(H9=0,"",H9/TrAvia_act!H5*1000)</f>
        <v/>
      </c>
      <c r="I29" s="77" t="str">
        <f>IF(I9=0,"",I9/TrAvia_act!I5*1000)</f>
        <v/>
      </c>
      <c r="J29" s="77" t="str">
        <f>IF(J9=0,"",J9/TrAvia_act!J5*1000)</f>
        <v/>
      </c>
      <c r="K29" s="77" t="str">
        <f>IF(K9=0,"",K9/TrAvia_act!K5*1000)</f>
        <v/>
      </c>
      <c r="L29" s="77" t="str">
        <f>IF(L9=0,"",L9/TrAvia_act!L5*1000)</f>
        <v/>
      </c>
      <c r="M29" s="77" t="str">
        <f>IF(M9=0,"",M9/TrAvia_act!M5*1000)</f>
        <v/>
      </c>
      <c r="N29" s="77" t="str">
        <f>IF(N9=0,"",N9/TrAvia_act!N5*1000)</f>
        <v/>
      </c>
      <c r="O29" s="77" t="str">
        <f>IF(O9=0,"",O9/TrAvia_act!O5*1000)</f>
        <v/>
      </c>
      <c r="P29" s="77" t="str">
        <f>IF(P9=0,"",P9/TrAvia_act!P5*1000)</f>
        <v/>
      </c>
      <c r="Q29" s="77" t="str">
        <f>IF(Q9=0,"",Q9/TrAvia_act!Q5*1000)</f>
        <v/>
      </c>
    </row>
    <row r="30" spans="1:17" ht="11.45" customHeight="1" x14ac:dyDescent="0.25">
      <c r="A30" s="116" t="s">
        <v>127</v>
      </c>
      <c r="B30" s="77">
        <f>IF(B10=0,"",B10/TrAvia_act!B6*1000)</f>
        <v>73.984526289604744</v>
      </c>
      <c r="C30" s="77">
        <f>IF(C10=0,"",C10/TrAvia_act!C6*1000)</f>
        <v>112.19127512635721</v>
      </c>
      <c r="D30" s="77">
        <f>IF(D10=0,"",D10/TrAvia_act!D6*1000)</f>
        <v>120.06233154523471</v>
      </c>
      <c r="E30" s="77">
        <f>IF(E10=0,"",E10/TrAvia_act!E6*1000)</f>
        <v>68.093029392851022</v>
      </c>
      <c r="F30" s="77">
        <f>IF(F10=0,"",F10/TrAvia_act!F6*1000)</f>
        <v>32.818483009445401</v>
      </c>
      <c r="G30" s="77">
        <f>IF(G10=0,"",G10/TrAvia_act!G6*1000)</f>
        <v>28.509880980427855</v>
      </c>
      <c r="H30" s="77">
        <f>IF(H10=0,"",H10/TrAvia_act!H6*1000)</f>
        <v>32.826405570291442</v>
      </c>
      <c r="I30" s="77">
        <f>IF(I10=0,"",I10/TrAvia_act!I6*1000)</f>
        <v>34.284057329449126</v>
      </c>
      <c r="J30" s="77">
        <f>IF(J10=0,"",J10/TrAvia_act!J6*1000)</f>
        <v>37.7505019799246</v>
      </c>
      <c r="K30" s="77">
        <f>IF(K10=0,"",K10/TrAvia_act!K6*1000)</f>
        <v>37.174024443493174</v>
      </c>
      <c r="L30" s="77">
        <f>IF(L10=0,"",L10/TrAvia_act!L6*1000)</f>
        <v>34.830562200545707</v>
      </c>
      <c r="M30" s="77">
        <f>IF(M10=0,"",M10/TrAvia_act!M6*1000)</f>
        <v>37.252166105846449</v>
      </c>
      <c r="N30" s="77">
        <f>IF(N10=0,"",N10/TrAvia_act!N6*1000)</f>
        <v>35.629086822069027</v>
      </c>
      <c r="O30" s="77">
        <f>IF(O10=0,"",O10/TrAvia_act!O6*1000)</f>
        <v>39.171414034014184</v>
      </c>
      <c r="P30" s="77">
        <f>IF(P10=0,"",P10/TrAvia_act!P6*1000)</f>
        <v>30.345356193691366</v>
      </c>
      <c r="Q30" s="77">
        <f>IF(Q10=0,"",Q10/TrAvia_act!Q6*1000)</f>
        <v>33.089184548529786</v>
      </c>
    </row>
    <row r="31" spans="1:17" ht="11.45" customHeight="1" x14ac:dyDescent="0.25">
      <c r="A31" s="116" t="s">
        <v>125</v>
      </c>
      <c r="B31" s="77">
        <f>IF(B11=0,"",B11/TrAvia_act!B7*1000)</f>
        <v>64.095562085992981</v>
      </c>
      <c r="C31" s="77">
        <f>IF(C11=0,"",C11/TrAvia_act!C7*1000)</f>
        <v>82.669376315534379</v>
      </c>
      <c r="D31" s="77">
        <f>IF(D11=0,"",D11/TrAvia_act!D7*1000)</f>
        <v>89.923147647607962</v>
      </c>
      <c r="E31" s="77">
        <f>IF(E11=0,"",E11/TrAvia_act!E7*1000)</f>
        <v>51.842824804653006</v>
      </c>
      <c r="F31" s="77">
        <f>IF(F11=0,"",F11/TrAvia_act!F7*1000)</f>
        <v>41.251098796182212</v>
      </c>
      <c r="G31" s="77">
        <f>IF(G11=0,"",G11/TrAvia_act!G7*1000)</f>
        <v>34.521618267478942</v>
      </c>
      <c r="H31" s="77">
        <f>IF(H11=0,"",H11/TrAvia_act!H7*1000)</f>
        <v>28.307421463078963</v>
      </c>
      <c r="I31" s="77">
        <f>IF(I11=0,"",I11/TrAvia_act!I7*1000)</f>
        <v>29.475457946569659</v>
      </c>
      <c r="J31" s="77">
        <f>IF(J11=0,"",J11/TrAvia_act!J7*1000)</f>
        <v>31.699053677540029</v>
      </c>
      <c r="K31" s="77">
        <f>IF(K11=0,"",K11/TrAvia_act!K7*1000)</f>
        <v>30.417432432337122</v>
      </c>
      <c r="L31" s="77">
        <f>IF(L11=0,"",L11/TrAvia_act!L7*1000)</f>
        <v>28.525557076425269</v>
      </c>
      <c r="M31" s="77">
        <f>IF(M11=0,"",M11/TrAvia_act!M7*1000)</f>
        <v>32.042608083690197</v>
      </c>
      <c r="N31" s="77">
        <f>IF(N11=0,"",N11/TrAvia_act!N7*1000)</f>
        <v>30.579635768997193</v>
      </c>
      <c r="O31" s="77">
        <f>IF(O11=0,"",O11/TrAvia_act!O7*1000)</f>
        <v>34.05701460948449</v>
      </c>
      <c r="P31" s="77">
        <f>IF(P11=0,"",P11/TrAvia_act!P7*1000)</f>
        <v>26.556276460667721</v>
      </c>
      <c r="Q31" s="77">
        <f>IF(Q11=0,"",Q11/TrAvia_act!Q7*1000)</f>
        <v>29.145772635965066</v>
      </c>
    </row>
    <row r="32" spans="1:17" ht="11.45" customHeight="1" x14ac:dyDescent="0.25">
      <c r="A32" s="128" t="s">
        <v>36</v>
      </c>
      <c r="B32" s="133">
        <f>IF(B12=0,"",B12/TrAvia_act!B8*1000)</f>
        <v>266.20013603730962</v>
      </c>
      <c r="C32" s="133">
        <f>IF(C12=0,"",C12/TrAvia_act!C8*1000)</f>
        <v>386.77674870271358</v>
      </c>
      <c r="D32" s="133">
        <f>IF(D12=0,"",D12/TrAvia_act!D8*1000)</f>
        <v>401.72299770276675</v>
      </c>
      <c r="E32" s="133">
        <f>IF(E12=0,"",E12/TrAvia_act!E8*1000)</f>
        <v>220.91683237416933</v>
      </c>
      <c r="F32" s="133">
        <f>IF(F12=0,"",F12/TrAvia_act!F8*1000)</f>
        <v>100.997824746948</v>
      </c>
      <c r="G32" s="133">
        <f>IF(G12=0,"",G12/TrAvia_act!G8*1000)</f>
        <v>82.024832969227091</v>
      </c>
      <c r="H32" s="133">
        <f>IF(H12=0,"",H12/TrAvia_act!H8*1000)</f>
        <v>81.035648905273547</v>
      </c>
      <c r="I32" s="133">
        <f>IF(I12=0,"",I12/TrAvia_act!I8*1000)</f>
        <v>91.710821457981723</v>
      </c>
      <c r="J32" s="133">
        <f>IF(J12=0,"",J12/TrAvia_act!J8*1000)</f>
        <v>134.45554528064656</v>
      </c>
      <c r="K32" s="133">
        <f>IF(K12=0,"",K12/TrAvia_act!K8*1000)</f>
        <v>152.99839950514846</v>
      </c>
      <c r="L32" s="133">
        <f>IF(L12=0,"",L12/TrAvia_act!L8*1000)</f>
        <v>157.90162053200197</v>
      </c>
      <c r="M32" s="133">
        <f>IF(M12=0,"",M12/TrAvia_act!M8*1000)</f>
        <v>177.91423157937001</v>
      </c>
      <c r="N32" s="133">
        <f>IF(N12=0,"",N12/TrAvia_act!N8*1000)</f>
        <v>153.15274311876979</v>
      </c>
      <c r="O32" s="133">
        <f>IF(O12=0,"",O12/TrAvia_act!O8*1000)</f>
        <v>152.26250724900112</v>
      </c>
      <c r="P32" s="133">
        <f>IF(P12=0,"",P12/TrAvia_act!P8*1000)</f>
        <v>120.32566775887985</v>
      </c>
      <c r="Q32" s="133">
        <f>IF(Q12=0,"",Q12/TrAvia_act!Q8*1000)</f>
        <v>138.14552083966558</v>
      </c>
    </row>
    <row r="33" spans="1:17" ht="11.45" customHeight="1" x14ac:dyDescent="0.25">
      <c r="A33" s="95" t="s">
        <v>126</v>
      </c>
      <c r="B33" s="75">
        <f>IF(B13=0,"",B13/TrAvia_act!B9*1000)</f>
        <v>439.42162793436262</v>
      </c>
      <c r="C33" s="75">
        <f>IF(C13=0,"",C13/TrAvia_act!C9*1000)</f>
        <v>641.80785165676593</v>
      </c>
      <c r="D33" s="75">
        <f>IF(D13=0,"",D13/TrAvia_act!D9*1000)</f>
        <v>664.04996700668187</v>
      </c>
      <c r="E33" s="75">
        <f>IF(E13=0,"",E13/TrAvia_act!E9*1000)</f>
        <v>371.15496892038482</v>
      </c>
      <c r="F33" s="75">
        <f>IF(F13=0,"",F13/TrAvia_act!F9*1000)</f>
        <v>181.09703480174571</v>
      </c>
      <c r="G33" s="75">
        <f>IF(G13=0,"",G13/TrAvia_act!G9*1000)</f>
        <v>172.45849881048125</v>
      </c>
      <c r="H33" s="75">
        <f>IF(H13=0,"",H13/TrAvia_act!H9*1000)</f>
        <v>210.01845101974641</v>
      </c>
      <c r="I33" s="75">
        <f>IF(I13=0,"",I13/TrAvia_act!I9*1000)</f>
        <v>237.30590732634062</v>
      </c>
      <c r="J33" s="75">
        <f>IF(J13=0,"",J13/TrAvia_act!J9*1000)</f>
        <v>282.93832968417439</v>
      </c>
      <c r="K33" s="75">
        <f>IF(K13=0,"",K13/TrAvia_act!K9*1000)</f>
        <v>277.24930583032989</v>
      </c>
      <c r="L33" s="75">
        <f>IF(L13=0,"",L13/TrAvia_act!L9*1000)</f>
        <v>258.60602268906246</v>
      </c>
      <c r="M33" s="75">
        <f>IF(M13=0,"",M13/TrAvia_act!M9*1000)</f>
        <v>280.04091742761227</v>
      </c>
      <c r="N33" s="75">
        <f>IF(N13=0,"",N13/TrAvia_act!N9*1000)</f>
        <v>241.80144602565767</v>
      </c>
      <c r="O33" s="75">
        <f>IF(O13=0,"",O13/TrAvia_act!O9*1000)</f>
        <v>246.84392586329005</v>
      </c>
      <c r="P33" s="75">
        <f>IF(P13=0,"",P13/TrAvia_act!P9*1000)</f>
        <v>218.499136964961</v>
      </c>
      <c r="Q33" s="75">
        <f>IF(Q13=0,"",Q13/TrAvia_act!Q9*1000)</f>
        <v>232.80525034294763</v>
      </c>
    </row>
    <row r="34" spans="1:17" ht="11.45" customHeight="1" x14ac:dyDescent="0.25">
      <c r="A34" s="93" t="s">
        <v>125</v>
      </c>
      <c r="B34" s="74">
        <f>IF(B14=0,"",B14/TrAvia_act!B10*1000)</f>
        <v>132.1420522210617</v>
      </c>
      <c r="C34" s="74">
        <f>IF(C14=0,"",C14/TrAvia_act!C10*1000)</f>
        <v>200.6716809560547</v>
      </c>
      <c r="D34" s="74">
        <f>IF(D14=0,"",D14/TrAvia_act!D10*1000)</f>
        <v>210.16808037528762</v>
      </c>
      <c r="E34" s="74">
        <f>IF(E14=0,"",E14/TrAvia_act!E10*1000)</f>
        <v>120.2264181946074</v>
      </c>
      <c r="F34" s="74">
        <f>IF(F14=0,"",F14/TrAvia_act!F10*1000)</f>
        <v>58.37092250348077</v>
      </c>
      <c r="G34" s="74">
        <f>IF(G14=0,"",G14/TrAvia_act!G10*1000)</f>
        <v>54.648297681625429</v>
      </c>
      <c r="H34" s="74">
        <f>IF(H14=0,"",H14/TrAvia_act!H10*1000)</f>
        <v>64.312419502720417</v>
      </c>
      <c r="I34" s="74">
        <f>IF(I14=0,"",I14/TrAvia_act!I10*1000)</f>
        <v>73.07763306200188</v>
      </c>
      <c r="J34" s="74">
        <f>IF(J14=0,"",J14/TrAvia_act!J10*1000)</f>
        <v>76.429942946970684</v>
      </c>
      <c r="K34" s="74">
        <f>IF(K14=0,"",K14/TrAvia_act!K10*1000)</f>
        <v>74.220839695039345</v>
      </c>
      <c r="L34" s="74">
        <f>IF(L14=0,"",L14/TrAvia_act!L10*1000)</f>
        <v>67.158091335019677</v>
      </c>
      <c r="M34" s="74">
        <f>IF(M14=0,"",M14/TrAvia_act!M10*1000)</f>
        <v>76.263519488393925</v>
      </c>
      <c r="N34" s="74">
        <f>IF(N14=0,"",N14/TrAvia_act!N10*1000)</f>
        <v>66.669311770546472</v>
      </c>
      <c r="O34" s="74">
        <f>IF(O14=0,"",O14/TrAvia_act!O10*1000)</f>
        <v>69.558724678343253</v>
      </c>
      <c r="P34" s="74">
        <f>IF(P14=0,"",P14/TrAvia_act!P10*1000)</f>
        <v>62.163970323259541</v>
      </c>
      <c r="Q34" s="74">
        <f>IF(Q14=0,"",Q14/TrAvia_act!Q10*1000)</f>
        <v>68.925556883776778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4087.0479380424658</v>
      </c>
      <c r="C37" s="134">
        <f>IF(C8=0,"",1000000*C8/TrAvia_act!C22)</f>
        <v>5161.3876363843956</v>
      </c>
      <c r="D37" s="134">
        <f>IF(D8=0,"",1000000*D8/TrAvia_act!D22)</f>
        <v>6163.7157137228178</v>
      </c>
      <c r="E37" s="134">
        <f>IF(E8=0,"",1000000*E8/TrAvia_act!E22)</f>
        <v>3531.7071810463185</v>
      </c>
      <c r="F37" s="134">
        <f>IF(F8=0,"",1000000*F8/TrAvia_act!F22)</f>
        <v>1740.383096038116</v>
      </c>
      <c r="G37" s="134">
        <f>IF(G8=0,"",1000000*G8/TrAvia_act!G22)</f>
        <v>1655.2951054640391</v>
      </c>
      <c r="H37" s="134">
        <f>IF(H8=0,"",1000000*H8/TrAvia_act!H22)</f>
        <v>1866.6769306263052</v>
      </c>
      <c r="I37" s="134">
        <f>IF(I8=0,"",1000000*I8/TrAvia_act!I22)</f>
        <v>2170.2892124695991</v>
      </c>
      <c r="J37" s="134">
        <f>IF(J8=0,"",1000000*J8/TrAvia_act!J22)</f>
        <v>2363.6309801188759</v>
      </c>
      <c r="K37" s="134">
        <f>IF(K8=0,"",1000000*K8/TrAvia_act!K22)</f>
        <v>2369.8294663807983</v>
      </c>
      <c r="L37" s="134">
        <f>IF(L8=0,"",1000000*L8/TrAvia_act!L22)</f>
        <v>2375.2881172762632</v>
      </c>
      <c r="M37" s="134">
        <f>IF(M8=0,"",1000000*M8/TrAvia_act!M22)</f>
        <v>2706.1849795811627</v>
      </c>
      <c r="N37" s="134">
        <f>IF(N8=0,"",1000000*N8/TrAvia_act!N22)</f>
        <v>2403.3692180823191</v>
      </c>
      <c r="O37" s="134">
        <f>IF(O8=0,"",1000000*O8/TrAvia_act!O22)</f>
        <v>2552.1901591841429</v>
      </c>
      <c r="P37" s="134">
        <f>IF(P8=0,"",1000000*P8/TrAvia_act!P22)</f>
        <v>2405.9991595090378</v>
      </c>
      <c r="Q37" s="134">
        <f>IF(Q8=0,"",1000000*Q8/TrAvia_act!Q22)</f>
        <v>2540.4702580689686</v>
      </c>
    </row>
    <row r="38" spans="1:17" ht="11.45" customHeight="1" x14ac:dyDescent="0.25">
      <c r="A38" s="116" t="s">
        <v>23</v>
      </c>
      <c r="B38" s="77" t="str">
        <f>IF(B9=0,"",1000000*B9/TrAvia_act!B23)</f>
        <v/>
      </c>
      <c r="C38" s="77" t="str">
        <f>IF(C9=0,"",1000000*C9/TrAvia_act!C23)</f>
        <v/>
      </c>
      <c r="D38" s="77" t="str">
        <f>IF(D9=0,"",1000000*D9/TrAvia_act!D23)</f>
        <v/>
      </c>
      <c r="E38" s="77" t="str">
        <f>IF(E9=0,"",1000000*E9/TrAvia_act!E23)</f>
        <v/>
      </c>
      <c r="F38" s="77" t="str">
        <f>IF(F9=0,"",1000000*F9/TrAvia_act!F23)</f>
        <v/>
      </c>
      <c r="G38" s="77" t="str">
        <f>IF(G9=0,"",1000000*G9/TrAvia_act!G23)</f>
        <v/>
      </c>
      <c r="H38" s="77" t="str">
        <f>IF(H9=0,"",1000000*H9/TrAvia_act!H23)</f>
        <v/>
      </c>
      <c r="I38" s="77" t="str">
        <f>IF(I9=0,"",1000000*I9/TrAvia_act!I23)</f>
        <v/>
      </c>
      <c r="J38" s="77" t="str">
        <f>IF(J9=0,"",1000000*J9/TrAvia_act!J23)</f>
        <v/>
      </c>
      <c r="K38" s="77" t="str">
        <f>IF(K9=0,"",1000000*K9/TrAvia_act!K23)</f>
        <v/>
      </c>
      <c r="L38" s="77" t="str">
        <f>IF(L9=0,"",1000000*L9/TrAvia_act!L23)</f>
        <v/>
      </c>
      <c r="M38" s="77" t="str">
        <f>IF(M9=0,"",1000000*M9/TrAvia_act!M23)</f>
        <v/>
      </c>
      <c r="N38" s="77" t="str">
        <f>IF(N9=0,"",1000000*N9/TrAvia_act!N23)</f>
        <v/>
      </c>
      <c r="O38" s="77" t="str">
        <f>IF(O9=0,"",1000000*O9/TrAvia_act!O23)</f>
        <v/>
      </c>
      <c r="P38" s="77" t="str">
        <f>IF(P9=0,"",1000000*P9/TrAvia_act!P23)</f>
        <v/>
      </c>
      <c r="Q38" s="77" t="str">
        <f>IF(Q9=0,"",1000000*Q9/TrAvia_act!Q23)</f>
        <v/>
      </c>
    </row>
    <row r="39" spans="1:17" ht="11.45" customHeight="1" x14ac:dyDescent="0.25">
      <c r="A39" s="116" t="s">
        <v>127</v>
      </c>
      <c r="B39" s="77">
        <f>IF(B10=0,"",1000000*B10/TrAvia_act!B24)</f>
        <v>3357.9579298923277</v>
      </c>
      <c r="C39" s="77">
        <f>IF(C10=0,"",1000000*C10/TrAvia_act!C24)</f>
        <v>5096.3194101513736</v>
      </c>
      <c r="D39" s="77">
        <f>IF(D10=0,"",1000000*D10/TrAvia_act!D24)</f>
        <v>5503.5887907368788</v>
      </c>
      <c r="E39" s="77">
        <f>IF(E10=0,"",1000000*E10/TrAvia_act!E24)</f>
        <v>3145.090440000045</v>
      </c>
      <c r="F39" s="77">
        <f>IF(F10=0,"",1000000*F10/TrAvia_act!F24)</f>
        <v>1548.1977684505314</v>
      </c>
      <c r="G39" s="77">
        <f>IF(G10=0,"",1000000*G10/TrAvia_act!G24)</f>
        <v>1558.5361682592686</v>
      </c>
      <c r="H39" s="77">
        <f>IF(H10=0,"",1000000*H10/TrAvia_act!H24)</f>
        <v>1759.8531166474716</v>
      </c>
      <c r="I39" s="77">
        <f>IF(I10=0,"",1000000*I10/TrAvia_act!I24)</f>
        <v>2033.629809061069</v>
      </c>
      <c r="J39" s="77">
        <f>IF(J10=0,"",1000000*J10/TrAvia_act!J24)</f>
        <v>2197.3119744095825</v>
      </c>
      <c r="K39" s="77">
        <f>IF(K10=0,"",1000000*K10/TrAvia_act!K24)</f>
        <v>2161.255325361994</v>
      </c>
      <c r="L39" s="77">
        <f>IF(L10=0,"",1000000*L10/TrAvia_act!L24)</f>
        <v>2179.0124832345446</v>
      </c>
      <c r="M39" s="77">
        <f>IF(M10=0,"",1000000*M10/TrAvia_act!M24)</f>
        <v>2474.3210158869392</v>
      </c>
      <c r="N39" s="77">
        <f>IF(N10=0,"",1000000*N10/TrAvia_act!N24)</f>
        <v>2146.1596919789094</v>
      </c>
      <c r="O39" s="77">
        <f>IF(O10=0,"",1000000*O10/TrAvia_act!O24)</f>
        <v>2265.9635089984981</v>
      </c>
      <c r="P39" s="77">
        <f>IF(P10=0,"",1000000*P10/TrAvia_act!P24)</f>
        <v>2130.1071146566442</v>
      </c>
      <c r="Q39" s="77">
        <f>IF(Q10=0,"",1000000*Q10/TrAvia_act!Q24)</f>
        <v>2275.4781986569369</v>
      </c>
    </row>
    <row r="40" spans="1:17" ht="11.45" customHeight="1" x14ac:dyDescent="0.25">
      <c r="A40" s="116" t="s">
        <v>125</v>
      </c>
      <c r="B40" s="77">
        <f>IF(B11=0,"",1000000*B11/TrAvia_act!B25)</f>
        <v>7027.4567963342124</v>
      </c>
      <c r="C40" s="77">
        <f>IF(C11=0,"",1000000*C11/TrAvia_act!C25)</f>
        <v>9119.2332233407797</v>
      </c>
      <c r="D40" s="77">
        <f>IF(D11=0,"",1000000*D11/TrAvia_act!D25)</f>
        <v>9614.2755279144294</v>
      </c>
      <c r="E40" s="77">
        <f>IF(E11=0,"",1000000*E11/TrAvia_act!E25)</f>
        <v>5430.5901745697456</v>
      </c>
      <c r="F40" s="77">
        <f>IF(F11=0,"",1000000*F11/TrAvia_act!F25)</f>
        <v>2606.4308722512214</v>
      </c>
      <c r="G40" s="77">
        <f>IF(G11=0,"",1000000*G11/TrAvia_act!G25)</f>
        <v>2489.8934274293051</v>
      </c>
      <c r="H40" s="77">
        <f>IF(H11=0,"",1000000*H11/TrAvia_act!H25)</f>
        <v>3125.2729680721413</v>
      </c>
      <c r="I40" s="77">
        <f>IF(I11=0,"",1000000*I11/TrAvia_act!I25)</f>
        <v>3455.5533166771215</v>
      </c>
      <c r="J40" s="77">
        <f>IF(J11=0,"",1000000*J11/TrAvia_act!J25)</f>
        <v>3830.4144829128086</v>
      </c>
      <c r="K40" s="77">
        <f>IF(K11=0,"",1000000*K11/TrAvia_act!K25)</f>
        <v>3910.5445529550707</v>
      </c>
      <c r="L40" s="77">
        <f>IF(L11=0,"",1000000*L11/TrAvia_act!L25)</f>
        <v>3737.1221383444331</v>
      </c>
      <c r="M40" s="77">
        <f>IF(M11=0,"",1000000*M11/TrAvia_act!M25)</f>
        <v>4083.735780362254</v>
      </c>
      <c r="N40" s="77">
        <f>IF(N11=0,"",1000000*N11/TrAvia_act!N25)</f>
        <v>3588.8573363401201</v>
      </c>
      <c r="O40" s="77">
        <f>IF(O11=0,"",1000000*O11/TrAvia_act!O25)</f>
        <v>3822.5740970809411</v>
      </c>
      <c r="P40" s="77">
        <f>IF(P11=0,"",1000000*P11/TrAvia_act!P25)</f>
        <v>3621.8319209995057</v>
      </c>
      <c r="Q40" s="77">
        <f>IF(Q11=0,"",1000000*Q11/TrAvia_act!Q25)</f>
        <v>3941.6419917410294</v>
      </c>
    </row>
    <row r="41" spans="1:17" ht="11.45" customHeight="1" x14ac:dyDescent="0.25">
      <c r="A41" s="128" t="s">
        <v>18</v>
      </c>
      <c r="B41" s="133">
        <f>IF(B12=0,"",1000000*B12/TrAvia_act!B26)</f>
        <v>5452.3166805927385</v>
      </c>
      <c r="C41" s="133">
        <f>IF(C12=0,"",1000000*C12/TrAvia_act!C26)</f>
        <v>8268.773354775587</v>
      </c>
      <c r="D41" s="133">
        <f>IF(D12=0,"",1000000*D12/TrAvia_act!D26)</f>
        <v>8700.8728319693073</v>
      </c>
      <c r="E41" s="133">
        <f>IF(E12=0,"",1000000*E12/TrAvia_act!E26)</f>
        <v>5001.1141969581186</v>
      </c>
      <c r="F41" s="133">
        <f>IF(F12=0,"",1000000*F12/TrAvia_act!F26)</f>
        <v>2568.4195365670166</v>
      </c>
      <c r="G41" s="133">
        <f>IF(G12=0,"",1000000*G12/TrAvia_act!G26)</f>
        <v>2684.4871900966546</v>
      </c>
      <c r="H41" s="133">
        <f>IF(H12=0,"",1000000*H12/TrAvia_act!H26)</f>
        <v>3728.8857976284166</v>
      </c>
      <c r="I41" s="133">
        <f>IF(I12=0,"",1000000*I12/TrAvia_act!I26)</f>
        <v>4078.9643901387694</v>
      </c>
      <c r="J41" s="133">
        <f>IF(J12=0,"",1000000*J12/TrAvia_act!J26)</f>
        <v>3239.5384131272258</v>
      </c>
      <c r="K41" s="133">
        <f>IF(K12=0,"",1000000*K12/TrAvia_act!K26)</f>
        <v>2975.6395873066185</v>
      </c>
      <c r="L41" s="133">
        <f>IF(L12=0,"",1000000*L12/TrAvia_act!L26)</f>
        <v>2732.9136425776446</v>
      </c>
      <c r="M41" s="133">
        <f>IF(M12=0,"",1000000*M12/TrAvia_act!M26)</f>
        <v>2994.3146386163926</v>
      </c>
      <c r="N41" s="133">
        <f>IF(N12=0,"",1000000*N12/TrAvia_act!N26)</f>
        <v>2572.9487699837673</v>
      </c>
      <c r="O41" s="133">
        <f>IF(O12=0,"",1000000*O12/TrAvia_act!O26)</f>
        <v>2727.2100068840537</v>
      </c>
      <c r="P41" s="133">
        <f>IF(P12=0,"",1000000*P12/TrAvia_act!P26)</f>
        <v>2647.4159897146255</v>
      </c>
      <c r="Q41" s="133">
        <f>IF(Q12=0,"",1000000*Q12/TrAvia_act!Q26)</f>
        <v>2809.7682717000375</v>
      </c>
    </row>
    <row r="42" spans="1:17" ht="11.45" customHeight="1" x14ac:dyDescent="0.25">
      <c r="A42" s="95" t="s">
        <v>126</v>
      </c>
      <c r="B42" s="75">
        <f>IF(B13=0,"",1000000*B13/TrAvia_act!B27)</f>
        <v>4588.3535413163181</v>
      </c>
      <c r="C42" s="75">
        <f>IF(C13=0,"",1000000*C13/TrAvia_act!C27)</f>
        <v>6863.0949157097011</v>
      </c>
      <c r="D42" s="75">
        <f>IF(D13=0,"",1000000*D13/TrAvia_act!D27)</f>
        <v>7198.5705631337942</v>
      </c>
      <c r="E42" s="75">
        <f>IF(E13=0,"",1000000*E13/TrAvia_act!E27)</f>
        <v>4076.5262946580492</v>
      </c>
      <c r="F42" s="75">
        <f>IF(F13=0,"",1000000*F13/TrAvia_act!F27)</f>
        <v>2012.6866889779019</v>
      </c>
      <c r="G42" s="75">
        <f>IF(G13=0,"",1000000*G13/TrAvia_act!G27)</f>
        <v>1904.3193360069049</v>
      </c>
      <c r="H42" s="75">
        <f>IF(H13=0,"",1000000*H13/TrAvia_act!H27)</f>
        <v>2239.2931166894482</v>
      </c>
      <c r="I42" s="75">
        <f>IF(I13=0,"",1000000*I13/TrAvia_act!I27)</f>
        <v>2482.1000733804344</v>
      </c>
      <c r="J42" s="75">
        <f>IF(J13=0,"",1000000*J13/TrAvia_act!J27)</f>
        <v>2412.0889398804188</v>
      </c>
      <c r="K42" s="75">
        <f>IF(K13=0,"",1000000*K13/TrAvia_act!K27)</f>
        <v>2396.9809912676674</v>
      </c>
      <c r="L42" s="75">
        <f>IF(L13=0,"",1000000*L13/TrAvia_act!L27)</f>
        <v>2322.6203037612017</v>
      </c>
      <c r="M42" s="75">
        <f>IF(M13=0,"",1000000*M13/TrAvia_act!M27)</f>
        <v>2561.5066676280539</v>
      </c>
      <c r="N42" s="75">
        <f>IF(N13=0,"",1000000*N13/TrAvia_act!N27)</f>
        <v>2184.3181347889645</v>
      </c>
      <c r="O42" s="75">
        <f>IF(O13=0,"",1000000*O13/TrAvia_act!O27)</f>
        <v>2259.2180167100973</v>
      </c>
      <c r="P42" s="75">
        <f>IF(P13=0,"",1000000*P13/TrAvia_act!P27)</f>
        <v>2028.1593462709316</v>
      </c>
      <c r="Q42" s="75">
        <f>IF(Q13=0,"",1000000*Q13/TrAvia_act!Q27)</f>
        <v>2228.7528419973896</v>
      </c>
    </row>
    <row r="43" spans="1:17" ht="11.45" customHeight="1" x14ac:dyDescent="0.25">
      <c r="A43" s="93" t="s">
        <v>125</v>
      </c>
      <c r="B43" s="74">
        <f>IF(B14=0,"",1000000*B14/TrAvia_act!B28)</f>
        <v>10578.497973632835</v>
      </c>
      <c r="C43" s="74">
        <f>IF(C14=0,"",1000000*C14/TrAvia_act!C28)</f>
        <v>15841.299139420844</v>
      </c>
      <c r="D43" s="74">
        <f>IF(D14=0,"",1000000*D14/TrAvia_act!D28)</f>
        <v>16780.822872463013</v>
      </c>
      <c r="E43" s="74">
        <f>IF(E14=0,"",1000000*E14/TrAvia_act!E28)</f>
        <v>9423.0563383932276</v>
      </c>
      <c r="F43" s="74">
        <f>IF(F14=0,"",1000000*F14/TrAvia_act!F28)</f>
        <v>4720.4063080823116</v>
      </c>
      <c r="G43" s="74">
        <f>IF(G14=0,"",1000000*G14/TrAvia_act!G28)</f>
        <v>4410.8160587207813</v>
      </c>
      <c r="H43" s="74">
        <f>IF(H14=0,"",1000000*H14/TrAvia_act!H28)</f>
        <v>5190.8934289203671</v>
      </c>
      <c r="I43" s="74">
        <f>IF(I14=0,"",1000000*I14/TrAvia_act!I28)</f>
        <v>5567.5667193202671</v>
      </c>
      <c r="J43" s="74">
        <f>IF(J14=0,"",1000000*J14/TrAvia_act!J28)</f>
        <v>6431.1292385077631</v>
      </c>
      <c r="K43" s="74">
        <f>IF(K14=0,"",1000000*K14/TrAvia_act!K28)</f>
        <v>6948.353410112496</v>
      </c>
      <c r="L43" s="74">
        <f>IF(L14=0,"",1000000*L14/TrAvia_act!L28)</f>
        <v>7060.8466036414093</v>
      </c>
      <c r="M43" s="74">
        <f>IF(M14=0,"",1000000*M14/TrAvia_act!M28)</f>
        <v>7829.3979716575459</v>
      </c>
      <c r="N43" s="74">
        <f>IF(N14=0,"",1000000*N14/TrAvia_act!N28)</f>
        <v>6945.0434159253045</v>
      </c>
      <c r="O43" s="74">
        <f>IF(O14=0,"",1000000*O14/TrAvia_act!O28)</f>
        <v>7634.8016876271604</v>
      </c>
      <c r="P43" s="74">
        <f>IF(P14=0,"",1000000*P14/TrAvia_act!P28)</f>
        <v>7269.1850846846328</v>
      </c>
      <c r="Q43" s="74">
        <f>IF(Q14=0,"",1000000*Q14/TrAvia_act!Q28)</f>
        <v>7889.9288237154979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0.95752924487081359</v>
      </c>
      <c r="C46" s="129">
        <f t="shared" si="5"/>
        <v>0.94717834850357219</v>
      </c>
      <c r="D46" s="129">
        <f t="shared" si="5"/>
        <v>0.95584069344694578</v>
      </c>
      <c r="E46" s="129">
        <f t="shared" si="5"/>
        <v>0.96075787171004867</v>
      </c>
      <c r="F46" s="129">
        <f t="shared" si="5"/>
        <v>0.97891870702961126</v>
      </c>
      <c r="G46" s="129">
        <f t="shared" si="5"/>
        <v>0.99217540742778887</v>
      </c>
      <c r="H46" s="129">
        <f t="shared" si="5"/>
        <v>0.99078521099938111</v>
      </c>
      <c r="I46" s="129">
        <f t="shared" si="5"/>
        <v>0.99062543716577656</v>
      </c>
      <c r="J46" s="129">
        <f t="shared" si="5"/>
        <v>0.98603641482469018</v>
      </c>
      <c r="K46" s="129">
        <f t="shared" si="5"/>
        <v>0.97325174905206113</v>
      </c>
      <c r="L46" s="129">
        <f t="shared" si="5"/>
        <v>0.97634915310184689</v>
      </c>
      <c r="M46" s="129">
        <f t="shared" si="5"/>
        <v>0.97063995957397842</v>
      </c>
      <c r="N46" s="129">
        <f t="shared" si="5"/>
        <v>0.96952733440453298</v>
      </c>
      <c r="O46" s="129">
        <f t="shared" si="5"/>
        <v>0.97198217771216211</v>
      </c>
      <c r="P46" s="129">
        <f t="shared" si="5"/>
        <v>0.9738710341532486</v>
      </c>
      <c r="Q46" s="129">
        <f t="shared" si="5"/>
        <v>0.97542399215260212</v>
      </c>
    </row>
    <row r="47" spans="1:17" ht="11.45" customHeight="1" x14ac:dyDescent="0.25">
      <c r="A47" s="116" t="s">
        <v>23</v>
      </c>
      <c r="B47" s="52">
        <f t="shared" ref="B47:Q47" si="6">IF(B9=0,0,B9/B$7)</f>
        <v>0</v>
      </c>
      <c r="C47" s="52">
        <f t="shared" si="6"/>
        <v>0</v>
      </c>
      <c r="D47" s="52">
        <f t="shared" si="6"/>
        <v>0</v>
      </c>
      <c r="E47" s="52">
        <f t="shared" si="6"/>
        <v>0</v>
      </c>
      <c r="F47" s="52">
        <f t="shared" si="6"/>
        <v>0</v>
      </c>
      <c r="G47" s="52">
        <f t="shared" si="6"/>
        <v>0</v>
      </c>
      <c r="H47" s="52">
        <f t="shared" si="6"/>
        <v>0</v>
      </c>
      <c r="I47" s="52">
        <f t="shared" si="6"/>
        <v>0</v>
      </c>
      <c r="J47" s="52">
        <f t="shared" si="6"/>
        <v>0</v>
      </c>
      <c r="K47" s="52">
        <f t="shared" si="6"/>
        <v>0</v>
      </c>
      <c r="L47" s="52">
        <f t="shared" si="6"/>
        <v>0</v>
      </c>
      <c r="M47" s="52">
        <f t="shared" si="6"/>
        <v>0</v>
      </c>
      <c r="N47" s="52">
        <f t="shared" si="6"/>
        <v>0</v>
      </c>
      <c r="O47" s="52">
        <f t="shared" si="6"/>
        <v>0</v>
      </c>
      <c r="P47" s="52">
        <f t="shared" si="6"/>
        <v>0</v>
      </c>
      <c r="Q47" s="52">
        <f t="shared" si="6"/>
        <v>0</v>
      </c>
    </row>
    <row r="48" spans="1:17" ht="11.45" customHeight="1" x14ac:dyDescent="0.25">
      <c r="A48" s="116" t="s">
        <v>127</v>
      </c>
      <c r="B48" s="52">
        <f t="shared" ref="B48:Q48" si="7">IF(B10=0,0,B10/B$7)</f>
        <v>0.63040337666698421</v>
      </c>
      <c r="C48" s="52">
        <f t="shared" si="7"/>
        <v>0.92011061778318126</v>
      </c>
      <c r="D48" s="52">
        <f t="shared" si="7"/>
        <v>0.71641401305141617</v>
      </c>
      <c r="E48" s="52">
        <f t="shared" si="7"/>
        <v>0.71085239548669565</v>
      </c>
      <c r="F48" s="52">
        <f t="shared" si="7"/>
        <v>0.71267039212222838</v>
      </c>
      <c r="G48" s="52">
        <f t="shared" si="7"/>
        <v>0.83712654948931398</v>
      </c>
      <c r="H48" s="52">
        <f t="shared" si="7"/>
        <v>0.86100747969604929</v>
      </c>
      <c r="I48" s="52">
        <f t="shared" si="7"/>
        <v>0.83903467086822925</v>
      </c>
      <c r="J48" s="52">
        <f t="shared" si="7"/>
        <v>0.82329897281746134</v>
      </c>
      <c r="K48" s="52">
        <f t="shared" si="7"/>
        <v>0.7817625961860315</v>
      </c>
      <c r="L48" s="52">
        <f t="shared" si="7"/>
        <v>0.7828431155824298</v>
      </c>
      <c r="M48" s="52">
        <f t="shared" si="7"/>
        <v>0.75961997000374992</v>
      </c>
      <c r="N48" s="52">
        <f t="shared" si="7"/>
        <v>0.71141575719609162</v>
      </c>
      <c r="O48" s="52">
        <f t="shared" si="7"/>
        <v>0.70429271732157561</v>
      </c>
      <c r="P48" s="52">
        <f t="shared" si="7"/>
        <v>0.70273656300548937</v>
      </c>
      <c r="Q48" s="52">
        <f t="shared" si="7"/>
        <v>0.73472644626583017</v>
      </c>
    </row>
    <row r="49" spans="1:17" ht="11.45" customHeight="1" x14ac:dyDescent="0.25">
      <c r="A49" s="116" t="s">
        <v>125</v>
      </c>
      <c r="B49" s="52">
        <f t="shared" ref="B49:Q49" si="8">IF(B11=0,0,B11/B$7)</f>
        <v>0.32712586820382938</v>
      </c>
      <c r="C49" s="52">
        <f t="shared" si="8"/>
        <v>2.706773072039086E-2</v>
      </c>
      <c r="D49" s="52">
        <f t="shared" si="8"/>
        <v>0.23942668039552961</v>
      </c>
      <c r="E49" s="52">
        <f t="shared" si="8"/>
        <v>0.24990547622335305</v>
      </c>
      <c r="F49" s="52">
        <f t="shared" si="8"/>
        <v>0.26624831490738288</v>
      </c>
      <c r="G49" s="52">
        <f t="shared" si="8"/>
        <v>0.15504885793847489</v>
      </c>
      <c r="H49" s="52">
        <f t="shared" si="8"/>
        <v>0.12977773130333181</v>
      </c>
      <c r="I49" s="52">
        <f t="shared" si="8"/>
        <v>0.15159076629754728</v>
      </c>
      <c r="J49" s="52">
        <f t="shared" si="8"/>
        <v>0.16273744200722873</v>
      </c>
      <c r="K49" s="52">
        <f t="shared" si="8"/>
        <v>0.19148915286602952</v>
      </c>
      <c r="L49" s="52">
        <f t="shared" si="8"/>
        <v>0.19350603751941706</v>
      </c>
      <c r="M49" s="52">
        <f t="shared" si="8"/>
        <v>0.21101998957022841</v>
      </c>
      <c r="N49" s="52">
        <f t="shared" si="8"/>
        <v>0.25811157720844136</v>
      </c>
      <c r="O49" s="52">
        <f t="shared" si="8"/>
        <v>0.2676894603905865</v>
      </c>
      <c r="P49" s="52">
        <f t="shared" si="8"/>
        <v>0.27113447114775918</v>
      </c>
      <c r="Q49" s="52">
        <f t="shared" si="8"/>
        <v>0.24069754588677197</v>
      </c>
    </row>
    <row r="50" spans="1:17" ht="11.45" customHeight="1" x14ac:dyDescent="0.25">
      <c r="A50" s="128" t="s">
        <v>18</v>
      </c>
      <c r="B50" s="127">
        <f t="shared" ref="B50:Q50" si="9">IF(B12=0,0,B12/B$7)</f>
        <v>4.2470755129186473E-2</v>
      </c>
      <c r="C50" s="127">
        <f t="shared" si="9"/>
        <v>5.2821651496427868E-2</v>
      </c>
      <c r="D50" s="127">
        <f t="shared" si="9"/>
        <v>4.4159306553054167E-2</v>
      </c>
      <c r="E50" s="127">
        <f t="shared" si="9"/>
        <v>3.924212828995121E-2</v>
      </c>
      <c r="F50" s="127">
        <f t="shared" si="9"/>
        <v>2.1081292970388778E-2</v>
      </c>
      <c r="G50" s="127">
        <f t="shared" si="9"/>
        <v>7.824592572211039E-3</v>
      </c>
      <c r="H50" s="127">
        <f t="shared" si="9"/>
        <v>9.2147890006189694E-3</v>
      </c>
      <c r="I50" s="127">
        <f t="shared" si="9"/>
        <v>9.374562834223334E-3</v>
      </c>
      <c r="J50" s="127">
        <f t="shared" si="9"/>
        <v>1.3963585175309818E-2</v>
      </c>
      <c r="K50" s="127">
        <f t="shared" si="9"/>
        <v>2.6748250947938895E-2</v>
      </c>
      <c r="L50" s="127">
        <f t="shared" si="9"/>
        <v>2.36508468981531E-2</v>
      </c>
      <c r="M50" s="127">
        <f t="shared" si="9"/>
        <v>2.9360040426021569E-2</v>
      </c>
      <c r="N50" s="127">
        <f t="shared" si="9"/>
        <v>3.0472665595466939E-2</v>
      </c>
      <c r="O50" s="127">
        <f t="shared" si="9"/>
        <v>2.8017822287837835E-2</v>
      </c>
      <c r="P50" s="127">
        <f t="shared" si="9"/>
        <v>2.6128965846751527E-2</v>
      </c>
      <c r="Q50" s="127">
        <f t="shared" si="9"/>
        <v>2.4576007847397836E-2</v>
      </c>
    </row>
    <row r="51" spans="1:17" ht="11.45" customHeight="1" x14ac:dyDescent="0.25">
      <c r="A51" s="95" t="s">
        <v>126</v>
      </c>
      <c r="B51" s="48">
        <f t="shared" ref="B51:Q51" si="10">IF(B13=0,0,B13/B$7)</f>
        <v>3.0585983602618584E-2</v>
      </c>
      <c r="C51" s="48">
        <f t="shared" si="10"/>
        <v>3.6977894019153287E-2</v>
      </c>
      <c r="D51" s="48">
        <f t="shared" si="10"/>
        <v>3.0806812351314394E-2</v>
      </c>
      <c r="E51" s="48">
        <f t="shared" si="10"/>
        <v>2.645556700574845E-2</v>
      </c>
      <c r="F51" s="48">
        <f t="shared" si="10"/>
        <v>1.3129354028457999E-2</v>
      </c>
      <c r="G51" s="48">
        <f t="shared" si="10"/>
        <v>3.8229319395992533E-3</v>
      </c>
      <c r="H51" s="48">
        <f t="shared" si="10"/>
        <v>2.7410019821386194E-3</v>
      </c>
      <c r="I51" s="48">
        <f t="shared" si="10"/>
        <v>2.7521888814504565E-3</v>
      </c>
      <c r="J51" s="48">
        <f t="shared" si="10"/>
        <v>8.2564236448453045E-3</v>
      </c>
      <c r="K51" s="48">
        <f t="shared" si="10"/>
        <v>1.880721802779135E-2</v>
      </c>
      <c r="L51" s="48">
        <f t="shared" si="10"/>
        <v>1.835962186958378E-2</v>
      </c>
      <c r="M51" s="48">
        <f t="shared" si="10"/>
        <v>2.3052703511939075E-2</v>
      </c>
      <c r="N51" s="48">
        <f t="shared" si="10"/>
        <v>2.3758095946553516E-2</v>
      </c>
      <c r="O51" s="48">
        <f t="shared" si="10"/>
        <v>2.1189306004263327E-2</v>
      </c>
      <c r="P51" s="48">
        <f t="shared" si="10"/>
        <v>1.7652005680471594E-2</v>
      </c>
      <c r="Q51" s="48">
        <f t="shared" si="10"/>
        <v>1.7493371746312072E-2</v>
      </c>
    </row>
    <row r="52" spans="1:17" ht="11.45" customHeight="1" x14ac:dyDescent="0.25">
      <c r="A52" s="93" t="s">
        <v>125</v>
      </c>
      <c r="B52" s="46">
        <f t="shared" ref="B52:Q52" si="11">IF(B14=0,0,B14/B$7)</f>
        <v>1.1884771526567887E-2</v>
      </c>
      <c r="C52" s="46">
        <f t="shared" si="11"/>
        <v>1.5843757477274574E-2</v>
      </c>
      <c r="D52" s="46">
        <f t="shared" si="11"/>
        <v>1.3352494201739775E-2</v>
      </c>
      <c r="E52" s="46">
        <f t="shared" si="11"/>
        <v>1.2786561284202762E-2</v>
      </c>
      <c r="F52" s="46">
        <f t="shared" si="11"/>
        <v>7.9519389419307751E-3</v>
      </c>
      <c r="G52" s="46">
        <f t="shared" si="11"/>
        <v>4.0016606326117865E-3</v>
      </c>
      <c r="H52" s="46">
        <f t="shared" si="11"/>
        <v>6.47378701848035E-3</v>
      </c>
      <c r="I52" s="46">
        <f t="shared" si="11"/>
        <v>6.6223739527728779E-3</v>
      </c>
      <c r="J52" s="46">
        <f t="shared" si="11"/>
        <v>5.7071615304645131E-3</v>
      </c>
      <c r="K52" s="46">
        <f t="shared" si="11"/>
        <v>7.9410329201475473E-3</v>
      </c>
      <c r="L52" s="46">
        <f t="shared" si="11"/>
        <v>5.2912250285693197E-3</v>
      </c>
      <c r="M52" s="46">
        <f t="shared" si="11"/>
        <v>6.3073369140824896E-3</v>
      </c>
      <c r="N52" s="46">
        <f t="shared" si="11"/>
        <v>6.7145696489134266E-3</v>
      </c>
      <c r="O52" s="46">
        <f t="shared" si="11"/>
        <v>6.8285162835745082E-3</v>
      </c>
      <c r="P52" s="46">
        <f t="shared" si="11"/>
        <v>8.4769601662799329E-3</v>
      </c>
      <c r="Q52" s="46">
        <f t="shared" si="11"/>
        <v>7.0826361010857654E-3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413.55986506062783</v>
      </c>
      <c r="C54" s="68">
        <f>IF(TrAvia_act!C39=0,"",(SUMPRODUCT(C56:C58,TrAvia_act!C14:C16)+SUMPRODUCT(C60:C61,TrAvia_act!C18:C19))/TrAvia_act!C12)</f>
        <v>380.30733978636999</v>
      </c>
      <c r="D54" s="68">
        <f>IF(TrAvia_act!D39=0,"",(SUMPRODUCT(D56:D58,TrAvia_act!D14:D16)+SUMPRODUCT(D60:D61,TrAvia_act!D18:D19))/TrAvia_act!D12)</f>
        <v>392.65193274223526</v>
      </c>
      <c r="E54" s="68">
        <f>IF(TrAvia_act!E39=0,"",(SUMPRODUCT(E56:E58,TrAvia_act!E14:E16)+SUMPRODUCT(E60:E61,TrAvia_act!E18:E19))/TrAvia_act!E12)</f>
        <v>389.12475365478628</v>
      </c>
      <c r="F54" s="68">
        <f>IF(TrAvia_act!F39=0,"",(SUMPRODUCT(F56:F58,TrAvia_act!F14:F16)+SUMPRODUCT(F60:F61,TrAvia_act!F18:F19))/TrAvia_act!F12)</f>
        <v>387.77171769045503</v>
      </c>
      <c r="G54" s="68">
        <f>IF(TrAvia_act!G39=0,"",(SUMPRODUCT(G56:G58,TrAvia_act!G14:G16)+SUMPRODUCT(G60:G61,TrAvia_act!G18:G19))/TrAvia_act!G12)</f>
        <v>363.69352430380189</v>
      </c>
      <c r="H54" s="68">
        <f>IF(TrAvia_act!H39=0,"",(SUMPRODUCT(H56:H58,TrAvia_act!H14:H16)+SUMPRODUCT(H60:H61,TrAvia_act!H18:H19))/TrAvia_act!H12)</f>
        <v>365.20083076966904</v>
      </c>
      <c r="I54" s="68">
        <f>IF(TrAvia_act!I39=0,"",(SUMPRODUCT(I56:I58,TrAvia_act!I14:I16)+SUMPRODUCT(I60:I61,TrAvia_act!I18:I19))/TrAvia_act!I12)</f>
        <v>359.28611298331049</v>
      </c>
      <c r="J54" s="68">
        <f>IF(TrAvia_act!J39=0,"",(SUMPRODUCT(J56:J58,TrAvia_act!J14:J16)+SUMPRODUCT(J60:J61,TrAvia_act!J18:J19))/TrAvia_act!J12)</f>
        <v>356.43241628197666</v>
      </c>
      <c r="K54" s="68">
        <f>IF(TrAvia_act!K39=0,"",(SUMPRODUCT(K56:K58,TrAvia_act!K14:K16)+SUMPRODUCT(K60:K61,TrAvia_act!K18:K19))/TrAvia_act!K12)</f>
        <v>367.90843895254892</v>
      </c>
      <c r="L54" s="68">
        <f>IF(TrAvia_act!L39=0,"",(SUMPRODUCT(L56:L58,TrAvia_act!L14:L16)+SUMPRODUCT(L60:L61,TrAvia_act!L18:L19))/TrAvia_act!L12)</f>
        <v>372.55208083419512</v>
      </c>
      <c r="M54" s="68">
        <f>IF(TrAvia_act!M39=0,"",(SUMPRODUCT(M56:M58,TrAvia_act!M14:M16)+SUMPRODUCT(M60:M61,TrAvia_act!M18:M19))/TrAvia_act!M12)</f>
        <v>373.56739455125648</v>
      </c>
      <c r="N54" s="68">
        <f>IF(TrAvia_act!N39=0,"",(SUMPRODUCT(N56:N58,TrAvia_act!N14:N16)+SUMPRODUCT(N60:N61,TrAvia_act!N18:N19))/TrAvia_act!N12)</f>
        <v>379.85682765522841</v>
      </c>
      <c r="O54" s="68">
        <f>IF(TrAvia_act!O39=0,"",(SUMPRODUCT(O56:O58,TrAvia_act!O14:O16)+SUMPRODUCT(O60:O61,TrAvia_act!O18:O19))/TrAvia_act!O12)</f>
        <v>382.58228670901195</v>
      </c>
      <c r="P54" s="68">
        <f>IF(TrAvia_act!P39=0,"",(SUMPRODUCT(P56:P58,TrAvia_act!P14:P16)+SUMPRODUCT(P60:P61,TrAvia_act!P18:P19))/TrAvia_act!P12)</f>
        <v>383.19577202593365</v>
      </c>
      <c r="Q54" s="68">
        <f>IF(TrAvia_act!Q39=0,"",(SUMPRODUCT(Q56:Q58,TrAvia_act!Q14:Q16)+SUMPRODUCT(Q60:Q61,TrAvia_act!Q18:Q19))/TrAvia_act!Q12)</f>
        <v>379.21069408006036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409.57000506565913</v>
      </c>
      <c r="C55" s="134">
        <f>IF(TrAvia_act!C40=0,"",SUMPRODUCT(C56:C58,TrAvia_act!C14:C16)/TrAvia_act!C13)</f>
        <v>374.66545875101889</v>
      </c>
      <c r="D55" s="134">
        <f>IF(TrAvia_act!D40=0,"",SUMPRODUCT(D56:D58,TrAvia_act!D14:D16)/TrAvia_act!D13)</f>
        <v>388.41333537110103</v>
      </c>
      <c r="E55" s="134">
        <f>IF(TrAvia_act!E40=0,"",SUMPRODUCT(E56:E58,TrAvia_act!E14:E16)/TrAvia_act!E13)</f>
        <v>385.53541897616105</v>
      </c>
      <c r="F55" s="134">
        <f>IF(TrAvia_act!F40=0,"",SUMPRODUCT(F56:F58,TrAvia_act!F14:F16)/TrAvia_act!F13)</f>
        <v>386.03146025982448</v>
      </c>
      <c r="G55" s="134">
        <f>IF(TrAvia_act!G40=0,"",SUMPRODUCT(G56:G58,TrAvia_act!G14:G16)/TrAvia_act!G13)</f>
        <v>363.04218967982405</v>
      </c>
      <c r="H55" s="134">
        <f>IF(TrAvia_act!H40=0,"",SUMPRODUCT(H56:H58,TrAvia_act!H14:H16)/TrAvia_act!H13)</f>
        <v>364.59191793130526</v>
      </c>
      <c r="I55" s="134">
        <f>IF(TrAvia_act!I40=0,"",SUMPRODUCT(I56:I58,TrAvia_act!I14:I16)/TrAvia_act!I13)</f>
        <v>358.62790341696007</v>
      </c>
      <c r="J55" s="134">
        <f>IF(TrAvia_act!J40=0,"",SUMPRODUCT(J56:J58,TrAvia_act!J14:J16)/TrAvia_act!J13)</f>
        <v>355.1612113013818</v>
      </c>
      <c r="K55" s="134">
        <f>IF(TrAvia_act!K40=0,"",SUMPRODUCT(K56:K58,TrAvia_act!K14:K16)/TrAvia_act!K13)</f>
        <v>365.51561593117128</v>
      </c>
      <c r="L55" s="134">
        <f>IF(TrAvia_act!L40=0,"",SUMPRODUCT(L56:L58,TrAvia_act!L14:L16)/TrAvia_act!L13)</f>
        <v>370.47616499866416</v>
      </c>
      <c r="M55" s="134">
        <f>IF(TrAvia_act!M40=0,"",SUMPRODUCT(M56:M58,TrAvia_act!M14:M16)/TrAvia_act!M13)</f>
        <v>371.01008764818232</v>
      </c>
      <c r="N55" s="134">
        <f>IF(TrAvia_act!N40=0,"",SUMPRODUCT(N56:N58,TrAvia_act!N14:N16)/TrAvia_act!N13)</f>
        <v>377.44295746691444</v>
      </c>
      <c r="O55" s="134">
        <f>IF(TrAvia_act!O40=0,"",SUMPRODUCT(O56:O58,TrAvia_act!O14:O16)/TrAvia_act!O13)</f>
        <v>380.71569228148866</v>
      </c>
      <c r="P55" s="134">
        <f>IF(TrAvia_act!P40=0,"",SUMPRODUCT(P56:P58,TrAvia_act!P14:P16)/TrAvia_act!P13)</f>
        <v>381.75920873949394</v>
      </c>
      <c r="Q55" s="134">
        <f>IF(TrAvia_act!Q40=0,"",SUMPRODUCT(Q56:Q58,TrAvia_act!Q14:Q16)/TrAvia_act!Q13)</f>
        <v>377.84128018529134</v>
      </c>
    </row>
    <row r="56" spans="1:17" ht="11.45" customHeight="1" x14ac:dyDescent="0.25">
      <c r="A56" s="116" t="s">
        <v>23</v>
      </c>
      <c r="B56" s="77" t="s">
        <v>181</v>
      </c>
      <c r="C56" s="77" t="s">
        <v>181</v>
      </c>
      <c r="D56" s="77" t="s">
        <v>181</v>
      </c>
      <c r="E56" s="77" t="s">
        <v>181</v>
      </c>
      <c r="F56" s="77" t="s">
        <v>181</v>
      </c>
      <c r="G56" s="77" t="s">
        <v>181</v>
      </c>
      <c r="H56" s="77" t="s">
        <v>181</v>
      </c>
      <c r="I56" s="77" t="s">
        <v>181</v>
      </c>
      <c r="J56" s="77" t="s">
        <v>181</v>
      </c>
      <c r="K56" s="77" t="s">
        <v>181</v>
      </c>
      <c r="L56" s="77" t="s">
        <v>181</v>
      </c>
      <c r="M56" s="77" t="s">
        <v>181</v>
      </c>
      <c r="N56" s="77" t="s">
        <v>181</v>
      </c>
      <c r="O56" s="77" t="s">
        <v>181</v>
      </c>
      <c r="P56" s="77" t="s">
        <v>181</v>
      </c>
      <c r="Q56" s="77" t="s">
        <v>181</v>
      </c>
    </row>
    <row r="57" spans="1:17" ht="11.45" customHeight="1" x14ac:dyDescent="0.25">
      <c r="A57" s="116" t="s">
        <v>127</v>
      </c>
      <c r="B57" s="77">
        <v>374.22459079120961</v>
      </c>
      <c r="C57" s="77">
        <v>373.31261120188714</v>
      </c>
      <c r="D57" s="77">
        <v>377.73242220372146</v>
      </c>
      <c r="E57" s="77">
        <v>375.12094324655141</v>
      </c>
      <c r="F57" s="77">
        <v>368.34918597839521</v>
      </c>
      <c r="G57" s="77">
        <v>351.29064585457724</v>
      </c>
      <c r="H57" s="77">
        <v>357.00607783255663</v>
      </c>
      <c r="I57" s="77">
        <v>349.99202513317533</v>
      </c>
      <c r="J57" s="77">
        <v>344.54344621932751</v>
      </c>
      <c r="K57" s="77">
        <v>353.0657653481291</v>
      </c>
      <c r="L57" s="77">
        <v>356.9879078449809</v>
      </c>
      <c r="M57" s="77">
        <v>358.51854855279998</v>
      </c>
      <c r="N57" s="77">
        <v>361.16223561319504</v>
      </c>
      <c r="O57" s="77">
        <v>362.30506807504395</v>
      </c>
      <c r="P57" s="77">
        <v>362.81684016478056</v>
      </c>
      <c r="Q57" s="77">
        <v>360.30547162046804</v>
      </c>
    </row>
    <row r="58" spans="1:17" ht="11.45" customHeight="1" x14ac:dyDescent="0.25">
      <c r="A58" s="116" t="s">
        <v>125</v>
      </c>
      <c r="B58" s="77">
        <v>500.70529528673717</v>
      </c>
      <c r="C58" s="77">
        <v>427.30365520714287</v>
      </c>
      <c r="D58" s="77">
        <v>424.31404707444739</v>
      </c>
      <c r="E58" s="77">
        <v>418.59222721229594</v>
      </c>
      <c r="F58" s="77">
        <v>442.94717489158933</v>
      </c>
      <c r="G58" s="77">
        <v>443.06601824777641</v>
      </c>
      <c r="H58" s="77">
        <v>424.42410244909416</v>
      </c>
      <c r="I58" s="77">
        <v>415.35264155626282</v>
      </c>
      <c r="J58" s="77">
        <v>420.75961235270427</v>
      </c>
      <c r="K58" s="77">
        <v>426.98384218207207</v>
      </c>
      <c r="L58" s="77">
        <v>437.32372996399721</v>
      </c>
      <c r="M58" s="77">
        <v>424.21659510538063</v>
      </c>
      <c r="N58" s="77">
        <v>430.99267843213659</v>
      </c>
      <c r="O58" s="77">
        <v>439.47086669337824</v>
      </c>
      <c r="P58" s="77">
        <v>441.50229052515408</v>
      </c>
      <c r="Q58" s="77">
        <v>443.76861735622077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529.95353801142176</v>
      </c>
      <c r="C59" s="133">
        <f>IF(TrAvia_act!C44=0,"",SUMPRODUCT(C60:C61,TrAvia_act!C18:C19)/TrAvia_act!C17)</f>
        <v>520.98506102038232</v>
      </c>
      <c r="D59" s="133">
        <f>IF(TrAvia_act!D44=0,"",SUMPRODUCT(D60:D61,TrAvia_act!D18:D19)/TrAvia_act!D17)</f>
        <v>514.08107225157812</v>
      </c>
      <c r="E59" s="133">
        <f>IF(TrAvia_act!E44=0,"",SUMPRODUCT(E60:E61,TrAvia_act!E18:E19)/TrAvia_act!E17)</f>
        <v>504.00519089667506</v>
      </c>
      <c r="F59" s="133">
        <f>IF(TrAvia_act!F44=0,"",SUMPRODUCT(F60:F61,TrAvia_act!F18:F19)/TrAvia_act!F17)</f>
        <v>490.43694103394341</v>
      </c>
      <c r="G59" s="133">
        <f>IF(TrAvia_act!G44=0,"",SUMPRODUCT(G60:G61,TrAvia_act!G18:G19)/TrAvia_act!G17)</f>
        <v>470.79824967810532</v>
      </c>
      <c r="H59" s="133">
        <f>IF(TrAvia_act!H44=0,"",SUMPRODUCT(H60:H61,TrAvia_act!H18:H19)/TrAvia_act!H17)</f>
        <v>445.13533459752813</v>
      </c>
      <c r="I59" s="133">
        <f>IF(TrAvia_act!I44=0,"",SUMPRODUCT(I60:I61,TrAvia_act!I18:I19)/TrAvia_act!I17)</f>
        <v>445.73398619687919</v>
      </c>
      <c r="J59" s="133">
        <f>IF(TrAvia_act!J44=0,"",SUMPRODUCT(J60:J61,TrAvia_act!J18:J19)/TrAvia_act!J17)</f>
        <v>476.9903016275556</v>
      </c>
      <c r="K59" s="133">
        <f>IF(TrAvia_act!K44=0,"",SUMPRODUCT(K60:K61,TrAvia_act!K18:K19)/TrAvia_act!K17)</f>
        <v>482.94368917965687</v>
      </c>
      <c r="L59" s="133">
        <f>IF(TrAvia_act!L44=0,"",SUMPRODUCT(L60:L61,TrAvia_act!L18:L19)/TrAvia_act!L17)</f>
        <v>484.66295954512935</v>
      </c>
      <c r="M59" s="133">
        <f>IF(TrAvia_act!M44=0,"",SUMPRODUCT(M60:M61,TrAvia_act!M18:M19)/TrAvia_act!M17)</f>
        <v>483.81789770351247</v>
      </c>
      <c r="N59" s="133">
        <f>IF(TrAvia_act!N44=0,"",SUMPRODUCT(N60:N61,TrAvia_act!N18:N19)/TrAvia_act!N17)</f>
        <v>476.8928562008187</v>
      </c>
      <c r="O59" s="133">
        <f>IF(TrAvia_act!O44=0,"",SUMPRODUCT(O60:O61,TrAvia_act!O18:O19)/TrAvia_act!O17)</f>
        <v>460.99126806061031</v>
      </c>
      <c r="P59" s="133">
        <f>IF(TrAvia_act!P44=0,"",SUMPRODUCT(P60:P61,TrAvia_act!P18:P19)/TrAvia_act!P17)</f>
        <v>445.70798669501511</v>
      </c>
      <c r="Q59" s="133">
        <f>IF(TrAvia_act!Q44=0,"",SUMPRODUCT(Q60:Q61,TrAvia_act!Q18:Q19)/TrAvia_act!Q17)</f>
        <v>442.9251131064579</v>
      </c>
    </row>
    <row r="60" spans="1:17" ht="11.45" customHeight="1" x14ac:dyDescent="0.25">
      <c r="A60" s="95" t="s">
        <v>126</v>
      </c>
      <c r="B60" s="75">
        <v>569.4509725179189</v>
      </c>
      <c r="C60" s="75">
        <v>560.61466371427468</v>
      </c>
      <c r="D60" s="75">
        <v>551.89091207440515</v>
      </c>
      <c r="E60" s="75">
        <v>543.64731115586119</v>
      </c>
      <c r="F60" s="75">
        <v>535.93999257771816</v>
      </c>
      <c r="G60" s="75">
        <v>528.84204154770953</v>
      </c>
      <c r="H60" s="75">
        <v>521.65049540641212</v>
      </c>
      <c r="I60" s="75">
        <v>515.86604569359622</v>
      </c>
      <c r="J60" s="75">
        <v>549.18736324457495</v>
      </c>
      <c r="K60" s="75">
        <v>543.00593979121493</v>
      </c>
      <c r="L60" s="75">
        <v>536.76052397305534</v>
      </c>
      <c r="M60" s="75">
        <v>534.6244427256886</v>
      </c>
      <c r="N60" s="75">
        <v>528.76045841773612</v>
      </c>
      <c r="O60" s="75">
        <v>522.41005383912625</v>
      </c>
      <c r="P60" s="75">
        <v>529.13977634392393</v>
      </c>
      <c r="Q60" s="75">
        <v>514.15657142483497</v>
      </c>
    </row>
    <row r="61" spans="1:17" ht="11.45" customHeight="1" x14ac:dyDescent="0.25">
      <c r="A61" s="93" t="s">
        <v>125</v>
      </c>
      <c r="B61" s="74">
        <v>449.68386908270526</v>
      </c>
      <c r="C61" s="74">
        <v>447.20399480467563</v>
      </c>
      <c r="D61" s="74">
        <v>443.9137982451652</v>
      </c>
      <c r="E61" s="74">
        <v>437.93407020854181</v>
      </c>
      <c r="F61" s="74">
        <v>430.13887612292831</v>
      </c>
      <c r="G61" s="74">
        <v>426.11796246040348</v>
      </c>
      <c r="H61" s="74">
        <v>419.10714970934276</v>
      </c>
      <c r="I61" s="74">
        <v>421.89703759234732</v>
      </c>
      <c r="J61" s="74">
        <v>400.77068825426522</v>
      </c>
      <c r="K61" s="74">
        <v>382.69158495575908</v>
      </c>
      <c r="L61" s="74">
        <v>362.56041005421645</v>
      </c>
      <c r="M61" s="74">
        <v>359.09289986729868</v>
      </c>
      <c r="N61" s="74">
        <v>354.01947618439203</v>
      </c>
      <c r="O61" s="74">
        <v>337.76678112681287</v>
      </c>
      <c r="P61" s="74">
        <v>335.53924498324443</v>
      </c>
      <c r="Q61" s="74">
        <v>330.00417533544135</v>
      </c>
    </row>
    <row r="63" spans="1:17" ht="11.45" customHeight="1" x14ac:dyDescent="0.25">
      <c r="A63" s="27" t="s">
        <v>141</v>
      </c>
      <c r="B63" s="26">
        <f t="shared" ref="B63:Q63" si="12">IF(B7=0,"",B18/B54)</f>
        <v>1.577536977074788</v>
      </c>
      <c r="C63" s="26">
        <f t="shared" si="12"/>
        <v>2.4000486396591785</v>
      </c>
      <c r="D63" s="26">
        <f t="shared" si="12"/>
        <v>2.561521956790608</v>
      </c>
      <c r="E63" s="26">
        <f t="shared" si="12"/>
        <v>1.4740026450525869</v>
      </c>
      <c r="F63" s="26">
        <f t="shared" si="12"/>
        <v>0.73892892900078155</v>
      </c>
      <c r="G63" s="26">
        <f t="shared" si="12"/>
        <v>0.70570097309158331</v>
      </c>
      <c r="H63" s="26">
        <f t="shared" si="12"/>
        <v>0.83662398225338142</v>
      </c>
      <c r="I63" s="26">
        <f t="shared" si="12"/>
        <v>0.9452420086967408</v>
      </c>
      <c r="J63" s="26">
        <f t="shared" si="12"/>
        <v>1.0343180830199568</v>
      </c>
      <c r="K63" s="26">
        <f t="shared" si="12"/>
        <v>1.0405625472228959</v>
      </c>
      <c r="L63" s="26">
        <f t="shared" si="12"/>
        <v>1.0194500240123052</v>
      </c>
      <c r="M63" s="26">
        <f t="shared" si="12"/>
        <v>1.1491066725003911</v>
      </c>
      <c r="N63" s="26">
        <f t="shared" si="12"/>
        <v>0.99457078801689081</v>
      </c>
      <c r="O63" s="26">
        <f t="shared" si="12"/>
        <v>1.039474936839532</v>
      </c>
      <c r="P63" s="26">
        <f t="shared" si="12"/>
        <v>0.98085088684176081</v>
      </c>
      <c r="Q63" s="26">
        <f t="shared" si="12"/>
        <v>1.0614883777702449</v>
      </c>
    </row>
    <row r="64" spans="1:17" ht="11.45" customHeight="1" x14ac:dyDescent="0.25">
      <c r="A64" s="130" t="s">
        <v>39</v>
      </c>
      <c r="B64" s="137">
        <f t="shared" ref="B64:Q64" si="13">IF(B8=0,"",B19/B55)</f>
        <v>1.577536977074788</v>
      </c>
      <c r="C64" s="137">
        <f t="shared" si="13"/>
        <v>2.4000486396591776</v>
      </c>
      <c r="D64" s="137">
        <f t="shared" si="13"/>
        <v>2.561521956790608</v>
      </c>
      <c r="E64" s="137">
        <f t="shared" si="13"/>
        <v>1.4740026450525867</v>
      </c>
      <c r="F64" s="137">
        <f t="shared" si="13"/>
        <v>0.73892892900078166</v>
      </c>
      <c r="G64" s="137">
        <f t="shared" si="13"/>
        <v>0.70570097309158331</v>
      </c>
      <c r="H64" s="137">
        <f t="shared" si="13"/>
        <v>0.83662398225338153</v>
      </c>
      <c r="I64" s="137">
        <f t="shared" si="13"/>
        <v>0.9452420086967408</v>
      </c>
      <c r="J64" s="137">
        <f t="shared" si="13"/>
        <v>1.034318083019957</v>
      </c>
      <c r="K64" s="137">
        <f t="shared" si="13"/>
        <v>1.0405625472228959</v>
      </c>
      <c r="L64" s="137">
        <f t="shared" si="13"/>
        <v>1.0194500240123052</v>
      </c>
      <c r="M64" s="137">
        <f t="shared" si="13"/>
        <v>1.1491066725003909</v>
      </c>
      <c r="N64" s="137">
        <f t="shared" si="13"/>
        <v>0.99457078801689069</v>
      </c>
      <c r="O64" s="137">
        <f t="shared" si="13"/>
        <v>1.039474936839532</v>
      </c>
      <c r="P64" s="137">
        <f t="shared" si="13"/>
        <v>0.98085088684176081</v>
      </c>
      <c r="Q64" s="137">
        <f t="shared" si="13"/>
        <v>1.0614883777702449</v>
      </c>
    </row>
    <row r="65" spans="1:17" ht="11.45" customHeight="1" x14ac:dyDescent="0.25">
      <c r="A65" s="116" t="s">
        <v>23</v>
      </c>
      <c r="B65" s="108" t="str">
        <f t="shared" ref="B65:Q65" si="14">IF(B9=0,"",B20/B56)</f>
        <v/>
      </c>
      <c r="C65" s="108" t="str">
        <f t="shared" si="14"/>
        <v/>
      </c>
      <c r="D65" s="108" t="str">
        <f t="shared" si="14"/>
        <v/>
      </c>
      <c r="E65" s="108" t="str">
        <f t="shared" si="14"/>
        <v/>
      </c>
      <c r="F65" s="108" t="str">
        <f t="shared" si="14"/>
        <v/>
      </c>
      <c r="G65" s="108" t="str">
        <f t="shared" si="14"/>
        <v/>
      </c>
      <c r="H65" s="108" t="str">
        <f t="shared" si="14"/>
        <v/>
      </c>
      <c r="I65" s="108" t="str">
        <f t="shared" si="14"/>
        <v/>
      </c>
      <c r="J65" s="108" t="str">
        <f t="shared" si="14"/>
        <v/>
      </c>
      <c r="K65" s="108" t="str">
        <f t="shared" si="14"/>
        <v/>
      </c>
      <c r="L65" s="108" t="str">
        <f t="shared" si="14"/>
        <v/>
      </c>
      <c r="M65" s="108" t="str">
        <f t="shared" si="14"/>
        <v/>
      </c>
      <c r="N65" s="108" t="str">
        <f t="shared" si="14"/>
        <v/>
      </c>
      <c r="O65" s="108" t="str">
        <f t="shared" si="14"/>
        <v/>
      </c>
      <c r="P65" s="108" t="str">
        <f t="shared" si="14"/>
        <v/>
      </c>
      <c r="Q65" s="108" t="str">
        <f t="shared" si="14"/>
        <v/>
      </c>
    </row>
    <row r="66" spans="1:17" ht="11.45" customHeight="1" x14ac:dyDescent="0.25">
      <c r="A66" s="116" t="s">
        <v>127</v>
      </c>
      <c r="B66" s="108">
        <f t="shared" ref="B66:Q66" si="15">IF(B10=0,"",B21/B57)</f>
        <v>1.577536977074788</v>
      </c>
      <c r="C66" s="108">
        <f t="shared" si="15"/>
        <v>2.400048639659178</v>
      </c>
      <c r="D66" s="108">
        <f t="shared" si="15"/>
        <v>2.561521956790608</v>
      </c>
      <c r="E66" s="108">
        <f t="shared" si="15"/>
        <v>1.4740026450525867</v>
      </c>
      <c r="F66" s="108">
        <f t="shared" si="15"/>
        <v>0.73892892900078155</v>
      </c>
      <c r="G66" s="108">
        <f t="shared" si="15"/>
        <v>0.70570097309158319</v>
      </c>
      <c r="H66" s="108">
        <f t="shared" si="15"/>
        <v>0.83662398225338153</v>
      </c>
      <c r="I66" s="108">
        <f t="shared" si="15"/>
        <v>0.94524200869674091</v>
      </c>
      <c r="J66" s="108">
        <f t="shared" si="15"/>
        <v>1.0343180830199568</v>
      </c>
      <c r="K66" s="108">
        <f t="shared" si="15"/>
        <v>1.0405625472228957</v>
      </c>
      <c r="L66" s="108">
        <f t="shared" si="15"/>
        <v>1.0194500240123052</v>
      </c>
      <c r="M66" s="108">
        <f t="shared" si="15"/>
        <v>1.1491066725003911</v>
      </c>
      <c r="N66" s="108">
        <f t="shared" si="15"/>
        <v>0.99457078801689069</v>
      </c>
      <c r="O66" s="108">
        <f t="shared" si="15"/>
        <v>1.0394749368395317</v>
      </c>
      <c r="P66" s="108">
        <f t="shared" si="15"/>
        <v>0.98085088684176092</v>
      </c>
      <c r="Q66" s="108">
        <f t="shared" si="15"/>
        <v>1.0614883777702449</v>
      </c>
    </row>
    <row r="67" spans="1:17" ht="11.45" customHeight="1" x14ac:dyDescent="0.25">
      <c r="A67" s="116" t="s">
        <v>125</v>
      </c>
      <c r="B67" s="108">
        <f t="shared" ref="B67:Q67" si="16">IF(B11=0,"",B22/B58)</f>
        <v>1.577536977074788</v>
      </c>
      <c r="C67" s="108">
        <f t="shared" si="16"/>
        <v>2.400048639659178</v>
      </c>
      <c r="D67" s="108">
        <f t="shared" si="16"/>
        <v>2.561521956790608</v>
      </c>
      <c r="E67" s="108">
        <f t="shared" si="16"/>
        <v>1.4740026450525867</v>
      </c>
      <c r="F67" s="108">
        <f t="shared" si="16"/>
        <v>0.73892892900078144</v>
      </c>
      <c r="G67" s="108">
        <f t="shared" si="16"/>
        <v>0.70570097309158353</v>
      </c>
      <c r="H67" s="108">
        <f t="shared" si="16"/>
        <v>0.83662398225338142</v>
      </c>
      <c r="I67" s="108">
        <f t="shared" si="16"/>
        <v>0.9452420086967408</v>
      </c>
      <c r="J67" s="108">
        <f t="shared" si="16"/>
        <v>1.0343180830199568</v>
      </c>
      <c r="K67" s="108">
        <f t="shared" si="16"/>
        <v>1.0405625472228959</v>
      </c>
      <c r="L67" s="108">
        <f t="shared" si="16"/>
        <v>1.0194500240123052</v>
      </c>
      <c r="M67" s="108">
        <f t="shared" si="16"/>
        <v>1.1491066725003911</v>
      </c>
      <c r="N67" s="108">
        <f t="shared" si="16"/>
        <v>0.99457078801689081</v>
      </c>
      <c r="O67" s="108">
        <f t="shared" si="16"/>
        <v>1.039474936839532</v>
      </c>
      <c r="P67" s="108">
        <f t="shared" si="16"/>
        <v>0.98085088684176069</v>
      </c>
      <c r="Q67" s="108">
        <f t="shared" si="16"/>
        <v>1.0614883777702449</v>
      </c>
    </row>
    <row r="68" spans="1:17" ht="11.45" customHeight="1" x14ac:dyDescent="0.25">
      <c r="A68" s="128" t="s">
        <v>18</v>
      </c>
      <c r="B68" s="136">
        <f t="shared" ref="B68:Q68" si="17">IF(B12=0,"",B23/B59)</f>
        <v>1.577536977074788</v>
      </c>
      <c r="C68" s="136">
        <f t="shared" si="17"/>
        <v>2.4000486396591785</v>
      </c>
      <c r="D68" s="136">
        <f t="shared" si="17"/>
        <v>2.5615219567906076</v>
      </c>
      <c r="E68" s="136">
        <f t="shared" si="17"/>
        <v>1.4740026450525865</v>
      </c>
      <c r="F68" s="136">
        <f t="shared" si="17"/>
        <v>0.73892892900078155</v>
      </c>
      <c r="G68" s="136">
        <f t="shared" si="17"/>
        <v>0.70570097309158319</v>
      </c>
      <c r="H68" s="136">
        <f t="shared" si="17"/>
        <v>0.83662398225338153</v>
      </c>
      <c r="I68" s="136">
        <f t="shared" si="17"/>
        <v>0.94524200869674058</v>
      </c>
      <c r="J68" s="136">
        <f t="shared" si="17"/>
        <v>1.0343180830199568</v>
      </c>
      <c r="K68" s="136">
        <f t="shared" si="17"/>
        <v>1.0405625472228959</v>
      </c>
      <c r="L68" s="136">
        <f t="shared" si="17"/>
        <v>1.0194500240123054</v>
      </c>
      <c r="M68" s="136">
        <f t="shared" si="17"/>
        <v>1.1491066725003911</v>
      </c>
      <c r="N68" s="136">
        <f t="shared" si="17"/>
        <v>0.99457078801689058</v>
      </c>
      <c r="O68" s="136">
        <f t="shared" si="17"/>
        <v>1.0394749368395322</v>
      </c>
      <c r="P68" s="136">
        <f t="shared" si="17"/>
        <v>0.98085088684176069</v>
      </c>
      <c r="Q68" s="136">
        <f t="shared" si="17"/>
        <v>1.0614883777702451</v>
      </c>
    </row>
    <row r="69" spans="1:17" ht="11.45" customHeight="1" x14ac:dyDescent="0.25">
      <c r="A69" s="95" t="s">
        <v>126</v>
      </c>
      <c r="B69" s="106">
        <f t="shared" ref="B69:Q69" si="18">IF(B13=0,"",B24/B60)</f>
        <v>1.577536977074788</v>
      </c>
      <c r="C69" s="106">
        <f t="shared" si="18"/>
        <v>2.4000486396591785</v>
      </c>
      <c r="D69" s="106">
        <f t="shared" si="18"/>
        <v>2.561521956790608</v>
      </c>
      <c r="E69" s="106">
        <f t="shared" si="18"/>
        <v>1.4740026450525865</v>
      </c>
      <c r="F69" s="106">
        <f t="shared" si="18"/>
        <v>0.73892892900078155</v>
      </c>
      <c r="G69" s="106">
        <f t="shared" si="18"/>
        <v>0.70570097309158319</v>
      </c>
      <c r="H69" s="106">
        <f t="shared" si="18"/>
        <v>0.83662398225338142</v>
      </c>
      <c r="I69" s="106">
        <f t="shared" si="18"/>
        <v>0.94524200869674058</v>
      </c>
      <c r="J69" s="106">
        <f t="shared" si="18"/>
        <v>1.0343180830199568</v>
      </c>
      <c r="K69" s="106">
        <f t="shared" si="18"/>
        <v>1.0405625472228959</v>
      </c>
      <c r="L69" s="106">
        <f t="shared" si="18"/>
        <v>1.0194500240123052</v>
      </c>
      <c r="M69" s="106">
        <f t="shared" si="18"/>
        <v>1.1491066725003911</v>
      </c>
      <c r="N69" s="106">
        <f t="shared" si="18"/>
        <v>0.99457078801689069</v>
      </c>
      <c r="O69" s="106">
        <f t="shared" si="18"/>
        <v>1.039474936839532</v>
      </c>
      <c r="P69" s="106">
        <f t="shared" si="18"/>
        <v>0.98085088684176069</v>
      </c>
      <c r="Q69" s="106">
        <f t="shared" si="18"/>
        <v>1.0614883777702449</v>
      </c>
    </row>
    <row r="70" spans="1:17" ht="11.45" customHeight="1" x14ac:dyDescent="0.25">
      <c r="A70" s="93" t="s">
        <v>125</v>
      </c>
      <c r="B70" s="105">
        <f t="shared" ref="B70:Q70" si="19">IF(B14=0,"",B25/B61)</f>
        <v>1.577536977074788</v>
      </c>
      <c r="C70" s="105">
        <f t="shared" si="19"/>
        <v>2.400048639659178</v>
      </c>
      <c r="D70" s="105">
        <f t="shared" si="19"/>
        <v>2.561521956790608</v>
      </c>
      <c r="E70" s="105">
        <f t="shared" si="19"/>
        <v>1.4740026450525867</v>
      </c>
      <c r="F70" s="105">
        <f t="shared" si="19"/>
        <v>0.73892892900078155</v>
      </c>
      <c r="G70" s="105">
        <f t="shared" si="19"/>
        <v>0.70570097309158331</v>
      </c>
      <c r="H70" s="105">
        <f t="shared" si="19"/>
        <v>0.83662398225338164</v>
      </c>
      <c r="I70" s="105">
        <f t="shared" si="19"/>
        <v>0.9452420086967408</v>
      </c>
      <c r="J70" s="105">
        <f t="shared" si="19"/>
        <v>1.0343180830199568</v>
      </c>
      <c r="K70" s="105">
        <f t="shared" si="19"/>
        <v>1.0405625472228959</v>
      </c>
      <c r="L70" s="105">
        <f t="shared" si="19"/>
        <v>1.0194500240123054</v>
      </c>
      <c r="M70" s="105">
        <f t="shared" si="19"/>
        <v>1.1491066725003911</v>
      </c>
      <c r="N70" s="105">
        <f t="shared" si="19"/>
        <v>0.99457078801689081</v>
      </c>
      <c r="O70" s="105">
        <f t="shared" si="19"/>
        <v>1.039474936839532</v>
      </c>
      <c r="P70" s="105">
        <f t="shared" si="19"/>
        <v>0.98085088684176069</v>
      </c>
      <c r="Q70" s="105">
        <f t="shared" si="19"/>
        <v>1.0614883777702449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 t="s">
        <v>181</v>
      </c>
      <c r="C74" s="108" t="s">
        <v>181</v>
      </c>
      <c r="D74" s="108" t="s">
        <v>181</v>
      </c>
      <c r="E74" s="108" t="s">
        <v>181</v>
      </c>
      <c r="F74" s="108" t="s">
        <v>181</v>
      </c>
      <c r="G74" s="108" t="s">
        <v>181</v>
      </c>
      <c r="H74" s="108" t="s">
        <v>181</v>
      </c>
      <c r="I74" s="108" t="s">
        <v>181</v>
      </c>
      <c r="J74" s="108" t="s">
        <v>181</v>
      </c>
      <c r="K74" s="108" t="s">
        <v>181</v>
      </c>
      <c r="L74" s="108" t="s">
        <v>181</v>
      </c>
      <c r="M74" s="108" t="s">
        <v>181</v>
      </c>
      <c r="N74" s="108" t="s">
        <v>181</v>
      </c>
      <c r="O74" s="108" t="s">
        <v>181</v>
      </c>
      <c r="P74" s="108" t="s">
        <v>181</v>
      </c>
      <c r="Q74" s="108" t="s">
        <v>181</v>
      </c>
    </row>
    <row r="75" spans="1:17" ht="11.45" customHeight="1" x14ac:dyDescent="0.25">
      <c r="A75" s="116" t="s">
        <v>127</v>
      </c>
      <c r="B75" s="108">
        <v>1.0782823452480599</v>
      </c>
      <c r="C75" s="108">
        <v>1.078629533589017</v>
      </c>
      <c r="D75" s="108">
        <v>1.0705674638110647</v>
      </c>
      <c r="E75" s="108">
        <v>1.0622333849191141</v>
      </c>
      <c r="F75" s="108">
        <v>1.0547117803400736</v>
      </c>
      <c r="G75" s="108">
        <v>1.0102592467196694</v>
      </c>
      <c r="H75" s="108">
        <v>1.0295894358210012</v>
      </c>
      <c r="I75" s="108">
        <v>0.99663905066868519</v>
      </c>
      <c r="J75" s="108">
        <v>0.99177236920998901</v>
      </c>
      <c r="K75" s="108">
        <v>1.013002766968264</v>
      </c>
      <c r="L75" s="108">
        <v>1.0140029008066753</v>
      </c>
      <c r="M75" s="108">
        <v>1.0136557505017061</v>
      </c>
      <c r="N75" s="108">
        <v>1.01173017419478</v>
      </c>
      <c r="O75" s="108">
        <v>1.0094678506645922</v>
      </c>
      <c r="P75" s="108">
        <v>1.0098442095276037</v>
      </c>
      <c r="Q75" s="108">
        <v>1.0100480376769521</v>
      </c>
    </row>
    <row r="76" spans="1:17" ht="11.45" customHeight="1" x14ac:dyDescent="0.25">
      <c r="A76" s="116" t="s">
        <v>125</v>
      </c>
      <c r="B76" s="108">
        <v>1.699141355816288</v>
      </c>
      <c r="C76" s="108">
        <v>1.7177566383466396</v>
      </c>
      <c r="D76" s="108">
        <v>1.724181549708629</v>
      </c>
      <c r="E76" s="108">
        <v>1.7254016392015838</v>
      </c>
      <c r="F76" s="108">
        <v>1.8108600138790094</v>
      </c>
      <c r="G76" s="108">
        <v>1.8103976040690919</v>
      </c>
      <c r="H76" s="108">
        <v>1.7298169719004952</v>
      </c>
      <c r="I76" s="108">
        <v>1.7349116571118723</v>
      </c>
      <c r="J76" s="108">
        <v>1.7158511262424687</v>
      </c>
      <c r="K76" s="108">
        <v>1.705401568496232</v>
      </c>
      <c r="L76" s="108">
        <v>1.6869738454723007</v>
      </c>
      <c r="M76" s="108">
        <v>1.6868888007248262</v>
      </c>
      <c r="N76" s="108">
        <v>1.6897227738889695</v>
      </c>
      <c r="O76" s="108">
        <v>1.6881019768087451</v>
      </c>
      <c r="P76" s="108">
        <v>1.6817799000514273</v>
      </c>
      <c r="Q76" s="108">
        <v>1.6813192138938882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1.1037328220859013</v>
      </c>
      <c r="C78" s="106">
        <v>1.1147007300065439</v>
      </c>
      <c r="D78" s="106">
        <v>1.115465269258116</v>
      </c>
      <c r="E78" s="106">
        <v>1.1029121932840082</v>
      </c>
      <c r="F78" s="106">
        <v>1.0916320418248271</v>
      </c>
      <c r="G78" s="106">
        <v>1.098505383529824</v>
      </c>
      <c r="H78" s="106">
        <v>1.0848493311989404</v>
      </c>
      <c r="I78" s="106">
        <v>1.0830181819494935</v>
      </c>
      <c r="J78" s="106">
        <v>1.1614237055575145</v>
      </c>
      <c r="K78" s="106">
        <v>1.1726170697582408</v>
      </c>
      <c r="L78" s="106">
        <v>1.1664178403206928</v>
      </c>
      <c r="M78" s="106">
        <v>1.1626981728073869</v>
      </c>
      <c r="N78" s="106">
        <v>1.1680355110286875</v>
      </c>
      <c r="O78" s="106">
        <v>1.1667680852272353</v>
      </c>
      <c r="P78" s="106">
        <v>1.2125309772063808</v>
      </c>
      <c r="Q78" s="106">
        <v>1.1895367572768381</v>
      </c>
    </row>
    <row r="79" spans="1:17" ht="11.45" customHeight="1" x14ac:dyDescent="0.25">
      <c r="A79" s="93" t="s">
        <v>125</v>
      </c>
      <c r="B79" s="105">
        <v>1.3314133981841605</v>
      </c>
      <c r="C79" s="105">
        <v>1.3312311707740705</v>
      </c>
      <c r="D79" s="105">
        <v>1.3319354272663648</v>
      </c>
      <c r="E79" s="105">
        <v>1.3297903273132283</v>
      </c>
      <c r="F79" s="105">
        <v>1.3294263852927137</v>
      </c>
      <c r="G79" s="105">
        <v>1.3292589948827116</v>
      </c>
      <c r="H79" s="105">
        <v>1.3266473048384033</v>
      </c>
      <c r="I79" s="105">
        <v>1.3581671215506737</v>
      </c>
      <c r="J79" s="105">
        <v>1.3012859734613449</v>
      </c>
      <c r="K79" s="105">
        <v>1.2480343939855014</v>
      </c>
      <c r="L79" s="105">
        <v>1.2002894731587046</v>
      </c>
      <c r="M79" s="105">
        <v>1.1982772861451472</v>
      </c>
      <c r="N79" s="105">
        <v>1.1873588146019556</v>
      </c>
      <c r="O79" s="105">
        <v>1.1389897361273054</v>
      </c>
      <c r="P79" s="105">
        <v>1.1276699112224591</v>
      </c>
      <c r="Q79" s="105">
        <v>1.127280431616547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80.383244308116119</v>
      </c>
      <c r="C4" s="100">
        <v>93.305105612748022</v>
      </c>
      <c r="D4" s="100">
        <v>139.97925738763203</v>
      </c>
      <c r="E4" s="100">
        <v>102.04857878724002</v>
      </c>
      <c r="F4" s="100">
        <v>83.908077480000003</v>
      </c>
      <c r="G4" s="100">
        <v>154.95711943839447</v>
      </c>
      <c r="H4" s="100">
        <v>130.09666068687602</v>
      </c>
      <c r="I4" s="100">
        <v>149.31892229918401</v>
      </c>
      <c r="J4" s="100">
        <v>189.96176907640805</v>
      </c>
      <c r="K4" s="100">
        <v>136.96807519796403</v>
      </c>
      <c r="L4" s="100">
        <v>124.52981543119283</v>
      </c>
      <c r="M4" s="100">
        <v>130.78606982563096</v>
      </c>
      <c r="N4" s="100">
        <v>112.09090836353636</v>
      </c>
      <c r="O4" s="100">
        <v>124.53294007393363</v>
      </c>
      <c r="P4" s="100">
        <v>105.83773742183453</v>
      </c>
      <c r="Q4" s="100">
        <v>130.78377520308595</v>
      </c>
    </row>
    <row r="5" spans="1:17" ht="11.45" customHeight="1" x14ac:dyDescent="0.25">
      <c r="A5" s="141" t="s">
        <v>91</v>
      </c>
      <c r="B5" s="140">
        <f t="shared" ref="B5:Q5" si="0">B4</f>
        <v>80.383244308116119</v>
      </c>
      <c r="C5" s="140">
        <f t="shared" si="0"/>
        <v>93.305105612748022</v>
      </c>
      <c r="D5" s="140">
        <f t="shared" si="0"/>
        <v>139.97925738763203</v>
      </c>
      <c r="E5" s="140">
        <f t="shared" si="0"/>
        <v>102.04857878724002</v>
      </c>
      <c r="F5" s="140">
        <f t="shared" si="0"/>
        <v>83.908077480000003</v>
      </c>
      <c r="G5" s="140">
        <f t="shared" si="0"/>
        <v>154.95711943839447</v>
      </c>
      <c r="H5" s="140">
        <f t="shared" si="0"/>
        <v>130.09666068687602</v>
      </c>
      <c r="I5" s="140">
        <f t="shared" si="0"/>
        <v>149.31892229918401</v>
      </c>
      <c r="J5" s="140">
        <f t="shared" si="0"/>
        <v>189.96176907640805</v>
      </c>
      <c r="K5" s="140">
        <f t="shared" si="0"/>
        <v>136.96807519796403</v>
      </c>
      <c r="L5" s="140">
        <f t="shared" si="0"/>
        <v>124.52981543119283</v>
      </c>
      <c r="M5" s="140">
        <f t="shared" si="0"/>
        <v>130.78606982563096</v>
      </c>
      <c r="N5" s="140">
        <f t="shared" si="0"/>
        <v>112.09090836353636</v>
      </c>
      <c r="O5" s="140">
        <f t="shared" si="0"/>
        <v>124.53294007393363</v>
      </c>
      <c r="P5" s="140">
        <f t="shared" si="0"/>
        <v>105.83773742183453</v>
      </c>
      <c r="Q5" s="140">
        <f t="shared" si="0"/>
        <v>130.78377520308595</v>
      </c>
    </row>
    <row r="7" spans="1:17" ht="11.45" customHeight="1" x14ac:dyDescent="0.25">
      <c r="A7" s="27" t="s">
        <v>100</v>
      </c>
      <c r="B7" s="71">
        <f t="shared" ref="B7:Q7" si="1">SUM(B8,B12)</f>
        <v>80.383244308116119</v>
      </c>
      <c r="C7" s="71">
        <f t="shared" si="1"/>
        <v>93.305105612748036</v>
      </c>
      <c r="D7" s="71">
        <f t="shared" si="1"/>
        <v>139.979257387632</v>
      </c>
      <c r="E7" s="71">
        <f t="shared" si="1"/>
        <v>102.04857878724005</v>
      </c>
      <c r="F7" s="71">
        <f t="shared" si="1"/>
        <v>83.908077480000017</v>
      </c>
      <c r="G7" s="71">
        <f t="shared" si="1"/>
        <v>154.95711943839447</v>
      </c>
      <c r="H7" s="71">
        <f t="shared" si="1"/>
        <v>130.09666068687599</v>
      </c>
      <c r="I7" s="71">
        <f t="shared" si="1"/>
        <v>149.31892229918401</v>
      </c>
      <c r="J7" s="71">
        <f t="shared" si="1"/>
        <v>189.96176907640802</v>
      </c>
      <c r="K7" s="71">
        <f t="shared" si="1"/>
        <v>136.96807519796403</v>
      </c>
      <c r="L7" s="71">
        <f t="shared" si="1"/>
        <v>124.52981543119282</v>
      </c>
      <c r="M7" s="71">
        <f t="shared" si="1"/>
        <v>130.7860698256309</v>
      </c>
      <c r="N7" s="71">
        <f t="shared" si="1"/>
        <v>112.09090836353636</v>
      </c>
      <c r="O7" s="71">
        <f t="shared" si="1"/>
        <v>124.53294007393363</v>
      </c>
      <c r="P7" s="71">
        <f t="shared" si="1"/>
        <v>105.8377374218345</v>
      </c>
      <c r="Q7" s="71">
        <f t="shared" si="1"/>
        <v>130.78377520308595</v>
      </c>
    </row>
    <row r="8" spans="1:17" ht="11.45" customHeight="1" x14ac:dyDescent="0.25">
      <c r="A8" s="130" t="s">
        <v>39</v>
      </c>
      <c r="B8" s="139">
        <f t="shared" ref="B8:Q8" si="2">SUM(B9:B11)</f>
        <v>76.96930722261655</v>
      </c>
      <c r="C8" s="139">
        <f t="shared" si="2"/>
        <v>88.376575841234057</v>
      </c>
      <c r="D8" s="139">
        <f t="shared" si="2"/>
        <v>133.79787044958269</v>
      </c>
      <c r="E8" s="139">
        <f t="shared" si="2"/>
        <v>98.043975366663972</v>
      </c>
      <c r="F8" s="139">
        <f t="shared" si="2"/>
        <v>82.139186716062056</v>
      </c>
      <c r="G8" s="139">
        <f t="shared" si="2"/>
        <v>153.7446431126256</v>
      </c>
      <c r="H8" s="139">
        <f t="shared" si="2"/>
        <v>128.8978474089613</v>
      </c>
      <c r="I8" s="139">
        <f t="shared" si="2"/>
        <v>147.91912267975181</v>
      </c>
      <c r="J8" s="139">
        <f t="shared" si="2"/>
        <v>187.30922173385707</v>
      </c>
      <c r="K8" s="139">
        <f t="shared" si="2"/>
        <v>133.30441875071273</v>
      </c>
      <c r="L8" s="139">
        <f t="shared" si="2"/>
        <v>121.58457983217441</v>
      </c>
      <c r="M8" s="139">
        <f t="shared" si="2"/>
        <v>126.9461855283899</v>
      </c>
      <c r="N8" s="139">
        <f t="shared" si="2"/>
        <v>108.67519959668219</v>
      </c>
      <c r="O8" s="139">
        <f t="shared" si="2"/>
        <v>121.04379828996019</v>
      </c>
      <c r="P8" s="139">
        <f t="shared" si="2"/>
        <v>103.07230679544193</v>
      </c>
      <c r="Q8" s="139">
        <f t="shared" si="2"/>
        <v>127.5696321173826</v>
      </c>
    </row>
    <row r="9" spans="1:17" ht="11.45" customHeight="1" x14ac:dyDescent="0.25">
      <c r="A9" s="116" t="s">
        <v>23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</row>
    <row r="10" spans="1:17" ht="11.45" customHeight="1" x14ac:dyDescent="0.25">
      <c r="A10" s="116" t="s">
        <v>127</v>
      </c>
      <c r="B10" s="70">
        <v>50.673868639283533</v>
      </c>
      <c r="C10" s="70">
        <v>85.851018367670562</v>
      </c>
      <c r="D10" s="70">
        <v>100.28310152903055</v>
      </c>
      <c r="E10" s="70">
        <v>72.54147668692238</v>
      </c>
      <c r="F10" s="70">
        <v>59.798802479893936</v>
      </c>
      <c r="G10" s="70">
        <v>129.71871871426669</v>
      </c>
      <c r="H10" s="70">
        <v>112.01419793487919</v>
      </c>
      <c r="I10" s="70">
        <v>125.28375282569458</v>
      </c>
      <c r="J10" s="70">
        <v>156.39532935519455</v>
      </c>
      <c r="K10" s="70">
        <v>107.07651806136396</v>
      </c>
      <c r="L10" s="70">
        <v>97.487308695059937</v>
      </c>
      <c r="M10" s="70">
        <v>99.347710437854104</v>
      </c>
      <c r="N10" s="70">
        <v>79.743238448242948</v>
      </c>
      <c r="O10" s="70">
        <v>87.707642760715657</v>
      </c>
      <c r="P10" s="70">
        <v>74.376047832097441</v>
      </c>
      <c r="Q10" s="70">
        <v>96.09029838419255</v>
      </c>
    </row>
    <row r="11" spans="1:17" ht="11.45" customHeight="1" x14ac:dyDescent="0.25">
      <c r="A11" s="116" t="s">
        <v>125</v>
      </c>
      <c r="B11" s="70">
        <v>26.295438583333009</v>
      </c>
      <c r="C11" s="70">
        <v>2.5255574735634938</v>
      </c>
      <c r="D11" s="70">
        <v>33.514768920552143</v>
      </c>
      <c r="E11" s="70">
        <v>25.502498679741588</v>
      </c>
      <c r="F11" s="70">
        <v>22.340384236168124</v>
      </c>
      <c r="G11" s="70">
        <v>24.025924398358914</v>
      </c>
      <c r="H11" s="70">
        <v>16.883649474082119</v>
      </c>
      <c r="I11" s="70">
        <v>22.635369854057231</v>
      </c>
      <c r="J11" s="70">
        <v>30.913892378662531</v>
      </c>
      <c r="K11" s="70">
        <v>26.227900689348761</v>
      </c>
      <c r="L11" s="70">
        <v>24.097271137114475</v>
      </c>
      <c r="M11" s="70">
        <v>27.5984750905358</v>
      </c>
      <c r="N11" s="70">
        <v>28.931961148439242</v>
      </c>
      <c r="O11" s="70">
        <v>33.336155529244536</v>
      </c>
      <c r="P11" s="70">
        <v>28.696258963344498</v>
      </c>
      <c r="Q11" s="70">
        <v>31.47933373319005</v>
      </c>
    </row>
    <row r="12" spans="1:17" ht="11.45" customHeight="1" x14ac:dyDescent="0.25">
      <c r="A12" s="128" t="s">
        <v>18</v>
      </c>
      <c r="B12" s="138">
        <f t="shared" ref="B12:Q12" si="3">SUM(B13:B14)</f>
        <v>3.4139370854995716</v>
      </c>
      <c r="C12" s="138">
        <f t="shared" si="3"/>
        <v>4.928529771513972</v>
      </c>
      <c r="D12" s="138">
        <f t="shared" si="3"/>
        <v>6.1813869380493145</v>
      </c>
      <c r="E12" s="138">
        <f t="shared" si="3"/>
        <v>4.0046034205760677</v>
      </c>
      <c r="F12" s="138">
        <f t="shared" si="3"/>
        <v>1.768890763937961</v>
      </c>
      <c r="G12" s="138">
        <f t="shared" si="3"/>
        <v>1.2124763257688804</v>
      </c>
      <c r="H12" s="138">
        <f t="shared" si="3"/>
        <v>1.198813277914683</v>
      </c>
      <c r="I12" s="138">
        <f t="shared" si="3"/>
        <v>1.3997996194322126</v>
      </c>
      <c r="J12" s="138">
        <f t="shared" si="3"/>
        <v>2.6525473425509585</v>
      </c>
      <c r="K12" s="138">
        <f t="shared" si="3"/>
        <v>3.6636564472513071</v>
      </c>
      <c r="L12" s="138">
        <f t="shared" si="3"/>
        <v>2.9452355990184045</v>
      </c>
      <c r="M12" s="138">
        <f t="shared" si="3"/>
        <v>3.839884297241003</v>
      </c>
      <c r="N12" s="138">
        <f t="shared" si="3"/>
        <v>3.4157087668541721</v>
      </c>
      <c r="O12" s="138">
        <f t="shared" si="3"/>
        <v>3.4891417839734311</v>
      </c>
      <c r="P12" s="138">
        <f t="shared" si="3"/>
        <v>2.7654306263925701</v>
      </c>
      <c r="Q12" s="138">
        <f t="shared" si="3"/>
        <v>3.2141430857033551</v>
      </c>
    </row>
    <row r="13" spans="1:17" ht="11.45" customHeight="1" x14ac:dyDescent="0.25">
      <c r="A13" s="95" t="s">
        <v>126</v>
      </c>
      <c r="B13" s="20">
        <v>2.458600592333323</v>
      </c>
      <c r="C13" s="20">
        <v>3.4502263067941015</v>
      </c>
      <c r="D13" s="20">
        <v>4.3123147154171182</v>
      </c>
      <c r="E13" s="20">
        <v>2.699753013947229</v>
      </c>
      <c r="F13" s="20">
        <v>1.1016588550822042</v>
      </c>
      <c r="G13" s="20">
        <v>0.59239052116933466</v>
      </c>
      <c r="H13" s="20">
        <v>0.35659520481234247</v>
      </c>
      <c r="I13" s="20">
        <v>0.41095387774197895</v>
      </c>
      <c r="J13" s="20">
        <v>1.568404841819099</v>
      </c>
      <c r="K13" s="20">
        <v>2.5759884530950301</v>
      </c>
      <c r="L13" s="20">
        <v>2.2863203228057594</v>
      </c>
      <c r="M13" s="20">
        <v>3.0149724911820308</v>
      </c>
      <c r="N13" s="20">
        <v>2.6630665556372346</v>
      </c>
      <c r="O13" s="20">
        <v>2.6387665748371667</v>
      </c>
      <c r="P13" s="20">
        <v>1.8682483421784839</v>
      </c>
      <c r="Q13" s="20">
        <v>2.287849198013693</v>
      </c>
    </row>
    <row r="14" spans="1:17" ht="11.45" customHeight="1" x14ac:dyDescent="0.25">
      <c r="A14" s="93" t="s">
        <v>125</v>
      </c>
      <c r="B14" s="69">
        <v>0.95533649316624858</v>
      </c>
      <c r="C14" s="69">
        <v>1.4783034647198705</v>
      </c>
      <c r="D14" s="69">
        <v>1.8690722226321961</v>
      </c>
      <c r="E14" s="69">
        <v>1.3048504066288389</v>
      </c>
      <c r="F14" s="69">
        <v>0.66723190885575678</v>
      </c>
      <c r="G14" s="69">
        <v>0.62008580459954576</v>
      </c>
      <c r="H14" s="69">
        <v>0.84221807310234054</v>
      </c>
      <c r="I14" s="69">
        <v>0.98884574169023365</v>
      </c>
      <c r="J14" s="69">
        <v>1.0841425007318595</v>
      </c>
      <c r="K14" s="69">
        <v>1.087667994156277</v>
      </c>
      <c r="L14" s="69">
        <v>0.65891527621264523</v>
      </c>
      <c r="M14" s="69">
        <v>0.82491180605897196</v>
      </c>
      <c r="N14" s="69">
        <v>0.75264221121693742</v>
      </c>
      <c r="O14" s="69">
        <v>0.85037520913626419</v>
      </c>
      <c r="P14" s="69">
        <v>0.89718228421408619</v>
      </c>
      <c r="Q14" s="69">
        <v>0.92629388768966192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3.0103092000000005</v>
      </c>
      <c r="C19" s="100">
        <f>IF(C4=0,0,C4/TrAvia_ene!C4)</f>
        <v>3.0103092000000005</v>
      </c>
      <c r="D19" s="100">
        <f>IF(D4=0,0,D4/TrAvia_ene!D4)</f>
        <v>3.0103092000000005</v>
      </c>
      <c r="E19" s="100">
        <f>IF(E4=0,0,E4/TrAvia_ene!E4)</f>
        <v>3.0103092000000005</v>
      </c>
      <c r="F19" s="100">
        <f>IF(F4=0,0,F4/TrAvia_ene!F4)</f>
        <v>3.0074579741935485</v>
      </c>
      <c r="G19" s="100">
        <f>IF(G4=0,0,G4/TrAvia_ene!G4)</f>
        <v>2.9911279037344403</v>
      </c>
      <c r="H19" s="100">
        <f>IF(H4=0,0,H4/TrAvia_ene!H4)</f>
        <v>3.0046139834969714</v>
      </c>
      <c r="I19" s="100">
        <f>IF(I4=0,0,I4/TrAvia_ene!I4)</f>
        <v>3.0103092000000005</v>
      </c>
      <c r="J19" s="100">
        <f>IF(J4=0,0,J4/TrAvia_ene!J4)</f>
        <v>3.0103092000000005</v>
      </c>
      <c r="K19" s="100">
        <f>IF(K4=0,0,K4/TrAvia_ene!K4)</f>
        <v>3.0103092000000005</v>
      </c>
      <c r="L19" s="100">
        <f>IF(L4=0,0,L4/TrAvia_ene!L4)</f>
        <v>3.0103092000000005</v>
      </c>
      <c r="M19" s="100">
        <f>IF(M4=0,0,M4/TrAvia_ene!M4)</f>
        <v>3.0103092000000005</v>
      </c>
      <c r="N19" s="100">
        <f>IF(N4=0,0,N4/TrAvia_ene!N4)</f>
        <v>3.0103092000000005</v>
      </c>
      <c r="O19" s="100">
        <f>IF(O4=0,0,O4/TrAvia_ene!O4)</f>
        <v>3.0103092000000005</v>
      </c>
      <c r="P19" s="100">
        <f>IF(P4=0,0,P4/TrAvia_ene!P4)</f>
        <v>3.0103092000000005</v>
      </c>
      <c r="Q19" s="100">
        <f>IF(Q4=0,0,Q4/TrAvia_ene!Q4)</f>
        <v>3.0103092000000005</v>
      </c>
    </row>
    <row r="20" spans="1:17" ht="11.45" customHeight="1" x14ac:dyDescent="0.25">
      <c r="A20" s="141" t="s">
        <v>91</v>
      </c>
      <c r="B20" s="140">
        <f t="shared" ref="B20:Q20" si="4">B19</f>
        <v>3.0103092000000005</v>
      </c>
      <c r="C20" s="140">
        <f t="shared" si="4"/>
        <v>3.0103092000000005</v>
      </c>
      <c r="D20" s="140">
        <f t="shared" si="4"/>
        <v>3.0103092000000005</v>
      </c>
      <c r="E20" s="140">
        <f t="shared" si="4"/>
        <v>3.0103092000000005</v>
      </c>
      <c r="F20" s="140">
        <f t="shared" si="4"/>
        <v>3.0074579741935485</v>
      </c>
      <c r="G20" s="140">
        <f t="shared" si="4"/>
        <v>2.9911279037344403</v>
      </c>
      <c r="H20" s="140">
        <f t="shared" si="4"/>
        <v>3.0046139834969714</v>
      </c>
      <c r="I20" s="140">
        <f t="shared" si="4"/>
        <v>3.0103092000000005</v>
      </c>
      <c r="J20" s="140">
        <f t="shared" si="4"/>
        <v>3.0103092000000005</v>
      </c>
      <c r="K20" s="140">
        <f t="shared" si="4"/>
        <v>3.0103092000000005</v>
      </c>
      <c r="L20" s="140">
        <f t="shared" si="4"/>
        <v>3.0103092000000005</v>
      </c>
      <c r="M20" s="140">
        <f t="shared" si="4"/>
        <v>3.0103092000000005</v>
      </c>
      <c r="N20" s="140">
        <f t="shared" si="4"/>
        <v>3.0103092000000005</v>
      </c>
      <c r="O20" s="140">
        <f t="shared" si="4"/>
        <v>3.0103092000000005</v>
      </c>
      <c r="P20" s="140">
        <f t="shared" si="4"/>
        <v>3.0103092000000005</v>
      </c>
      <c r="Q20" s="140">
        <f t="shared" si="4"/>
        <v>3.0103092000000005</v>
      </c>
    </row>
    <row r="22" spans="1:17" ht="11.45" customHeight="1" x14ac:dyDescent="0.25">
      <c r="A22" s="27" t="s">
        <v>123</v>
      </c>
      <c r="B22" s="68">
        <f>IF(TrAvia_act!B12=0,"",B7/TrAvia_act!B12*100)</f>
        <v>1963.9437218240928</v>
      </c>
      <c r="C22" s="68">
        <f>IF(TrAvia_act!C12=0,"",C7/TrAvia_act!C12*100)</f>
        <v>2747.6781258453984</v>
      </c>
      <c r="D22" s="68">
        <f>IF(TrAvia_act!D12=0,"",D7/TrAvia_act!D12*100)</f>
        <v>3027.7284959578315</v>
      </c>
      <c r="E22" s="68">
        <f>IF(TrAvia_act!E12=0,"",E7/TrAvia_act!E12*100)</f>
        <v>1726.6258057164712</v>
      </c>
      <c r="F22" s="68">
        <f>IF(TrAvia_act!F12=0,"",F7/TrAvia_act!F12*100)</f>
        <v>861.74419630422494</v>
      </c>
      <c r="G22" s="68">
        <f>IF(TrAvia_act!G12=0,"",G7/TrAvia_act!G12*100)</f>
        <v>767.69951978728932</v>
      </c>
      <c r="H22" s="68">
        <f>IF(TrAvia_act!H12=0,"",H7/TrAvia_act!H12*100)</f>
        <v>918.01705709831242</v>
      </c>
      <c r="I22" s="68">
        <f>IF(TrAvia_act!I12=0,"",I7/TrAvia_act!I12*100)</f>
        <v>1022.3381128024471</v>
      </c>
      <c r="J22" s="68">
        <f>IF(TrAvia_act!J12=0,"",J7/TrAvia_act!J12*100)</f>
        <v>1109.7941166015864</v>
      </c>
      <c r="K22" s="68">
        <f>IF(TrAvia_act!K12=0,"",K7/TrAvia_act!K12*100)</f>
        <v>1152.441916142348</v>
      </c>
      <c r="L22" s="68">
        <f>IF(TrAvia_act!L12=0,"",L7/TrAvia_act!L12*100)</f>
        <v>1143.3100991463073</v>
      </c>
      <c r="M22" s="68">
        <f>IF(TrAvia_act!M12=0,"",M7/TrAvia_act!M12*100)</f>
        <v>1292.2317748879204</v>
      </c>
      <c r="N22" s="68">
        <f>IF(TrAvia_act!N12=0,"",N7/TrAvia_act!N12*100)</f>
        <v>1137.278272348882</v>
      </c>
      <c r="O22" s="68">
        <f>IF(TrAvia_act!O12=0,"",O7/TrAvia_act!O12*100)</f>
        <v>1197.1539060301677</v>
      </c>
      <c r="P22" s="68">
        <f>IF(TrAvia_act!P12=0,"",P7/TrAvia_act!P12*100)</f>
        <v>1131.4485328718529</v>
      </c>
      <c r="Q22" s="68">
        <f>IF(TrAvia_act!Q12=0,"",Q7/TrAvia_act!Q12*100)</f>
        <v>1211.7329725000347</v>
      </c>
    </row>
    <row r="23" spans="1:17" ht="11.45" customHeight="1" x14ac:dyDescent="0.25">
      <c r="A23" s="130" t="s">
        <v>39</v>
      </c>
      <c r="B23" s="134">
        <f>IF(TrAvia_act!B13=0,"",B8/TrAvia_act!B13*100)</f>
        <v>1944.9963791293972</v>
      </c>
      <c r="C23" s="134">
        <f>IF(TrAvia_act!C13=0,"",C8/TrAvia_act!C13*100)</f>
        <v>2706.9161644323881</v>
      </c>
      <c r="D23" s="134">
        <f>IF(TrAvia_act!D13=0,"",D8/TrAvia_act!D13*100)</f>
        <v>2995.0447855941802</v>
      </c>
      <c r="E23" s="134">
        <f>IF(TrAvia_act!E13=0,"",E8/TrAvia_act!E13*100)</f>
        <v>1710.6991965165707</v>
      </c>
      <c r="F23" s="134">
        <f>IF(TrAvia_act!F13=0,"",F8/TrAvia_act!F13*100)</f>
        <v>857.87682621892577</v>
      </c>
      <c r="G23" s="134">
        <f>IF(TrAvia_act!G13=0,"",G8/TrAvia_act!G13*100)</f>
        <v>766.32465539011378</v>
      </c>
      <c r="H23" s="134">
        <f>IF(TrAvia_act!H13=0,"",H8/TrAvia_act!H13*100)</f>
        <v>916.48641334066792</v>
      </c>
      <c r="I23" s="134">
        <f>IF(TrAvia_act!I13=0,"",I8/TrAvia_act!I13*100)</f>
        <v>1020.4651967570602</v>
      </c>
      <c r="J23" s="134">
        <f>IF(TrAvia_act!J13=0,"",J8/TrAvia_act!J13*100)</f>
        <v>1105.8360708571088</v>
      </c>
      <c r="K23" s="134">
        <f>IF(TrAvia_act!K13=0,"",K8/TrAvia_act!K13*100)</f>
        <v>1144.9466013961112</v>
      </c>
      <c r="L23" s="134">
        <f>IF(TrAvia_act!L13=0,"",L8/TrAvia_act!L13*100)</f>
        <v>1136.9394045190597</v>
      </c>
      <c r="M23" s="134">
        <f>IF(TrAvia_act!M13=0,"",M8/TrAvia_act!M13*100)</f>
        <v>1283.3856248049822</v>
      </c>
      <c r="N23" s="134">
        <f>IF(TrAvia_act!N13=0,"",N8/TrAvia_act!N13*100)</f>
        <v>1130.051228058574</v>
      </c>
      <c r="O23" s="134">
        <f>IF(TrAvia_act!O13=0,"",O8/TrAvia_act!O13*100)</f>
        <v>1191.3130689409606</v>
      </c>
      <c r="P23" s="134">
        <f>IF(TrAvia_act!P13=0,"",P8/TrAvia_act!P13*100)</f>
        <v>1127.2068435279793</v>
      </c>
      <c r="Q23" s="134">
        <f>IF(TrAvia_act!Q13=0,"",Q8/TrAvia_act!Q13*100)</f>
        <v>1207.3571360713788</v>
      </c>
    </row>
    <row r="24" spans="1:17" ht="11.45" customHeight="1" x14ac:dyDescent="0.25">
      <c r="A24" s="116" t="s">
        <v>23</v>
      </c>
      <c r="B24" s="77" t="str">
        <f>IF(TrAvia_act!B14=0,"",B9/TrAvia_act!B14*100)</f>
        <v/>
      </c>
      <c r="C24" s="77" t="str">
        <f>IF(TrAvia_act!C14=0,"",C9/TrAvia_act!C14*100)</f>
        <v/>
      </c>
      <c r="D24" s="77" t="str">
        <f>IF(TrAvia_act!D14=0,"",D9/TrAvia_act!D14*100)</f>
        <v/>
      </c>
      <c r="E24" s="77" t="str">
        <f>IF(TrAvia_act!E14=0,"",E9/TrAvia_act!E14*100)</f>
        <v/>
      </c>
      <c r="F24" s="77" t="str">
        <f>IF(TrAvia_act!F14=0,"",F9/TrAvia_act!F14*100)</f>
        <v/>
      </c>
      <c r="G24" s="77" t="str">
        <f>IF(TrAvia_act!G14=0,"",G9/TrAvia_act!G14*100)</f>
        <v/>
      </c>
      <c r="H24" s="77" t="str">
        <f>IF(TrAvia_act!H14=0,"",H9/TrAvia_act!H14*100)</f>
        <v/>
      </c>
      <c r="I24" s="77" t="str">
        <f>IF(TrAvia_act!I14=0,"",I9/TrAvia_act!I14*100)</f>
        <v/>
      </c>
      <c r="J24" s="77" t="str">
        <f>IF(TrAvia_act!J14=0,"",J9/TrAvia_act!J14*100)</f>
        <v/>
      </c>
      <c r="K24" s="77" t="str">
        <f>IF(TrAvia_act!K14=0,"",K9/TrAvia_act!K14*100)</f>
        <v/>
      </c>
      <c r="L24" s="77" t="str">
        <f>IF(TrAvia_act!L14=0,"",L9/TrAvia_act!L14*100)</f>
        <v/>
      </c>
      <c r="M24" s="77" t="str">
        <f>IF(TrAvia_act!M14=0,"",M9/TrAvia_act!M14*100)</f>
        <v/>
      </c>
      <c r="N24" s="77" t="str">
        <f>IF(TrAvia_act!N14=0,"",N9/TrAvia_act!N14*100)</f>
        <v/>
      </c>
      <c r="O24" s="77" t="str">
        <f>IF(TrAvia_act!O14=0,"",O9/TrAvia_act!O14*100)</f>
        <v/>
      </c>
      <c r="P24" s="77" t="str">
        <f>IF(TrAvia_act!P14=0,"",P9/TrAvia_act!P14*100)</f>
        <v/>
      </c>
      <c r="Q24" s="77" t="str">
        <f>IF(TrAvia_act!Q14=0,"",Q9/TrAvia_act!Q14*100)</f>
        <v/>
      </c>
    </row>
    <row r="25" spans="1:17" ht="11.45" customHeight="1" x14ac:dyDescent="0.25">
      <c r="A25" s="116" t="s">
        <v>127</v>
      </c>
      <c r="B25" s="77">
        <f>IF(TrAvia_act!B15=0,"",B10/TrAvia_act!B15*100)</f>
        <v>1777.1454575961859</v>
      </c>
      <c r="C25" s="77">
        <f>IF(TrAvia_act!C15=0,"",C10/TrAvia_act!C15*100)</f>
        <v>2697.1419917318535</v>
      </c>
      <c r="D25" s="77">
        <f>IF(TrAvia_act!D15=0,"",D10/TrAvia_act!D15*100)</f>
        <v>2912.6845513432618</v>
      </c>
      <c r="E25" s="77">
        <f>IF(TrAvia_act!E15=0,"",E10/TrAvia_act!E15*100)</f>
        <v>1664.4880460336981</v>
      </c>
      <c r="F25" s="77">
        <f>IF(TrAvia_act!F15=0,"",F10/TrAvia_act!F15*100)</f>
        <v>818.58154875455739</v>
      </c>
      <c r="G25" s="77">
        <f>IF(TrAvia_act!G15=0,"",G10/TrAvia_act!G15*100)</f>
        <v>741.51900461953448</v>
      </c>
      <c r="H25" s="77">
        <f>IF(TrAvia_act!H15=0,"",H10/TrAvia_act!H15*100)</f>
        <v>897.41764345754655</v>
      </c>
      <c r="I25" s="77">
        <f>IF(TrAvia_act!I15=0,"",I10/TrAvia_act!I15*100)</f>
        <v>995.89205800219213</v>
      </c>
      <c r="J25" s="77">
        <f>IF(TrAvia_act!J15=0,"",J10/TrAvia_act!J15*100)</f>
        <v>1072.776414436298</v>
      </c>
      <c r="K25" s="77">
        <f>IF(TrAvia_act!K15=0,"",K10/TrAvia_act!K15*100)</f>
        <v>1105.9485025689798</v>
      </c>
      <c r="L25" s="77">
        <f>IF(TrAvia_act!L15=0,"",L10/TrAvia_act!L15*100)</f>
        <v>1095.5458345538668</v>
      </c>
      <c r="M25" s="77">
        <f>IF(TrAvia_act!M15=0,"",M10/TrAvia_act!M15*100)</f>
        <v>1240.1753126317312</v>
      </c>
      <c r="N25" s="77">
        <f>IF(TrAvia_act!N15=0,"",N10/TrAvia_act!N15*100)</f>
        <v>1081.3073069957777</v>
      </c>
      <c r="O25" s="77">
        <f>IF(TrAvia_act!O15=0,"",O10/TrAvia_act!O15*100)</f>
        <v>1133.7036305354588</v>
      </c>
      <c r="P25" s="77">
        <f>IF(TrAvia_act!P15=0,"",P10/TrAvia_act!P15*100)</f>
        <v>1071.2763852672688</v>
      </c>
      <c r="Q25" s="77">
        <f>IF(TrAvia_act!Q15=0,"",Q10/TrAvia_act!Q15*100)</f>
        <v>1151.3230690760035</v>
      </c>
    </row>
    <row r="26" spans="1:17" ht="11.45" customHeight="1" x14ac:dyDescent="0.25">
      <c r="A26" s="116" t="s">
        <v>125</v>
      </c>
      <c r="B26" s="77">
        <f>IF(TrAvia_act!B16=0,"",B11/TrAvia_act!B16*100)</f>
        <v>2377.7863962169199</v>
      </c>
      <c r="C26" s="77">
        <f>IF(TrAvia_act!C16=0,"",C11/TrAvia_act!C16*100)</f>
        <v>3087.221264690746</v>
      </c>
      <c r="D26" s="77">
        <f>IF(TrAvia_act!D16=0,"",D11/TrAvia_act!D16*100)</f>
        <v>3271.8742082593303</v>
      </c>
      <c r="E26" s="77">
        <f>IF(TrAvia_act!E16=0,"",E11/TrAvia_act!E16*100)</f>
        <v>1857.3789890999208</v>
      </c>
      <c r="F26" s="77">
        <f>IF(TrAvia_act!F16=0,"",F11/TrAvia_act!F16*100)</f>
        <v>984.36048793244731</v>
      </c>
      <c r="G26" s="77">
        <f>IF(TrAvia_act!G16=0,"",G11/TrAvia_act!G16*100)</f>
        <v>935.24230351364747</v>
      </c>
      <c r="H26" s="77">
        <f>IF(TrAvia_act!H16=0,"",H11/TrAvia_act!H16*100)</f>
        <v>1066.8884971339164</v>
      </c>
      <c r="I26" s="77">
        <f>IF(TrAvia_act!I16=0,"",I11/TrAvia_act!I16*100)</f>
        <v>1181.8737779488461</v>
      </c>
      <c r="J26" s="77">
        <f>IF(TrAvia_act!J16=0,"",J11/TrAvia_act!J16*100)</f>
        <v>1310.0843833552506</v>
      </c>
      <c r="K26" s="77">
        <f>IF(TrAvia_act!K16=0,"",K11/TrAvia_act!K16*100)</f>
        <v>1337.4905958859899</v>
      </c>
      <c r="L26" s="77">
        <f>IF(TrAvia_act!L16=0,"",L11/TrAvia_act!L16*100)</f>
        <v>1342.0852084481976</v>
      </c>
      <c r="M26" s="77">
        <f>IF(TrAvia_act!M16=0,"",M11/TrAvia_act!M16*100)</f>
        <v>1467.4357870242895</v>
      </c>
      <c r="N26" s="77">
        <f>IF(TrAvia_act!N16=0,"",N11/TrAvia_act!N16*100)</f>
        <v>1290.3772501549006</v>
      </c>
      <c r="O26" s="77">
        <f>IF(TrAvia_act!O16=0,"",O11/TrAvia_act!O16*100)</f>
        <v>1375.1662921305031</v>
      </c>
      <c r="P26" s="77">
        <f>IF(TrAvia_act!P16=0,"",P11/TrAvia_act!P16*100)</f>
        <v>1303.6081171596038</v>
      </c>
      <c r="Q26" s="77">
        <f>IF(TrAvia_act!Q16=0,"",Q11/TrAvia_act!Q16*100)</f>
        <v>1418.0218918028627</v>
      </c>
    </row>
    <row r="27" spans="1:17" ht="11.45" customHeight="1" x14ac:dyDescent="0.25">
      <c r="A27" s="128" t="s">
        <v>18</v>
      </c>
      <c r="B27" s="133">
        <f>IF(TrAvia_act!B17=0,"",B12/TrAvia_act!B17*100)</f>
        <v>2516.6826178440128</v>
      </c>
      <c r="C27" s="133">
        <f>IF(TrAvia_act!C17=0,"",C12/TrAvia_act!C17*100)</f>
        <v>3764.0589762533914</v>
      </c>
      <c r="D27" s="133">
        <f>IF(TrAvia_act!D17=0,"",D12/TrAvia_act!D17*100)</f>
        <v>3964.0653257918793</v>
      </c>
      <c r="E27" s="133">
        <f>IF(TrAvia_act!E17=0,"",E12/TrAvia_act!E17*100)</f>
        <v>2236.3737095720262</v>
      </c>
      <c r="F27" s="133">
        <f>IF(TrAvia_act!F17=0,"",F12/TrAvia_act!F17*100)</f>
        <v>1089.8968859987108</v>
      </c>
      <c r="G27" s="133">
        <f>IF(TrAvia_act!G17=0,"",G12/TrAvia_act!G17*100)</f>
        <v>993.78065882928763</v>
      </c>
      <c r="H27" s="133">
        <f>IF(TrAvia_act!H17=0,"",H12/TrAvia_act!H17*100)</f>
        <v>1118.9509865475206</v>
      </c>
      <c r="I27" s="133">
        <f>IF(TrAvia_act!I17=0,"",I12/TrAvia_act!I17*100)</f>
        <v>1268.3230044062327</v>
      </c>
      <c r="J27" s="133">
        <f>IF(TrAvia_act!J17=0,"",J12/TrAvia_act!J17*100)</f>
        <v>1485.1652269570661</v>
      </c>
      <c r="K27" s="133">
        <f>IF(TrAvia_act!K17=0,"",K12/TrAvia_act!K17*100)</f>
        <v>1512.7800605270741</v>
      </c>
      <c r="L27" s="133">
        <f>IF(TrAvia_act!L17=0,"",L12/TrAvia_act!L17*100)</f>
        <v>1487.3626664205819</v>
      </c>
      <c r="M27" s="133">
        <f>IF(TrAvia_act!M17=0,"",M12/TrAvia_act!M17*100)</f>
        <v>1673.6066096533198</v>
      </c>
      <c r="N27" s="133">
        <f>IF(TrAvia_act!N17=0,"",N12/TrAvia_act!N17*100)</f>
        <v>1427.8008031169472</v>
      </c>
      <c r="O27" s="133">
        <f>IF(TrAvia_act!O17=0,"",O12/TrAvia_act!O17*100)</f>
        <v>1442.5066616435174</v>
      </c>
      <c r="P27" s="133">
        <f>IF(TrAvia_act!P17=0,"",P12/TrAvia_act!P17*100)</f>
        <v>1316.0261267214944</v>
      </c>
      <c r="Q27" s="133">
        <f>IF(TrAvia_act!Q17=0,"",Q12/TrAvia_act!Q17*100)</f>
        <v>1415.3265513817253</v>
      </c>
    </row>
    <row r="28" spans="1:17" ht="11.45" customHeight="1" x14ac:dyDescent="0.25">
      <c r="A28" s="95" t="s">
        <v>126</v>
      </c>
      <c r="B28" s="75">
        <f>IF(TrAvia_act!B18=0,"",B13/TrAvia_act!B18*100)</f>
        <v>2704.2509606178496</v>
      </c>
      <c r="C28" s="75">
        <f>IF(TrAvia_act!C18=0,"",C13/TrAvia_act!C18*100)</f>
        <v>4050.3784370324502</v>
      </c>
      <c r="D28" s="75">
        <f>IF(TrAvia_act!D18=0,"",D13/TrAvia_act!D18*100)</f>
        <v>4255.615984054718</v>
      </c>
      <c r="E28" s="75">
        <f>IF(TrAvia_act!E18=0,"",E13/TrAvia_act!E18*100)</f>
        <v>2412.2738731826653</v>
      </c>
      <c r="F28" s="75">
        <f>IF(TrAvia_act!F18=0,"",F13/TrAvia_act!F18*100)</f>
        <v>1191.0182127822218</v>
      </c>
      <c r="G28" s="75">
        <f>IF(TrAvia_act!G18=0,"",G13/TrAvia_act!G18*100)</f>
        <v>1116.3019251351081</v>
      </c>
      <c r="H28" s="75">
        <f>IF(TrAvia_act!H18=0,"",H13/TrAvia_act!H18*100)</f>
        <v>1311.2896036342854</v>
      </c>
      <c r="I28" s="75">
        <f>IF(TrAvia_act!I18=0,"",I13/TrAvia_act!I18*100)</f>
        <v>1467.8817258872186</v>
      </c>
      <c r="J28" s="75">
        <f>IF(TrAvia_act!J18=0,"",J13/TrAvia_act!J18*100)</f>
        <v>1709.9592427603416</v>
      </c>
      <c r="K28" s="75">
        <f>IF(TrAvia_act!K18=0,"",K13/TrAvia_act!K18*100)</f>
        <v>1700.9199558218743</v>
      </c>
      <c r="L28" s="75">
        <f>IF(TrAvia_act!L18=0,"",L13/TrAvia_act!L18*100)</f>
        <v>1647.242786853682</v>
      </c>
      <c r="M28" s="75">
        <f>IF(TrAvia_act!M18=0,"",M13/TrAvia_act!M18*100)</f>
        <v>1849.3549024849131</v>
      </c>
      <c r="N28" s="75">
        <f>IF(TrAvia_act!N18=0,"",N13/TrAvia_act!N18*100)</f>
        <v>1583.0906195571413</v>
      </c>
      <c r="O28" s="75">
        <f>IF(TrAvia_act!O18=0,"",O13/TrAvia_act!O18*100)</f>
        <v>1634.6947002766412</v>
      </c>
      <c r="P28" s="75">
        <f>IF(TrAvia_act!P18=0,"",P13/TrAvia_act!P18*100)</f>
        <v>1562.3722058915491</v>
      </c>
      <c r="Q28" s="75">
        <f>IF(TrAvia_act!Q18=0,"",Q13/TrAvia_act!Q18*100)</f>
        <v>1642.9401394769395</v>
      </c>
    </row>
    <row r="29" spans="1:17" ht="11.45" customHeight="1" x14ac:dyDescent="0.25">
      <c r="A29" s="93" t="s">
        <v>125</v>
      </c>
      <c r="B29" s="74">
        <f>IF(TrAvia_act!B19=0,"",B14/TrAvia_act!B19*100)</f>
        <v>2135.4920680252085</v>
      </c>
      <c r="C29" s="74">
        <f>IF(TrAvia_act!C19=0,"",C14/TrAvia_act!C19*100)</f>
        <v>3230.998999403284</v>
      </c>
      <c r="D29" s="74">
        <f>IF(TrAvia_act!D19=0,"",D14/TrAvia_act!D19*100)</f>
        <v>3423.0073625489908</v>
      </c>
      <c r="E29" s="74">
        <f>IF(TrAvia_act!E19=0,"",E14/TrAvia_act!E19*100)</f>
        <v>1943.2026868569183</v>
      </c>
      <c r="F29" s="74">
        <f>IF(TrAvia_act!F19=0,"",F14/TrAvia_act!F19*100)</f>
        <v>955.89663503940324</v>
      </c>
      <c r="G29" s="74">
        <f>IF(TrAvia_act!G19=0,"",G14/TrAvia_act!G19*100)</f>
        <v>899.46763770346911</v>
      </c>
      <c r="H29" s="74">
        <f>IF(TrAvia_act!H19=0,"",H14/TrAvia_act!H19*100)</f>
        <v>1053.52310227271</v>
      </c>
      <c r="I29" s="74">
        <f>IF(TrAvia_act!I19=0,"",I14/TrAvia_act!I19*100)</f>
        <v>1200.4956652169276</v>
      </c>
      <c r="J29" s="74">
        <f>IF(TrAvia_act!J19=0,"",J14/TrAvia_act!J19*100)</f>
        <v>1247.8465246524843</v>
      </c>
      <c r="K29" s="74">
        <f>IF(TrAvia_act!K19=0,"",K14/TrAvia_act!K19*100)</f>
        <v>1198.748864564232</v>
      </c>
      <c r="L29" s="74">
        <f>IF(TrAvia_act!L19=0,"",L14/TrAvia_act!L19*100)</f>
        <v>1112.6470624924366</v>
      </c>
      <c r="M29" s="74">
        <f>IF(TrAvia_act!M19=0,"",M14/TrAvia_act!M19*100)</f>
        <v>1242.1620893937541</v>
      </c>
      <c r="N29" s="74">
        <f>IF(TrAvia_act!N19=0,"",N14/TrAvia_act!N19*100)</f>
        <v>1059.9221310253047</v>
      </c>
      <c r="O29" s="74">
        <f>IF(TrAvia_act!O19=0,"",O14/TrAvia_act!O19*100)</f>
        <v>1056.919871621636</v>
      </c>
      <c r="P29" s="74">
        <f>IF(TrAvia_act!P19=0,"",P14/TrAvia_act!P19*100)</f>
        <v>990.73479973450173</v>
      </c>
      <c r="Q29" s="74">
        <f>IF(TrAvia_act!Q19=0,"",Q14/TrAvia_act!Q19*100)</f>
        <v>1054.4980575685279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211.56490237328947</v>
      </c>
      <c r="C32" s="134">
        <f>IF(TrAvia_act!C4=0,"",C8/TrAvia_act!C4*1000)</f>
        <v>334.31865316395647</v>
      </c>
      <c r="D32" s="134">
        <f>IF(TrAvia_act!D4=0,"",D8/TrAvia_act!D4*1000)</f>
        <v>333.43147289971319</v>
      </c>
      <c r="E32" s="134">
        <f>IF(TrAvia_act!E4=0,"",E8/TrAvia_act!E4*1000)</f>
        <v>189.52831170544957</v>
      </c>
      <c r="F32" s="134">
        <f>IF(TrAvia_act!F4=0,"",F8/TrAvia_act!F4*1000)</f>
        <v>104.51091126983064</v>
      </c>
      <c r="G32" s="134">
        <f>IF(TrAvia_act!G4=0,"",G8/TrAvia_act!G4*1000)</f>
        <v>87.662324242330385</v>
      </c>
      <c r="H32" s="134">
        <f>IF(TrAvia_act!H4=0,"",H8/TrAvia_act!H4*1000)</f>
        <v>96.610518094160156</v>
      </c>
      <c r="I32" s="134">
        <f>IF(TrAvia_act!I4=0,"",I8/TrAvia_act!I4*1000)</f>
        <v>100.69189932593967</v>
      </c>
      <c r="J32" s="134">
        <f>IF(TrAvia_act!J4=0,"",J8/TrAvia_act!J4*1000)</f>
        <v>110.1695668089595</v>
      </c>
      <c r="K32" s="134">
        <f>IF(TrAvia_act!K4=0,"",K8/TrAvia_act!K4*1000)</f>
        <v>107.21936109505116</v>
      </c>
      <c r="L32" s="134">
        <f>IF(TrAvia_act!L4=0,"",L8/TrAvia_act!L4*1000)</f>
        <v>100.45036159312393</v>
      </c>
      <c r="M32" s="134">
        <f>IF(TrAvia_act!M4=0,"",M8/TrAvia_act!M4*1000)</f>
        <v>108.31215303864984</v>
      </c>
      <c r="N32" s="134">
        <f>IF(TrAvia_act!N4=0,"",N8/TrAvia_act!N4*1000)</f>
        <v>102.73818076778575</v>
      </c>
      <c r="O32" s="134">
        <f>IF(TrAvia_act!O4=0,"",O8/TrAvia_act!O4*1000)</f>
        <v>113.23488346616298</v>
      </c>
      <c r="P32" s="134">
        <f>IF(TrAvia_act!P4=0,"",P8/TrAvia_act!P4*1000)</f>
        <v>87.858826020718993</v>
      </c>
      <c r="Q32" s="134">
        <f>IF(TrAvia_act!Q4=0,"",Q8/TrAvia_act!Q4*1000)</f>
        <v>96.39050608460812</v>
      </c>
    </row>
    <row r="33" spans="1:17" ht="11.45" customHeight="1" x14ac:dyDescent="0.25">
      <c r="A33" s="116" t="s">
        <v>23</v>
      </c>
      <c r="B33" s="77" t="str">
        <f>IF(TrAvia_act!B5=0,"",B9/TrAvia_act!B5*1000)</f>
        <v/>
      </c>
      <c r="C33" s="77" t="str">
        <f>IF(TrAvia_act!C5=0,"",C9/TrAvia_act!C5*1000)</f>
        <v/>
      </c>
      <c r="D33" s="77" t="str">
        <f>IF(TrAvia_act!D5=0,"",D9/TrAvia_act!D5*1000)</f>
        <v/>
      </c>
      <c r="E33" s="77" t="str">
        <f>IF(TrAvia_act!E5=0,"",E9/TrAvia_act!E5*1000)</f>
        <v/>
      </c>
      <c r="F33" s="77" t="str">
        <f>IF(TrAvia_act!F5=0,"",F9/TrAvia_act!F5*1000)</f>
        <v/>
      </c>
      <c r="G33" s="77" t="str">
        <f>IF(TrAvia_act!G5=0,"",G9/TrAvia_act!G5*1000)</f>
        <v/>
      </c>
      <c r="H33" s="77" t="str">
        <f>IF(TrAvia_act!H5=0,"",H9/TrAvia_act!H5*1000)</f>
        <v/>
      </c>
      <c r="I33" s="77" t="str">
        <f>IF(TrAvia_act!I5=0,"",I9/TrAvia_act!I5*1000)</f>
        <v/>
      </c>
      <c r="J33" s="77" t="str">
        <f>IF(TrAvia_act!J5=0,"",J9/TrAvia_act!J5*1000)</f>
        <v/>
      </c>
      <c r="K33" s="77" t="str">
        <f>IF(TrAvia_act!K5=0,"",K9/TrAvia_act!K5*1000)</f>
        <v/>
      </c>
      <c r="L33" s="77" t="str">
        <f>IF(TrAvia_act!L5=0,"",L9/TrAvia_act!L5*1000)</f>
        <v/>
      </c>
      <c r="M33" s="77" t="str">
        <f>IF(TrAvia_act!M5=0,"",M9/TrAvia_act!M5*1000)</f>
        <v/>
      </c>
      <c r="N33" s="77" t="str">
        <f>IF(TrAvia_act!N5=0,"",N9/TrAvia_act!N5*1000)</f>
        <v/>
      </c>
      <c r="O33" s="77" t="str">
        <f>IF(TrAvia_act!O5=0,"",O9/TrAvia_act!O5*1000)</f>
        <v/>
      </c>
      <c r="P33" s="77" t="str">
        <f>IF(TrAvia_act!P5=0,"",P9/TrAvia_act!P5*1000)</f>
        <v/>
      </c>
      <c r="Q33" s="77" t="str">
        <f>IF(TrAvia_act!Q5=0,"",Q9/TrAvia_act!Q5*1000)</f>
        <v/>
      </c>
    </row>
    <row r="34" spans="1:17" ht="11.45" customHeight="1" x14ac:dyDescent="0.25">
      <c r="A34" s="116" t="s">
        <v>127</v>
      </c>
      <c r="B34" s="77">
        <f>IF(TrAvia_act!B6=0,"",B10/TrAvia_act!B6*1000)</f>
        <v>222.71630014723902</v>
      </c>
      <c r="C34" s="77">
        <f>IF(TrAvia_act!C6=0,"",C10/TrAvia_act!C6*1000)</f>
        <v>337.73042767260432</v>
      </c>
      <c r="D34" s="77">
        <f>IF(TrAvia_act!D6=0,"",D10/TrAvia_act!D6*1000)</f>
        <v>361.42474122407032</v>
      </c>
      <c r="E34" s="77">
        <f>IF(TrAvia_act!E6=0,"",E10/TrAvia_act!E6*1000)</f>
        <v>204.98107283716988</v>
      </c>
      <c r="F34" s="77">
        <f>IF(TrAvia_act!F6=0,"",F10/TrAvia_act!F6*1000)</f>
        <v>98.700208427692061</v>
      </c>
      <c r="G34" s="77">
        <f>IF(TrAvia_act!G6=0,"",G10/TrAvia_act!G6*1000)</f>
        <v>85.276700532705561</v>
      </c>
      <c r="H34" s="77">
        <f>IF(TrAvia_act!H6=0,"",H10/TrAvia_act!H6*1000)</f>
        <v>98.630677204440545</v>
      </c>
      <c r="I34" s="77">
        <f>IF(TrAvia_act!I6=0,"",I10/TrAvia_act!I6*1000)</f>
        <v>103.20561319216816</v>
      </c>
      <c r="J34" s="77">
        <f>IF(TrAvia_act!J6=0,"",J10/TrAvia_act!J6*1000)</f>
        <v>113.64068341478526</v>
      </c>
      <c r="K34" s="77">
        <f>IF(TrAvia_act!K6=0,"",K10/TrAvia_act!K6*1000)</f>
        <v>111.90530778327241</v>
      </c>
      <c r="L34" s="77">
        <f>IF(TrAvia_act!L6=0,"",L10/TrAvia_act!L6*1000)</f>
        <v>104.850761833475</v>
      </c>
      <c r="M34" s="77">
        <f>IF(TrAvia_act!M6=0,"",M10/TrAvia_act!M6*1000)</f>
        <v>112.14053834835775</v>
      </c>
      <c r="N34" s="77">
        <f>IF(TrAvia_act!N6=0,"",N10/TrAvia_act!N6*1000)</f>
        <v>107.25456784807319</v>
      </c>
      <c r="O34" s="77">
        <f>IF(TrAvia_act!O6=0,"",O10/TrAvia_act!O6*1000)</f>
        <v>117.91806804360203</v>
      </c>
      <c r="P34" s="77">
        <f>IF(TrAvia_act!P6=0,"",P10/TrAvia_act!P6*1000)</f>
        <v>91.348904927146123</v>
      </c>
      <c r="Q34" s="77">
        <f>IF(TrAvia_act!Q6=0,"",Q10/TrAvia_act!Q6*1000)</f>
        <v>99.608676666937072</v>
      </c>
    </row>
    <row r="35" spans="1:17" ht="11.45" customHeight="1" x14ac:dyDescent="0.25">
      <c r="A35" s="116" t="s">
        <v>125</v>
      </c>
      <c r="B35" s="77">
        <f>IF(TrAvia_act!B7=0,"",B11/TrAvia_act!B7*1000)</f>
        <v>192.94746022663591</v>
      </c>
      <c r="C35" s="77">
        <f>IF(TrAvia_act!C7=0,"",C11/TrAvia_act!C7*1000)</f>
        <v>248.86038408091528</v>
      </c>
      <c r="D35" s="77">
        <f>IF(TrAvia_act!D7=0,"",D11/TrAvia_act!D7*1000)</f>
        <v>270.69647865655259</v>
      </c>
      <c r="E35" s="77">
        <f>IF(TrAvia_act!E7=0,"",E11/TrAvia_act!E7*1000)</f>
        <v>156.06293246343517</v>
      </c>
      <c r="F35" s="77">
        <f>IF(TrAvia_act!F7=0,"",F11/TrAvia_act!F7*1000)</f>
        <v>124.06094601882411</v>
      </c>
      <c r="G35" s="77">
        <f>IF(TrAvia_act!G7=0,"",G11/TrAvia_act!G7*1000)</f>
        <v>103.25857568192485</v>
      </c>
      <c r="H35" s="77">
        <f>IF(TrAvia_act!H7=0,"",H11/TrAvia_act!H7*1000)</f>
        <v>85.052874364709353</v>
      </c>
      <c r="I35" s="77">
        <f>IF(TrAvia_act!I7=0,"",I11/TrAvia_act!I7*1000)</f>
        <v>88.730242230771779</v>
      </c>
      <c r="J35" s="77">
        <f>IF(TrAvia_act!J7=0,"",J11/TrAvia_act!J7*1000)</f>
        <v>95.423952916792587</v>
      </c>
      <c r="K35" s="77">
        <f>IF(TrAvia_act!K7=0,"",K11/TrAvia_act!K7*1000)</f>
        <v>91.565876691442838</v>
      </c>
      <c r="L35" s="77">
        <f>IF(TrAvia_act!L7=0,"",L11/TrAvia_act!L7*1000)</f>
        <v>85.870746902288104</v>
      </c>
      <c r="M35" s="77">
        <f>IF(TrAvia_act!M7=0,"",M11/TrAvia_act!M7*1000)</f>
        <v>96.458157906327003</v>
      </c>
      <c r="N35" s="77">
        <f>IF(TrAvia_act!N7=0,"",N11/TrAvia_act!N7*1000)</f>
        <v>92.054158888061323</v>
      </c>
      <c r="O35" s="77">
        <f>IF(TrAvia_act!O7=0,"",O11/TrAvia_act!O7*1000)</f>
        <v>102.52214440346556</v>
      </c>
      <c r="P35" s="77">
        <f>IF(TrAvia_act!P7=0,"",P11/TrAvia_act!P7*1000)</f>
        <v>79.942603347291495</v>
      </c>
      <c r="Q35" s="77">
        <f>IF(TrAvia_act!Q7=0,"",Q11/TrAvia_act!Q7*1000)</f>
        <v>87.737787507153897</v>
      </c>
    </row>
    <row r="36" spans="1:17" ht="11.45" customHeight="1" x14ac:dyDescent="0.25">
      <c r="A36" s="128" t="s">
        <v>33</v>
      </c>
      <c r="B36" s="133">
        <f>IF(TrAvia_act!B8=0,"",B12/TrAvia_act!B8*1000)</f>
        <v>801.34471855436482</v>
      </c>
      <c r="C36" s="133">
        <f>IF(TrAvia_act!C8=0,"",C12/TrAvia_act!C8*1000)</f>
        <v>1164.3176049658668</v>
      </c>
      <c r="D36" s="133">
        <f>IF(TrAvia_act!D8=0,"",D12/TrAvia_act!D8*1000)</f>
        <v>1209.3104358362179</v>
      </c>
      <c r="E36" s="133">
        <f>IF(TrAvia_act!E8=0,"",E12/TrAvia_act!E8*1000)</f>
        <v>665.02797293081983</v>
      </c>
      <c r="F36" s="133">
        <f>IF(TrAvia_act!F8=0,"",F12/TrAvia_act!F8*1000)</f>
        <v>303.74671341141129</v>
      </c>
      <c r="G36" s="133">
        <f>IF(TrAvia_act!G8=0,"",G12/TrAvia_act!G8*1000)</f>
        <v>245.34676669341181</v>
      </c>
      <c r="H36" s="133">
        <f>IF(TrAvia_act!H8=0,"",H12/TrAvia_act!H8*1000)</f>
        <v>243.48084386253592</v>
      </c>
      <c r="I36" s="133">
        <f>IF(TrAvia_act!I8=0,"",I12/TrAvia_act!I8*1000)</f>
        <v>276.07792957451989</v>
      </c>
      <c r="J36" s="133">
        <f>IF(TrAvia_act!J8=0,"",J12/TrAvia_act!J8*1000)</f>
        <v>404.75276494934695</v>
      </c>
      <c r="K36" s="133">
        <f>IF(TrAvia_act!K8=0,"",K12/TrAvia_act!K8*1000)</f>
        <v>460.57248961562397</v>
      </c>
      <c r="L36" s="133">
        <f>IF(TrAvia_act!L8=0,"",L12/TrAvia_act!L8*1000)</f>
        <v>475.33270098239439</v>
      </c>
      <c r="M36" s="133">
        <f>IF(TrAvia_act!M8=0,"",M12/TrAvia_act!M8*1000)</f>
        <v>535.57684813430808</v>
      </c>
      <c r="N36" s="133">
        <f>IF(TrAvia_act!N8=0,"",N12/TrAvia_act!N8*1000)</f>
        <v>461.03711161566946</v>
      </c>
      <c r="O36" s="133">
        <f>IF(TrAvia_act!O8=0,"",O12/TrAvia_act!O8*1000)</f>
        <v>458.35722638673485</v>
      </c>
      <c r="P36" s="133">
        <f>IF(TrAvia_act!P8=0,"",P12/TrAvia_act!P8*1000)</f>
        <v>362.21746465069941</v>
      </c>
      <c r="Q36" s="133">
        <f>IF(TrAvia_act!Q8=0,"",Q12/TrAvia_act!Q8*1000)</f>
        <v>415.86073232243706</v>
      </c>
    </row>
    <row r="37" spans="1:17" ht="11.45" customHeight="1" x14ac:dyDescent="0.25">
      <c r="A37" s="95" t="s">
        <v>126</v>
      </c>
      <c r="B37" s="75">
        <f>IF(TrAvia_act!B9=0,"",B13/TrAvia_act!B9*1000)</f>
        <v>1322.7949692497891</v>
      </c>
      <c r="C37" s="75">
        <f>IF(TrAvia_act!C9=0,"",C13/TrAvia_act!C9*1000)</f>
        <v>1932.0400804745977</v>
      </c>
      <c r="D37" s="75">
        <f>IF(TrAvia_act!D9=0,"",D13/TrAvia_act!D9*1000)</f>
        <v>1998.995724939911</v>
      </c>
      <c r="E37" s="75">
        <f>IF(TrAvia_act!E9=0,"",E13/TrAvia_act!E9*1000)</f>
        <v>1117.2912175667486</v>
      </c>
      <c r="F37" s="75">
        <f>IF(TrAvia_act!F9=0,"",F13/TrAvia_act!F9*1000)</f>
        <v>544.64172141731683</v>
      </c>
      <c r="G37" s="75">
        <f>IF(TrAvia_act!G9=0,"",G13/TrAvia_act!G9*1000)</f>
        <v>515.84542802818328</v>
      </c>
      <c r="H37" s="75">
        <f>IF(TrAvia_act!H9=0,"",H13/TrAvia_act!H9*1000)</f>
        <v>631.0243747263039</v>
      </c>
      <c r="I37" s="75">
        <f>IF(TrAvia_act!I9=0,"",I13/TrAvia_act!I9*1000)</f>
        <v>714.36415603883063</v>
      </c>
      <c r="J37" s="75">
        <f>IF(TrAvia_act!J9=0,"",J13/TrAvia_act!J9*1000)</f>
        <v>851.73185688090336</v>
      </c>
      <c r="K37" s="75">
        <f>IF(TrAvia_act!K9=0,"",K13/TrAvia_act!K9*1000)</f>
        <v>834.60613603465583</v>
      </c>
      <c r="L37" s="75">
        <f>IF(TrAvia_act!L9=0,"",L13/TrAvia_act!L9*1000)</f>
        <v>778.48408927629362</v>
      </c>
      <c r="M37" s="75">
        <f>IF(TrAvia_act!M9=0,"",M13/TrAvia_act!M9*1000)</f>
        <v>843.00975010878176</v>
      </c>
      <c r="N37" s="75">
        <f>IF(TrAvia_act!N9=0,"",N13/TrAvia_act!N9*1000)</f>
        <v>727.89711754434074</v>
      </c>
      <c r="O37" s="75">
        <f>IF(TrAvia_act!O9=0,"",O13/TrAvia_act!O9*1000)</f>
        <v>743.07654099037995</v>
      </c>
      <c r="P37" s="75">
        <f>IF(TrAvia_act!P9=0,"",P13/TrAvia_act!P9*1000)</f>
        <v>657.74996219768229</v>
      </c>
      <c r="Q37" s="75">
        <f>IF(TrAvia_act!Q9=0,"",Q13/TrAvia_act!Q9*1000)</f>
        <v>700.81578691567847</v>
      </c>
    </row>
    <row r="38" spans="1:17" ht="11.45" customHeight="1" x14ac:dyDescent="0.25">
      <c r="A38" s="93" t="s">
        <v>125</v>
      </c>
      <c r="B38" s="74">
        <f>IF(TrAvia_act!B10=0,"",B14/TrAvia_act!B10*1000)</f>
        <v>397.78843550794255</v>
      </c>
      <c r="C38" s="74">
        <f>IF(TrAvia_act!C10=0,"",C14/TrAvia_act!C10*1000)</f>
        <v>604.08380736147637</v>
      </c>
      <c r="D38" s="74">
        <f>IF(TrAvia_act!D10=0,"",D14/TrAvia_act!D10*1000)</f>
        <v>632.67090590006796</v>
      </c>
      <c r="E38" s="74">
        <f>IF(TrAvia_act!E10=0,"",E14/TrAvia_act!E10*1000)</f>
        <v>361.91869277427412</v>
      </c>
      <c r="F38" s="74">
        <f>IF(TrAvia_act!F10=0,"",F14/TrAvia_act!F10*1000)</f>
        <v>175.54809634412692</v>
      </c>
      <c r="G38" s="74">
        <f>IF(TrAvia_act!G10=0,"",G14/TrAvia_act!G10*1000)</f>
        <v>163.46004808709594</v>
      </c>
      <c r="H38" s="74">
        <f>IF(TrAvia_act!H10=0,"",H14/TrAvia_act!H10*1000)</f>
        <v>193.23399495039706</v>
      </c>
      <c r="I38" s="74">
        <f>IF(TrAvia_act!I10=0,"",I14/TrAvia_act!I10*1000)</f>
        <v>219.98627112076844</v>
      </c>
      <c r="J38" s="74">
        <f>IF(TrAvia_act!J10=0,"",J14/TrAvia_act!J10*1000)</f>
        <v>230.077760408741</v>
      </c>
      <c r="K38" s="74">
        <f>IF(TrAvia_act!K10=0,"",K14/TrAvia_act!K10*1000)</f>
        <v>223.42767656570214</v>
      </c>
      <c r="L38" s="74">
        <f>IF(TrAvia_act!L10=0,"",L14/TrAvia_act!L10*1000)</f>
        <v>202.16662020025007</v>
      </c>
      <c r="M38" s="74">
        <f>IF(TrAvia_act!M10=0,"",M14/TrAvia_act!M10*1000)</f>
        <v>229.57677434029159</v>
      </c>
      <c r="N38" s="74">
        <f>IF(TrAvia_act!N10=0,"",N14/TrAvia_act!N10*1000)</f>
        <v>200.69524258054432</v>
      </c>
      <c r="O38" s="74">
        <f>IF(TrAvia_act!O10=0,"",O14/TrAvia_act!O10*1000)</f>
        <v>209.3932688394838</v>
      </c>
      <c r="P38" s="74">
        <f>IF(TrAvia_act!P10=0,"",P14/TrAvia_act!P10*1000)</f>
        <v>187.13277177263521</v>
      </c>
      <c r="Q38" s="74">
        <f>IF(TrAvia_act!Q10=0,"",Q14/TrAvia_act!Q10*1000)</f>
        <v>207.48723800235658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12303.278008730267</v>
      </c>
      <c r="C41" s="134">
        <f>IF(TrAvia_act!C22=0,"",1000000*C8/TrAvia_act!C22)</f>
        <v>15537.372686574201</v>
      </c>
      <c r="D41" s="134">
        <f>IF(TrAvia_act!D22=0,"",1000000*D8/TrAvia_act!D22)</f>
        <v>18554.690119204366</v>
      </c>
      <c r="E41" s="134">
        <f>IF(TrAvia_act!E22=0,"",1000000*E8/TrAvia_act!E22)</f>
        <v>10631.5306188098</v>
      </c>
      <c r="F41" s="134">
        <f>IF(TrAvia_act!F22=0,"",1000000*F8/TrAvia_act!F22)</f>
        <v>5234.1290203314893</v>
      </c>
      <c r="G41" s="134">
        <f>IF(TrAvia_act!G22=0,"",1000000*G8/TrAvia_act!G22)</f>
        <v>4951.1993788685304</v>
      </c>
      <c r="H41" s="134">
        <f>IF(TrAvia_act!H22=0,"",1000000*H8/TrAvia_act!H22)</f>
        <v>5608.6436084310026</v>
      </c>
      <c r="I41" s="134">
        <f>IF(TrAvia_act!I22=0,"",1000000*I8/TrAvia_act!I22)</f>
        <v>6533.2415829579895</v>
      </c>
      <c r="J41" s="134">
        <f>IF(TrAvia_act!J22=0,"",1000000*J8/TrAvia_act!J22)</f>
        <v>7115.26008485687</v>
      </c>
      <c r="K41" s="134">
        <f>IF(TrAvia_act!K22=0,"",1000000*K8/TrAvia_act!K22)</f>
        <v>7133.9194450772084</v>
      </c>
      <c r="L41" s="134">
        <f>IF(TrAvia_act!L22=0,"",1000000*L8/TrAvia_act!L22)</f>
        <v>7150.351672087415</v>
      </c>
      <c r="M41" s="134">
        <f>IF(TrAvia_act!M22=0,"",1000000*M8/TrAvia_act!M22)</f>
        <v>8146.4535409349864</v>
      </c>
      <c r="N41" s="134">
        <f>IF(TrAvia_act!N22=0,"",1000000*N8/TrAvia_act!N22)</f>
        <v>7234.8844681900136</v>
      </c>
      <c r="O41" s="134">
        <f>IF(TrAvia_act!O22=0,"",1000000*O8/TrAvia_act!O22)</f>
        <v>7682.8815163414911</v>
      </c>
      <c r="P41" s="134">
        <f>IF(TrAvia_act!P22=0,"",1000000*P8/TrAvia_act!P22)</f>
        <v>7242.8014050623233</v>
      </c>
      <c r="Q41" s="134">
        <f>IF(TrAvia_act!Q22=0,"",1000000*Q8/TrAvia_act!Q22)</f>
        <v>7647.6009901913912</v>
      </c>
    </row>
    <row r="42" spans="1:17" ht="11.45" customHeight="1" x14ac:dyDescent="0.25">
      <c r="A42" s="116" t="s">
        <v>23</v>
      </c>
      <c r="B42" s="77" t="str">
        <f>IF(TrAvia_act!B23=0,"",1000000*B9/TrAvia_act!B23)</f>
        <v/>
      </c>
      <c r="C42" s="77" t="str">
        <f>IF(TrAvia_act!C23=0,"",1000000*C9/TrAvia_act!C23)</f>
        <v/>
      </c>
      <c r="D42" s="77" t="str">
        <f>IF(TrAvia_act!D23=0,"",1000000*D9/TrAvia_act!D23)</f>
        <v/>
      </c>
      <c r="E42" s="77" t="str">
        <f>IF(TrAvia_act!E23=0,"",1000000*E9/TrAvia_act!E23)</f>
        <v/>
      </c>
      <c r="F42" s="77" t="str">
        <f>IF(TrAvia_act!F23=0,"",1000000*F9/TrAvia_act!F23)</f>
        <v/>
      </c>
      <c r="G42" s="77" t="str">
        <f>IF(TrAvia_act!G23=0,"",1000000*G9/TrAvia_act!G23)</f>
        <v/>
      </c>
      <c r="H42" s="77" t="str">
        <f>IF(TrAvia_act!H23=0,"",1000000*H9/TrAvia_act!H23)</f>
        <v/>
      </c>
      <c r="I42" s="77" t="str">
        <f>IF(TrAvia_act!I23=0,"",1000000*I9/TrAvia_act!I23)</f>
        <v/>
      </c>
      <c r="J42" s="77" t="str">
        <f>IF(TrAvia_act!J23=0,"",1000000*J9/TrAvia_act!J23)</f>
        <v/>
      </c>
      <c r="K42" s="77" t="str">
        <f>IF(TrAvia_act!K23=0,"",1000000*K9/TrAvia_act!K23)</f>
        <v/>
      </c>
      <c r="L42" s="77" t="str">
        <f>IF(TrAvia_act!L23=0,"",1000000*L9/TrAvia_act!L23)</f>
        <v/>
      </c>
      <c r="M42" s="77" t="str">
        <f>IF(TrAvia_act!M23=0,"",1000000*M9/TrAvia_act!M23)</f>
        <v/>
      </c>
      <c r="N42" s="77" t="str">
        <f>IF(TrAvia_act!N23=0,"",1000000*N9/TrAvia_act!N23)</f>
        <v/>
      </c>
      <c r="O42" s="77" t="str">
        <f>IF(TrAvia_act!O23=0,"",1000000*O9/TrAvia_act!O23)</f>
        <v/>
      </c>
      <c r="P42" s="77" t="str">
        <f>IF(TrAvia_act!P23=0,"",1000000*P9/TrAvia_act!P23)</f>
        <v/>
      </c>
      <c r="Q42" s="77" t="str">
        <f>IF(TrAvia_act!Q23=0,"",1000000*Q9/TrAvia_act!Q23)</f>
        <v/>
      </c>
    </row>
    <row r="43" spans="1:17" ht="11.45" customHeight="1" x14ac:dyDescent="0.25">
      <c r="A43" s="116" t="s">
        <v>127</v>
      </c>
      <c r="B43" s="77">
        <f>IF(TrAvia_act!B24=0,"",1000000*B10/TrAvia_act!B24)</f>
        <v>10108.49164956783</v>
      </c>
      <c r="C43" s="77">
        <f>IF(TrAvia_act!C24=0,"",1000000*C10/TrAvia_act!C24)</f>
        <v>15341.497206517257</v>
      </c>
      <c r="D43" s="77">
        <f>IF(TrAvia_act!D24=0,"",1000000*D10/TrAvia_act!D24)</f>
        <v>16567.503969772104</v>
      </c>
      <c r="E43" s="77">
        <f>IF(TrAvia_act!E24=0,"",1000000*E10/TrAvia_act!E24)</f>
        <v>9467.6946863641842</v>
      </c>
      <c r="F43" s="77">
        <f>IF(TrAvia_act!F24=0,"",1000000*F10/TrAvia_act!F24)</f>
        <v>4656.1397243552092</v>
      </c>
      <c r="G43" s="77">
        <f>IF(TrAvia_act!G24=0,"",1000000*G10/TrAvia_act!G24)</f>
        <v>4661.7810218596524</v>
      </c>
      <c r="H43" s="77">
        <f>IF(TrAvia_act!H24=0,"",1000000*H10/TrAvia_act!H24)</f>
        <v>5287.6792831797202</v>
      </c>
      <c r="I43" s="77">
        <f>IF(TrAvia_act!I24=0,"",1000000*I10/TrAvia_act!I24)</f>
        <v>6121.8545236107793</v>
      </c>
      <c r="J43" s="77">
        <f>IF(TrAvia_act!J24=0,"",1000000*J10/TrAvia_act!J24)</f>
        <v>6614.5884518353305</v>
      </c>
      <c r="K43" s="77">
        <f>IF(TrAvia_act!K24=0,"",1000000*K10/TrAvia_act!K24)</f>
        <v>6506.046789486204</v>
      </c>
      <c r="L43" s="77">
        <f>IF(TrAvia_act!L24=0,"",1000000*L10/TrAvia_act!L24)</f>
        <v>6559.5013251957971</v>
      </c>
      <c r="M43" s="77">
        <f>IF(TrAvia_act!M24=0,"",1000000*M10/TrAvia_act!M24)</f>
        <v>7448.4713178778011</v>
      </c>
      <c r="N43" s="77">
        <f>IF(TrAvia_act!N24=0,"",1000000*N10/TrAvia_act!N24)</f>
        <v>6460.6042654332778</v>
      </c>
      <c r="O43" s="77">
        <f>IF(TrAvia_act!O24=0,"",1000000*O10/TrAvia_act!O24)</f>
        <v>6821.2507980024629</v>
      </c>
      <c r="P43" s="77">
        <f>IF(TrAvia_act!P24=0,"",1000000*P10/TrAvia_act!P24)</f>
        <v>6412.2810442363516</v>
      </c>
      <c r="Q43" s="77">
        <f>IF(TrAvia_act!Q24=0,"",1000000*Q10/TrAvia_act!Q24)</f>
        <v>6849.8929558164073</v>
      </c>
    </row>
    <row r="44" spans="1:17" ht="11.45" customHeight="1" x14ac:dyDescent="0.25">
      <c r="A44" s="116" t="s">
        <v>125</v>
      </c>
      <c r="B44" s="77">
        <f>IF(TrAvia_act!B25=0,"",1000000*B11/TrAvia_act!B25)</f>
        <v>21154.81784660741</v>
      </c>
      <c r="C44" s="77">
        <f>IF(TrAvia_act!C25=0,"",1000000*C11/TrAvia_act!C25)</f>
        <v>27451.71166916841</v>
      </c>
      <c r="D44" s="77">
        <f>IF(TrAvia_act!D25=0,"",1000000*D11/TrAvia_act!D25)</f>
        <v>28941.942073015667</v>
      </c>
      <c r="E44" s="77">
        <f>IF(TrAvia_act!E25=0,"",1000000*E11/TrAvia_act!E25)</f>
        <v>16347.755563936915</v>
      </c>
      <c r="F44" s="77">
        <f>IF(TrAvia_act!F25=0,"",1000000*F11/TrAvia_act!F25)</f>
        <v>7838.7313109361839</v>
      </c>
      <c r="G44" s="77">
        <f>IF(TrAvia_act!G25=0,"",1000000*G11/TrAvia_act!G25)</f>
        <v>7447.5897081087778</v>
      </c>
      <c r="H44" s="77">
        <f>IF(TrAvia_act!H25=0,"",1000000*H11/TrAvia_act!H25)</f>
        <v>9390.2388621146383</v>
      </c>
      <c r="I44" s="77">
        <f>IF(TrAvia_act!I25=0,"",1000000*I11/TrAvia_act!I25)</f>
        <v>10402.283940283654</v>
      </c>
      <c r="J44" s="77">
        <f>IF(TrAvia_act!J25=0,"",1000000*J11/TrAvia_act!J25)</f>
        <v>11530.731957725673</v>
      </c>
      <c r="K44" s="77">
        <f>IF(TrAvia_act!K25=0,"",1000000*K11/TrAvia_act!K25)</f>
        <v>11771.94824477054</v>
      </c>
      <c r="L44" s="77">
        <f>IF(TrAvia_act!L25=0,"",1000000*L11/TrAvia_act!L25)</f>
        <v>11249.893154581921</v>
      </c>
      <c r="M44" s="77">
        <f>IF(TrAvia_act!M25=0,"",1000000*M11/TrAvia_act!M25)</f>
        <v>12293.307389993675</v>
      </c>
      <c r="N44" s="77">
        <f>IF(TrAvia_act!N25=0,"",1000000*N11/TrAvia_act!N25)</f>
        <v>10803.570257072159</v>
      </c>
      <c r="O44" s="77">
        <f>IF(TrAvia_act!O25=0,"",1000000*O11/TrAvia_act!O25)</f>
        <v>11507.12997212445</v>
      </c>
      <c r="P44" s="77">
        <f>IF(TrAvia_act!P25=0,"",1000000*P11/TrAvia_act!P25)</f>
        <v>10902.833952638488</v>
      </c>
      <c r="Q44" s="77">
        <f>IF(TrAvia_act!Q25=0,"",1000000*Q11/TrAvia_act!Q25)</f>
        <v>11865.561150844345</v>
      </c>
    </row>
    <row r="45" spans="1:17" ht="11.45" customHeight="1" x14ac:dyDescent="0.25">
      <c r="A45" s="128" t="s">
        <v>18</v>
      </c>
      <c r="B45" s="133">
        <f>IF(TrAvia_act!B26=0,"",1000000*B12/TrAvia_act!B26)</f>
        <v>16413.159064901785</v>
      </c>
      <c r="C45" s="133">
        <f>IF(TrAvia_act!C26=0,"",1000000*C12/TrAvia_act!C26)</f>
        <v>24891.564502595822</v>
      </c>
      <c r="D45" s="133">
        <f>IF(TrAvia_act!D26=0,"",1000000*D12/TrAvia_act!D26)</f>
        <v>26192.317534107264</v>
      </c>
      <c r="E45" s="133">
        <f>IF(TrAvia_act!E26=0,"",1000000*E12/TrAvia_act!E26)</f>
        <v>15054.900077353637</v>
      </c>
      <c r="F45" s="133">
        <f>IF(TrAvia_act!F26=0,"",1000000*F12/TrAvia_act!F26)</f>
        <v>7724.4138163229745</v>
      </c>
      <c r="G45" s="133">
        <f>IF(TrAvia_act!G26=0,"",1000000*G12/TrAvia_act!G26)</f>
        <v>8029.6445415157641</v>
      </c>
      <c r="H45" s="133">
        <f>IF(TrAvia_act!H26=0,"",1000000*H12/TrAvia_act!H26)</f>
        <v>11203.862410417596</v>
      </c>
      <c r="I45" s="133">
        <f>IF(TrAvia_act!I26=0,"",1000000*I12/TrAvia_act!I26)</f>
        <v>12278.944030107128</v>
      </c>
      <c r="J45" s="133">
        <f>IF(TrAvia_act!J26=0,"",1000000*J12/TrAvia_act!J26)</f>
        <v>9752.0122887902889</v>
      </c>
      <c r="K45" s="133">
        <f>IF(TrAvia_act!K26=0,"",1000000*K12/TrAvia_act!K26)</f>
        <v>8957.5952255533193</v>
      </c>
      <c r="L45" s="133">
        <f>IF(TrAvia_act!L26=0,"",1000000*L12/TrAvia_act!L26)</f>
        <v>8226.9150810569954</v>
      </c>
      <c r="M45" s="133">
        <f>IF(TrAvia_act!M26=0,"",1000000*M12/TrAvia_act!M26)</f>
        <v>9013.8129043216031</v>
      </c>
      <c r="N45" s="133">
        <f>IF(TrAvia_act!N26=0,"",1000000*N12/TrAvia_act!N26)</f>
        <v>7745.371353410821</v>
      </c>
      <c r="O45" s="133">
        <f>IF(TrAvia_act!O26=0,"",1000000*O12/TrAvia_act!O26)</f>
        <v>8209.7453740551318</v>
      </c>
      <c r="P45" s="133">
        <f>IF(TrAvia_act!P26=0,"",1000000*P12/TrAvia_act!P26)</f>
        <v>7969.5407100650427</v>
      </c>
      <c r="Q45" s="133">
        <f>IF(TrAvia_act!Q26=0,"",1000000*Q12/TrAvia_act!Q26)</f>
        <v>8458.2712781667251</v>
      </c>
    </row>
    <row r="46" spans="1:17" ht="11.45" customHeight="1" x14ac:dyDescent="0.25">
      <c r="A46" s="95" t="s">
        <v>126</v>
      </c>
      <c r="B46" s="75">
        <f>IF(TrAvia_act!B27=0,"",1000000*B13/TrAvia_act!B27)</f>
        <v>13812.362878277094</v>
      </c>
      <c r="C46" s="75">
        <f>IF(TrAvia_act!C27=0,"",1000000*C13/TrAvia_act!C27)</f>
        <v>20660.037765234141</v>
      </c>
      <c r="D46" s="75">
        <f>IF(TrAvia_act!D27=0,"",1000000*D13/TrAvia_act!D27)</f>
        <v>21669.923193050843</v>
      </c>
      <c r="E46" s="75">
        <f>IF(TrAvia_act!E27=0,"",1000000*E13/TrAvia_act!E27)</f>
        <v>12271.604608851039</v>
      </c>
      <c r="F46" s="75">
        <f>IF(TrAvia_act!F27=0,"",1000000*F13/TrAvia_act!F27)</f>
        <v>6053.0706323198028</v>
      </c>
      <c r="G46" s="75">
        <f>IF(TrAvia_act!G27=0,"",1000000*G13/TrAvia_act!G27)</f>
        <v>5696.0627035512944</v>
      </c>
      <c r="H46" s="75">
        <f>IF(TrAvia_act!H27=0,"",1000000*H13/TrAvia_act!H27)</f>
        <v>6728.2114115536315</v>
      </c>
      <c r="I46" s="75">
        <f>IF(TrAvia_act!I27=0,"",1000000*I13/TrAvia_act!I27)</f>
        <v>7471.8886862177987</v>
      </c>
      <c r="J46" s="75">
        <f>IF(TrAvia_act!J27=0,"",1000000*J13/TrAvia_act!J27)</f>
        <v>7261.1335269402725</v>
      </c>
      <c r="K46" s="75">
        <f>IF(TrAvia_act!K27=0,"",1000000*K13/TrAvia_act!K27)</f>
        <v>7215.6539302381798</v>
      </c>
      <c r="L46" s="75">
        <f>IF(TrAvia_act!L27=0,"",1000000*L13/TrAvia_act!L27)</f>
        <v>6991.8052685191424</v>
      </c>
      <c r="M46" s="75">
        <f>IF(TrAvia_act!M27=0,"",1000000*M13/TrAvia_act!M27)</f>
        <v>7710.9270874220729</v>
      </c>
      <c r="N46" s="75">
        <f>IF(TrAvia_act!N27=0,"",1000000*N13/TrAvia_act!N27)</f>
        <v>6575.4729768820616</v>
      </c>
      <c r="O46" s="75">
        <f>IF(TrAvia_act!O27=0,"",1000000*O13/TrAvia_act!O27)</f>
        <v>6800.9447805081618</v>
      </c>
      <c r="P46" s="75">
        <f>IF(TrAvia_act!P27=0,"",1000000*P13/TrAvia_act!P27)</f>
        <v>6105.3867391453723</v>
      </c>
      <c r="Q46" s="75">
        <f>IF(TrAvia_act!Q27=0,"",1000000*Q13/TrAvia_act!Q27)</f>
        <v>6709.2351847908885</v>
      </c>
    </row>
    <row r="47" spans="1:17" ht="11.45" customHeight="1" x14ac:dyDescent="0.25">
      <c r="A47" s="93" t="s">
        <v>125</v>
      </c>
      <c r="B47" s="74">
        <f>IF(TrAvia_act!B28=0,"",1000000*B14/TrAvia_act!B28)</f>
        <v>31844.549772208284</v>
      </c>
      <c r="C47" s="74">
        <f>IF(TrAvia_act!C28=0,"",1000000*C14/TrAvia_act!C28)</f>
        <v>47687.208539350664</v>
      </c>
      <c r="D47" s="74">
        <f>IF(TrAvia_act!D28=0,"",1000000*D14/TrAvia_act!D28)</f>
        <v>50515.46547654584</v>
      </c>
      <c r="E47" s="74">
        <f>IF(TrAvia_act!E28=0,"",1000000*E14/TrAvia_act!E28)</f>
        <v>28366.313187583455</v>
      </c>
      <c r="F47" s="74">
        <f>IF(TrAvia_act!F28=0,"",1000000*F14/TrAvia_act!F28)</f>
        <v>14196.423592675676</v>
      </c>
      <c r="G47" s="74">
        <f>IF(TrAvia_act!G28=0,"",1000000*G14/TrAvia_act!G28)</f>
        <v>13193.314991479698</v>
      </c>
      <c r="H47" s="74">
        <f>IF(TrAvia_act!H28=0,"",1000000*H14/TrAvia_act!H28)</f>
        <v>15596.630983376677</v>
      </c>
      <c r="I47" s="74">
        <f>IF(TrAvia_act!I28=0,"",1000000*I14/TrAvia_act!I28)</f>
        <v>16760.097316783624</v>
      </c>
      <c r="J47" s="74">
        <f>IF(TrAvia_act!J28=0,"",1000000*J14/TrAvia_act!J28)</f>
        <v>19359.687513068919</v>
      </c>
      <c r="K47" s="74">
        <f>IF(TrAvia_act!K28=0,"",1000000*K14/TrAvia_act!K28)</f>
        <v>20916.692195313019</v>
      </c>
      <c r="L47" s="74">
        <f>IF(TrAvia_act!L28=0,"",1000000*L14/TrAvia_act!L28)</f>
        <v>21255.331490730492</v>
      </c>
      <c r="M47" s="74">
        <f>IF(TrAvia_act!M28=0,"",1000000*M14/TrAvia_act!M28)</f>
        <v>23568.908744542056</v>
      </c>
      <c r="N47" s="74">
        <f>IF(TrAvia_act!N28=0,"",1000000*N14/TrAvia_act!N28)</f>
        <v>20906.728089359371</v>
      </c>
      <c r="O47" s="74">
        <f>IF(TrAvia_act!O28=0,"",1000000*O14/TrAvia_act!O28)</f>
        <v>22983.113760439574</v>
      </c>
      <c r="P47" s="74">
        <f>IF(TrAvia_act!P28=0,"",1000000*P14/TrAvia_act!P28)</f>
        <v>21882.494736928929</v>
      </c>
      <c r="Q47" s="74">
        <f>IF(TrAvia_act!Q28=0,"",1000000*Q14/TrAvia_act!Q28)</f>
        <v>23751.125325375946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0.95752924487081359</v>
      </c>
      <c r="C50" s="129">
        <f t="shared" si="6"/>
        <v>0.94717834850357208</v>
      </c>
      <c r="D50" s="129">
        <f t="shared" si="6"/>
        <v>0.95584069344694578</v>
      </c>
      <c r="E50" s="129">
        <f t="shared" si="6"/>
        <v>0.96075787171004867</v>
      </c>
      <c r="F50" s="129">
        <f t="shared" si="6"/>
        <v>0.97891870702961126</v>
      </c>
      <c r="G50" s="129">
        <f t="shared" si="6"/>
        <v>0.99217540742778898</v>
      </c>
      <c r="H50" s="129">
        <f t="shared" si="6"/>
        <v>0.99078521099938088</v>
      </c>
      <c r="I50" s="129">
        <f t="shared" si="6"/>
        <v>0.99062543716577678</v>
      </c>
      <c r="J50" s="129">
        <f t="shared" si="6"/>
        <v>0.98603641482469029</v>
      </c>
      <c r="K50" s="129">
        <f t="shared" si="6"/>
        <v>0.97325174905206113</v>
      </c>
      <c r="L50" s="129">
        <f t="shared" si="6"/>
        <v>0.97634915310184689</v>
      </c>
      <c r="M50" s="129">
        <f t="shared" si="6"/>
        <v>0.97063995957397842</v>
      </c>
      <c r="N50" s="129">
        <f t="shared" si="6"/>
        <v>0.96952733440453309</v>
      </c>
      <c r="O50" s="129">
        <f t="shared" si="6"/>
        <v>0.97198217771216211</v>
      </c>
      <c r="P50" s="129">
        <f t="shared" si="6"/>
        <v>0.97387103415324849</v>
      </c>
      <c r="Q50" s="129">
        <f t="shared" si="6"/>
        <v>0.97542399215260212</v>
      </c>
    </row>
    <row r="51" spans="1:17" ht="11.45" customHeight="1" x14ac:dyDescent="0.25">
      <c r="A51" s="116" t="s">
        <v>23</v>
      </c>
      <c r="B51" s="52">
        <f t="shared" ref="B51:Q51" si="7">IF(B9=0,0,B9/B$7)</f>
        <v>0</v>
      </c>
      <c r="C51" s="52">
        <f t="shared" si="7"/>
        <v>0</v>
      </c>
      <c r="D51" s="52">
        <f t="shared" si="7"/>
        <v>0</v>
      </c>
      <c r="E51" s="52">
        <f t="shared" si="7"/>
        <v>0</v>
      </c>
      <c r="F51" s="52">
        <f t="shared" si="7"/>
        <v>0</v>
      </c>
      <c r="G51" s="52">
        <f t="shared" si="7"/>
        <v>0</v>
      </c>
      <c r="H51" s="52">
        <f t="shared" si="7"/>
        <v>0</v>
      </c>
      <c r="I51" s="52">
        <f t="shared" si="7"/>
        <v>0</v>
      </c>
      <c r="J51" s="52">
        <f t="shared" si="7"/>
        <v>0</v>
      </c>
      <c r="K51" s="52">
        <f t="shared" si="7"/>
        <v>0</v>
      </c>
      <c r="L51" s="52">
        <f t="shared" si="7"/>
        <v>0</v>
      </c>
      <c r="M51" s="52">
        <f t="shared" si="7"/>
        <v>0</v>
      </c>
      <c r="N51" s="52">
        <f t="shared" si="7"/>
        <v>0</v>
      </c>
      <c r="O51" s="52">
        <f t="shared" si="7"/>
        <v>0</v>
      </c>
      <c r="P51" s="52">
        <f t="shared" si="7"/>
        <v>0</v>
      </c>
      <c r="Q51" s="52">
        <f t="shared" si="7"/>
        <v>0</v>
      </c>
    </row>
    <row r="52" spans="1:17" ht="11.45" customHeight="1" x14ac:dyDescent="0.25">
      <c r="A52" s="116" t="s">
        <v>127</v>
      </c>
      <c r="B52" s="52">
        <f t="shared" ref="B52:Q52" si="8">IF(B10=0,0,B10/B$7)</f>
        <v>0.63040337666698409</v>
      </c>
      <c r="C52" s="52">
        <f t="shared" si="8"/>
        <v>0.92011061778318115</v>
      </c>
      <c r="D52" s="52">
        <f t="shared" si="8"/>
        <v>0.71641401305141628</v>
      </c>
      <c r="E52" s="52">
        <f t="shared" si="8"/>
        <v>0.71085239548669565</v>
      </c>
      <c r="F52" s="52">
        <f t="shared" si="8"/>
        <v>0.71267039212222838</v>
      </c>
      <c r="G52" s="52">
        <f t="shared" si="8"/>
        <v>0.83712654948931409</v>
      </c>
      <c r="H52" s="52">
        <f t="shared" si="8"/>
        <v>0.86100747969604929</v>
      </c>
      <c r="I52" s="52">
        <f t="shared" si="8"/>
        <v>0.83903467086822936</v>
      </c>
      <c r="J52" s="52">
        <f t="shared" si="8"/>
        <v>0.82329897281746156</v>
      </c>
      <c r="K52" s="52">
        <f t="shared" si="8"/>
        <v>0.78176259618603161</v>
      </c>
      <c r="L52" s="52">
        <f t="shared" si="8"/>
        <v>0.78284311558242992</v>
      </c>
      <c r="M52" s="52">
        <f t="shared" si="8"/>
        <v>0.75961997000375003</v>
      </c>
      <c r="N52" s="52">
        <f t="shared" si="8"/>
        <v>0.71141575719609174</v>
      </c>
      <c r="O52" s="52">
        <f t="shared" si="8"/>
        <v>0.70429271732157561</v>
      </c>
      <c r="P52" s="52">
        <f t="shared" si="8"/>
        <v>0.70273656300548937</v>
      </c>
      <c r="Q52" s="52">
        <f t="shared" si="8"/>
        <v>0.73472644626583028</v>
      </c>
    </row>
    <row r="53" spans="1:17" ht="11.45" customHeight="1" x14ac:dyDescent="0.25">
      <c r="A53" s="116" t="s">
        <v>125</v>
      </c>
      <c r="B53" s="52">
        <f t="shared" ref="B53:Q53" si="9">IF(B11=0,0,B11/B$7)</f>
        <v>0.32712586820382933</v>
      </c>
      <c r="C53" s="52">
        <f t="shared" si="9"/>
        <v>2.706773072039086E-2</v>
      </c>
      <c r="D53" s="52">
        <f t="shared" si="9"/>
        <v>0.23942668039552961</v>
      </c>
      <c r="E53" s="52">
        <f t="shared" si="9"/>
        <v>0.24990547622335305</v>
      </c>
      <c r="F53" s="52">
        <f t="shared" si="9"/>
        <v>0.26624831490738282</v>
      </c>
      <c r="G53" s="52">
        <f t="shared" si="9"/>
        <v>0.15504885793847492</v>
      </c>
      <c r="H53" s="52">
        <f t="shared" si="9"/>
        <v>0.12977773130333178</v>
      </c>
      <c r="I53" s="52">
        <f t="shared" si="9"/>
        <v>0.15159076629754734</v>
      </c>
      <c r="J53" s="52">
        <f t="shared" si="9"/>
        <v>0.16273744200722876</v>
      </c>
      <c r="K53" s="52">
        <f t="shared" si="9"/>
        <v>0.19148915286602952</v>
      </c>
      <c r="L53" s="52">
        <f t="shared" si="9"/>
        <v>0.19350603751941703</v>
      </c>
      <c r="M53" s="52">
        <f t="shared" si="9"/>
        <v>0.21101998957022844</v>
      </c>
      <c r="N53" s="52">
        <f t="shared" si="9"/>
        <v>0.25811157720844136</v>
      </c>
      <c r="O53" s="52">
        <f t="shared" si="9"/>
        <v>0.2676894603905865</v>
      </c>
      <c r="P53" s="52">
        <f t="shared" si="9"/>
        <v>0.27113447114775918</v>
      </c>
      <c r="Q53" s="52">
        <f t="shared" si="9"/>
        <v>0.24069754588677195</v>
      </c>
    </row>
    <row r="54" spans="1:17" ht="11.45" customHeight="1" x14ac:dyDescent="0.25">
      <c r="A54" s="128" t="s">
        <v>18</v>
      </c>
      <c r="B54" s="127">
        <f t="shared" ref="B54:Q54" si="10">IF(B12=0,0,B12/B$7)</f>
        <v>4.2470755129186466E-2</v>
      </c>
      <c r="C54" s="127">
        <f t="shared" si="10"/>
        <v>5.2821651496427861E-2</v>
      </c>
      <c r="D54" s="127">
        <f t="shared" si="10"/>
        <v>4.4159306553054174E-2</v>
      </c>
      <c r="E54" s="127">
        <f t="shared" si="10"/>
        <v>3.924212828995121E-2</v>
      </c>
      <c r="F54" s="127">
        <f t="shared" si="10"/>
        <v>2.1081292970388774E-2</v>
      </c>
      <c r="G54" s="127">
        <f t="shared" si="10"/>
        <v>7.8245925722110407E-3</v>
      </c>
      <c r="H54" s="127">
        <f t="shared" si="10"/>
        <v>9.2147890006189677E-3</v>
      </c>
      <c r="I54" s="127">
        <f t="shared" si="10"/>
        <v>9.3745628342233375E-3</v>
      </c>
      <c r="J54" s="127">
        <f t="shared" si="10"/>
        <v>1.3963585175309821E-2</v>
      </c>
      <c r="K54" s="127">
        <f t="shared" si="10"/>
        <v>2.6748250947938895E-2</v>
      </c>
      <c r="L54" s="127">
        <f t="shared" si="10"/>
        <v>2.36508468981531E-2</v>
      </c>
      <c r="M54" s="127">
        <f t="shared" si="10"/>
        <v>2.9360040426021569E-2</v>
      </c>
      <c r="N54" s="127">
        <f t="shared" si="10"/>
        <v>3.0472665595466943E-2</v>
      </c>
      <c r="O54" s="127">
        <f t="shared" si="10"/>
        <v>2.8017822287837835E-2</v>
      </c>
      <c r="P54" s="127">
        <f t="shared" si="10"/>
        <v>2.6128965846751531E-2</v>
      </c>
      <c r="Q54" s="127">
        <f t="shared" si="10"/>
        <v>2.4576007847397836E-2</v>
      </c>
    </row>
    <row r="55" spans="1:17" ht="11.45" customHeight="1" x14ac:dyDescent="0.25">
      <c r="A55" s="95" t="s">
        <v>126</v>
      </c>
      <c r="B55" s="48">
        <f t="shared" ref="B55:Q55" si="11">IF(B13=0,0,B13/B$7)</f>
        <v>3.0585983602618581E-2</v>
      </c>
      <c r="C55" s="48">
        <f t="shared" si="11"/>
        <v>3.6977894019153287E-2</v>
      </c>
      <c r="D55" s="48">
        <f t="shared" si="11"/>
        <v>3.0806812351314394E-2</v>
      </c>
      <c r="E55" s="48">
        <f t="shared" si="11"/>
        <v>2.645556700574845E-2</v>
      </c>
      <c r="F55" s="48">
        <f t="shared" si="11"/>
        <v>1.3129354028457999E-2</v>
      </c>
      <c r="G55" s="48">
        <f t="shared" si="11"/>
        <v>3.8229319395992542E-3</v>
      </c>
      <c r="H55" s="48">
        <f t="shared" si="11"/>
        <v>2.741001982138619E-3</v>
      </c>
      <c r="I55" s="48">
        <f t="shared" si="11"/>
        <v>2.7521888814504569E-3</v>
      </c>
      <c r="J55" s="48">
        <f t="shared" si="11"/>
        <v>8.2564236448453062E-3</v>
      </c>
      <c r="K55" s="48">
        <f t="shared" si="11"/>
        <v>1.880721802779135E-2</v>
      </c>
      <c r="L55" s="48">
        <f t="shared" si="11"/>
        <v>1.835962186958378E-2</v>
      </c>
      <c r="M55" s="48">
        <f t="shared" si="11"/>
        <v>2.3052703511939075E-2</v>
      </c>
      <c r="N55" s="48">
        <f t="shared" si="11"/>
        <v>2.3758095946553516E-2</v>
      </c>
      <c r="O55" s="48">
        <f t="shared" si="11"/>
        <v>2.1189306004263324E-2</v>
      </c>
      <c r="P55" s="48">
        <f t="shared" si="11"/>
        <v>1.7652005680471598E-2</v>
      </c>
      <c r="Q55" s="48">
        <f t="shared" si="11"/>
        <v>1.7493371746312072E-2</v>
      </c>
    </row>
    <row r="56" spans="1:17" ht="11.45" customHeight="1" x14ac:dyDescent="0.25">
      <c r="A56" s="93" t="s">
        <v>125</v>
      </c>
      <c r="B56" s="46">
        <f t="shared" ref="B56:Q56" si="12">IF(B14=0,0,B14/B$7)</f>
        <v>1.1884771526567887E-2</v>
      </c>
      <c r="C56" s="46">
        <f t="shared" si="12"/>
        <v>1.5843757477274574E-2</v>
      </c>
      <c r="D56" s="46">
        <f t="shared" si="12"/>
        <v>1.3352494201739777E-2</v>
      </c>
      <c r="E56" s="46">
        <f t="shared" si="12"/>
        <v>1.2786561284202762E-2</v>
      </c>
      <c r="F56" s="46">
        <f t="shared" si="12"/>
        <v>7.9519389419307751E-3</v>
      </c>
      <c r="G56" s="46">
        <f t="shared" si="12"/>
        <v>4.0016606326117865E-3</v>
      </c>
      <c r="H56" s="46">
        <f t="shared" si="12"/>
        <v>6.4737870184803491E-3</v>
      </c>
      <c r="I56" s="46">
        <f t="shared" si="12"/>
        <v>6.6223739527728797E-3</v>
      </c>
      <c r="J56" s="46">
        <f t="shared" si="12"/>
        <v>5.7071615304645149E-3</v>
      </c>
      <c r="K56" s="46">
        <f t="shared" si="12"/>
        <v>7.9410329201475473E-3</v>
      </c>
      <c r="L56" s="46">
        <f t="shared" si="12"/>
        <v>5.2912250285693189E-3</v>
      </c>
      <c r="M56" s="46">
        <f t="shared" si="12"/>
        <v>6.3073369140824904E-3</v>
      </c>
      <c r="N56" s="46">
        <f t="shared" si="12"/>
        <v>6.7145696489134266E-3</v>
      </c>
      <c r="O56" s="46">
        <f t="shared" si="12"/>
        <v>6.8285162835745082E-3</v>
      </c>
      <c r="P56" s="46">
        <f t="shared" si="12"/>
        <v>8.4769601662799347E-3</v>
      </c>
      <c r="Q56" s="46">
        <f t="shared" si="12"/>
        <v>7.0826361010857654E-3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885410.90000000014</v>
      </c>
      <c r="C4" s="132">
        <f t="shared" si="0"/>
        <v>750105.2</v>
      </c>
      <c r="D4" s="132">
        <f t="shared" si="0"/>
        <v>1009688.8</v>
      </c>
      <c r="E4" s="132">
        <f t="shared" si="0"/>
        <v>1298414.3999999999</v>
      </c>
      <c r="F4" s="132">
        <f t="shared" si="0"/>
        <v>2236379.0999999996</v>
      </c>
      <c r="G4" s="132">
        <f t="shared" si="0"/>
        <v>4342553.3999999994</v>
      </c>
      <c r="H4" s="132">
        <f t="shared" si="0"/>
        <v>3190734.2</v>
      </c>
      <c r="I4" s="132">
        <f t="shared" si="0"/>
        <v>3196954.8999999994</v>
      </c>
      <c r="J4" s="132">
        <f t="shared" si="0"/>
        <v>3739918.8999999994</v>
      </c>
      <c r="K4" s="132">
        <f t="shared" si="0"/>
        <v>2703888.2</v>
      </c>
      <c r="L4" s="132">
        <f t="shared" si="0"/>
        <v>2505013.1999999997</v>
      </c>
      <c r="M4" s="132">
        <f t="shared" si="0"/>
        <v>2326264.2000000002</v>
      </c>
      <c r="N4" s="132">
        <f t="shared" si="0"/>
        <v>2283312.5</v>
      </c>
      <c r="O4" s="132">
        <f t="shared" si="0"/>
        <v>2435845.3000000003</v>
      </c>
      <c r="P4" s="132">
        <f t="shared" si="0"/>
        <v>2217503.4</v>
      </c>
      <c r="Q4" s="132">
        <f t="shared" si="0"/>
        <v>2595448.8000000003</v>
      </c>
    </row>
    <row r="5" spans="1:17" ht="11.45" customHeight="1" x14ac:dyDescent="0.25">
      <c r="A5" s="116" t="s">
        <v>23</v>
      </c>
      <c r="B5" s="42">
        <f>B13*TrAvia_act!B23</f>
        <v>0</v>
      </c>
      <c r="C5" s="42">
        <f>C13*TrAvia_act!C23</f>
        <v>0</v>
      </c>
      <c r="D5" s="42">
        <f>D13*TrAvia_act!D23</f>
        <v>0</v>
      </c>
      <c r="E5" s="42">
        <f>E13*TrAvia_act!E23</f>
        <v>0</v>
      </c>
      <c r="F5" s="42">
        <f>F13*TrAvia_act!F23</f>
        <v>0</v>
      </c>
      <c r="G5" s="42">
        <f>G13*TrAvia_act!G23</f>
        <v>0</v>
      </c>
      <c r="H5" s="42">
        <f>H13*TrAvia_act!H23</f>
        <v>0</v>
      </c>
      <c r="I5" s="42">
        <f>I13*TrAvia_act!I23</f>
        <v>0</v>
      </c>
      <c r="J5" s="42">
        <f>J13*TrAvia_act!J23</f>
        <v>0</v>
      </c>
      <c r="K5" s="42">
        <f>K13*TrAvia_act!K23</f>
        <v>0</v>
      </c>
      <c r="L5" s="42">
        <f>L13*TrAvia_act!L23</f>
        <v>0</v>
      </c>
      <c r="M5" s="42">
        <f>M13*TrAvia_act!M23</f>
        <v>0</v>
      </c>
      <c r="N5" s="42">
        <f>N13*TrAvia_act!N23</f>
        <v>0</v>
      </c>
      <c r="O5" s="42">
        <f>O13*TrAvia_act!O23</f>
        <v>0</v>
      </c>
      <c r="P5" s="42">
        <f>P13*TrAvia_act!P23</f>
        <v>0</v>
      </c>
      <c r="Q5" s="42">
        <f>Q13*TrAvia_act!Q23</f>
        <v>0</v>
      </c>
    </row>
    <row r="6" spans="1:17" ht="11.45" customHeight="1" x14ac:dyDescent="0.25">
      <c r="A6" s="116" t="s">
        <v>127</v>
      </c>
      <c r="B6" s="42">
        <f>B14*TrAvia_act!B24</f>
        <v>656201.70000000007</v>
      </c>
      <c r="C6" s="42">
        <f>C14*TrAvia_act!C24</f>
        <v>733076</v>
      </c>
      <c r="D6" s="42">
        <f>D14*TrAvia_act!D24</f>
        <v>800206.6</v>
      </c>
      <c r="E6" s="42">
        <f>E14*TrAvia_act!E24</f>
        <v>1020578.3999999999</v>
      </c>
      <c r="F6" s="42">
        <f>F14*TrAvia_act!F24</f>
        <v>1717109.0999999996</v>
      </c>
      <c r="G6" s="42">
        <f>G14*TrAvia_act!G24</f>
        <v>3759292.5999999996</v>
      </c>
      <c r="H6" s="42">
        <f>H14*TrAvia_act!H24</f>
        <v>2866195.2</v>
      </c>
      <c r="I6" s="42">
        <f>I14*TrAvia_act!I24</f>
        <v>2809844.4999999995</v>
      </c>
      <c r="J6" s="42">
        <f>J14*TrAvia_act!J24</f>
        <v>3258143.1999999997</v>
      </c>
      <c r="K6" s="42">
        <f>K14*TrAvia_act!K24</f>
        <v>2292599.4000000004</v>
      </c>
      <c r="L6" s="42">
        <f>L14*TrAvia_act!L24</f>
        <v>2104459.1999999997</v>
      </c>
      <c r="M6" s="42">
        <f>M14*TrAvia_act!M24</f>
        <v>1906000.2000000002</v>
      </c>
      <c r="N6" s="42">
        <f>N14*TrAvia_act!N24</f>
        <v>1773689.0999999999</v>
      </c>
      <c r="O6" s="42">
        <f>O14*TrAvia_act!O24</f>
        <v>1874696.4000000001</v>
      </c>
      <c r="P6" s="42">
        <f>P14*TrAvia_act!P24</f>
        <v>1705053</v>
      </c>
      <c r="Q6" s="42">
        <f>Q14*TrAvia_act!Q24</f>
        <v>2073338.4000000001</v>
      </c>
    </row>
    <row r="7" spans="1:17" ht="11.45" customHeight="1" x14ac:dyDescent="0.25">
      <c r="A7" s="93" t="s">
        <v>125</v>
      </c>
      <c r="B7" s="36">
        <f>B15*TrAvia_act!B25</f>
        <v>229209.2</v>
      </c>
      <c r="C7" s="36">
        <f>C15*TrAvia_act!C25</f>
        <v>17029.2</v>
      </c>
      <c r="D7" s="36">
        <f>D15*TrAvia_act!D25</f>
        <v>209482.2</v>
      </c>
      <c r="E7" s="36">
        <f>E15*TrAvia_act!E25</f>
        <v>277836</v>
      </c>
      <c r="F7" s="36">
        <f>F15*TrAvia_act!F25</f>
        <v>519269.99999999994</v>
      </c>
      <c r="G7" s="36">
        <f>G15*TrAvia_act!G25</f>
        <v>583260.79999999993</v>
      </c>
      <c r="H7" s="36">
        <f>H15*TrAvia_act!H25</f>
        <v>324539</v>
      </c>
      <c r="I7" s="36">
        <f>I15*TrAvia_act!I25</f>
        <v>387110.40000000002</v>
      </c>
      <c r="J7" s="36">
        <f>J15*TrAvia_act!J25</f>
        <v>481775.69999999995</v>
      </c>
      <c r="K7" s="36">
        <f>K15*TrAvia_act!K25</f>
        <v>411288.8</v>
      </c>
      <c r="L7" s="36">
        <f>L15*TrAvia_act!L25</f>
        <v>400554</v>
      </c>
      <c r="M7" s="36">
        <f>M15*TrAvia_act!M25</f>
        <v>420264</v>
      </c>
      <c r="N7" s="36">
        <f>N15*TrAvia_act!N25</f>
        <v>509623.4</v>
      </c>
      <c r="O7" s="36">
        <f>O15*TrAvia_act!O25</f>
        <v>561148.9</v>
      </c>
      <c r="P7" s="36">
        <f>P15*TrAvia_act!P25</f>
        <v>512450.39999999997</v>
      </c>
      <c r="Q7" s="36">
        <f>Q15*TrAvia_act!Q25</f>
        <v>522110.4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141.5298753196931</v>
      </c>
      <c r="C12" s="134">
        <f>IF(C4=0,0,C4/TrAvia_act!C22)</f>
        <v>131.87503516174402</v>
      </c>
      <c r="D12" s="134">
        <f>IF(D4=0,0,D4/TrAvia_act!D22)</f>
        <v>140.02063514075718</v>
      </c>
      <c r="E12" s="134">
        <f>IF(E4=0,0,E4/TrAvia_act!E22)</f>
        <v>140.79531554977228</v>
      </c>
      <c r="F12" s="134">
        <f>IF(F4=0,0,F4/TrAvia_act!F22)</f>
        <v>142.5080672911489</v>
      </c>
      <c r="G12" s="134">
        <f>IF(G4=0,0,G4/TrAvia_act!G22)</f>
        <v>139.84778436171581</v>
      </c>
      <c r="H12" s="134">
        <f>IF(H4=0,0,H4/TrAvia_act!H22)</f>
        <v>138.83622835262381</v>
      </c>
      <c r="I12" s="134">
        <f>IF(I4=0,0,I4/TrAvia_act!I22)</f>
        <v>141.20201846208207</v>
      </c>
      <c r="J12" s="134">
        <f>IF(J4=0,0,J4/TrAvia_act!J22)</f>
        <v>142.06719468186134</v>
      </c>
      <c r="K12" s="134">
        <f>IF(K4=0,0,K4/TrAvia_act!K22)</f>
        <v>144.70128438403083</v>
      </c>
      <c r="L12" s="134">
        <f>IF(L4=0,0,L4/TrAvia_act!L22)</f>
        <v>147.31905434015525</v>
      </c>
      <c r="M12" s="134">
        <f>IF(M4=0,0,M4/TrAvia_act!M22)</f>
        <v>149.28217929795292</v>
      </c>
      <c r="N12" s="134">
        <f>IF(N4=0,0,N4/TrAvia_act!N22)</f>
        <v>152.00802210238999</v>
      </c>
      <c r="O12" s="134">
        <f>IF(O4=0,0,O4/TrAvia_act!O22)</f>
        <v>154.60776261504287</v>
      </c>
      <c r="P12" s="134">
        <f>IF(P4=0,0,P4/TrAvia_act!P22)</f>
        <v>155.82203639940974</v>
      </c>
      <c r="Q12" s="134">
        <f>IF(Q4=0,0,Q4/TrAvia_act!Q22)</f>
        <v>155.59311791859002</v>
      </c>
    </row>
    <row r="13" spans="1:17" ht="11.45" customHeight="1" x14ac:dyDescent="0.25">
      <c r="A13" s="116" t="s">
        <v>23</v>
      </c>
      <c r="B13" s="77">
        <v>0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0.62478223387581955</v>
      </c>
      <c r="C18" s="144">
        <f>IF(TrAvia_act!C31=0,0,TrAvia_act!C31/C4)</f>
        <v>0.61099963045183536</v>
      </c>
      <c r="D18" s="144">
        <f>IF(TrAvia_act!D31=0,0,TrAvia_act!D31/D4)</f>
        <v>0.62174701749687622</v>
      </c>
      <c r="E18" s="144">
        <f>IF(TrAvia_act!E31=0,0,TrAvia_act!E31/E4)</f>
        <v>0.62216885456599991</v>
      </c>
      <c r="F18" s="144">
        <f>IF(TrAvia_act!F31=0,0,TrAvia_act!F31/F4)</f>
        <v>0.57739852782562684</v>
      </c>
      <c r="G18" s="144">
        <f>IF(TrAvia_act!G31=0,0,TrAvia_act!G31/G4)</f>
        <v>0.62446739284771957</v>
      </c>
      <c r="H18" s="144">
        <f>IF(TrAvia_act!H31=0,0,TrAvia_act!H31/H4)</f>
        <v>0.67477290963314962</v>
      </c>
      <c r="I18" s="144">
        <f>IF(TrAvia_act!I31=0,0,TrAvia_act!I31/I4)</f>
        <v>0.70837064357711155</v>
      </c>
      <c r="J18" s="144">
        <f>IF(TrAvia_act!J31=0,0,TrAvia_act!J31/J4)</f>
        <v>0.69522577080481618</v>
      </c>
      <c r="K18" s="144">
        <f>IF(TrAvia_act!K31=0,0,TrAvia_act!K31/K4)</f>
        <v>0.72191150506888557</v>
      </c>
      <c r="L18" s="144">
        <f>IF(TrAvia_act!L31=0,0,TrAvia_act!L31/L4)</f>
        <v>0.7535489234148548</v>
      </c>
      <c r="M18" s="144">
        <f>IF(TrAvia_act!M31=0,0,TrAvia_act!M31/M4)</f>
        <v>0.78090915038799114</v>
      </c>
      <c r="N18" s="144">
        <f>IF(TrAvia_act!N31=0,0,TrAvia_act!N31/N4)</f>
        <v>0.70939654558891962</v>
      </c>
      <c r="O18" s="144">
        <f>IF(TrAvia_act!O31=0,0,TrAvia_act!O31/O4)</f>
        <v>0.66703579246186107</v>
      </c>
      <c r="P18" s="144">
        <f>IF(TrAvia_act!P31=0,0,TrAvia_act!P31/P4)</f>
        <v>0.80696381344894441</v>
      </c>
      <c r="Q18" s="144">
        <f>IF(TrAvia_act!Q31=0,0,TrAvia_act!Q31/Q4)</f>
        <v>0.78992118819681578</v>
      </c>
    </row>
    <row r="19" spans="1:17" ht="11.45" customHeight="1" x14ac:dyDescent="0.25">
      <c r="A19" s="116" t="s">
        <v>23</v>
      </c>
      <c r="B19" s="143">
        <v>0</v>
      </c>
      <c r="C19" s="143">
        <v>0</v>
      </c>
      <c r="D19" s="143">
        <v>0</v>
      </c>
      <c r="E19" s="143">
        <v>0</v>
      </c>
      <c r="F19" s="143">
        <v>0</v>
      </c>
      <c r="G19" s="143">
        <v>0</v>
      </c>
      <c r="H19" s="143">
        <v>0</v>
      </c>
      <c r="I19" s="143">
        <v>0</v>
      </c>
      <c r="J19" s="143">
        <v>0</v>
      </c>
      <c r="K19" s="143">
        <v>0</v>
      </c>
      <c r="L19" s="143">
        <v>0</v>
      </c>
      <c r="M19" s="143">
        <v>0</v>
      </c>
      <c r="N19" s="143">
        <v>0</v>
      </c>
      <c r="O19" s="143">
        <v>0</v>
      </c>
      <c r="P19" s="143">
        <v>0</v>
      </c>
      <c r="Q19" s="143">
        <v>0</v>
      </c>
    </row>
    <row r="20" spans="1:17" ht="11.45" customHeight="1" x14ac:dyDescent="0.25">
      <c r="A20" s="116" t="s">
        <v>127</v>
      </c>
      <c r="B20" s="143">
        <v>0.6095808651516752</v>
      </c>
      <c r="C20" s="143">
        <v>0.60962437728148244</v>
      </c>
      <c r="D20" s="143">
        <v>0.60959882110444985</v>
      </c>
      <c r="E20" s="143">
        <v>0.60962489505950745</v>
      </c>
      <c r="F20" s="143">
        <v>0.62031527292004929</v>
      </c>
      <c r="G20" s="143">
        <v>0.64363040003856042</v>
      </c>
      <c r="H20" s="143">
        <v>0.67248839157919182</v>
      </c>
      <c r="I20" s="143">
        <v>0.7028107783188714</v>
      </c>
      <c r="J20" s="143">
        <v>0.68505613872342996</v>
      </c>
      <c r="K20" s="143">
        <v>0.70946847495467369</v>
      </c>
      <c r="L20" s="143">
        <v>0.73789693808271506</v>
      </c>
      <c r="M20" s="143">
        <v>0.77390600483672556</v>
      </c>
      <c r="N20" s="143">
        <v>0.70157898585496192</v>
      </c>
      <c r="O20" s="143">
        <v>0.65941930650744296</v>
      </c>
      <c r="P20" s="143">
        <v>0.79777578761481316</v>
      </c>
      <c r="Q20" s="143">
        <v>0.78203394101030488</v>
      </c>
    </row>
    <row r="21" spans="1:17" ht="11.45" customHeight="1" x14ac:dyDescent="0.25">
      <c r="A21" s="93" t="s">
        <v>125</v>
      </c>
      <c r="B21" s="142">
        <v>0.66830214494008089</v>
      </c>
      <c r="C21" s="142">
        <v>0.67020177107556433</v>
      </c>
      <c r="D21" s="142">
        <v>0.66815223441418881</v>
      </c>
      <c r="E21" s="142">
        <v>0.66824673548424252</v>
      </c>
      <c r="F21" s="142">
        <v>0.43548250428486146</v>
      </c>
      <c r="G21" s="142">
        <v>0.50095600458662748</v>
      </c>
      <c r="H21" s="142">
        <v>0.69494883511688887</v>
      </c>
      <c r="I21" s="142">
        <v>0.74872697814370259</v>
      </c>
      <c r="J21" s="142">
        <v>0.7640007580290995</v>
      </c>
      <c r="K21" s="142">
        <v>0.79127124298060159</v>
      </c>
      <c r="L21" s="142">
        <v>0.83578244131877344</v>
      </c>
      <c r="M21" s="142">
        <v>0.81267013115565467</v>
      </c>
      <c r="N21" s="142">
        <v>0.73660471634544245</v>
      </c>
      <c r="O21" s="142">
        <v>0.69248108657078367</v>
      </c>
      <c r="P21" s="142">
        <v>0.83753471555491033</v>
      </c>
      <c r="Q21" s="142">
        <v>0.8212420208446336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4.5651974626016126E-2</v>
      </c>
      <c r="C24" s="137">
        <f>IF(TrAvia_ene!C8=0,0,TrAvia_ene!C8/(C12*TrAvia_act!C13))</f>
        <v>6.8186925865064751E-2</v>
      </c>
      <c r="D24" s="137">
        <f>IF(TrAvia_ene!D8=0,0,TrAvia_ene!D8/(D12*TrAvia_act!D13))</f>
        <v>7.1055904428885527E-2</v>
      </c>
      <c r="E24" s="137">
        <f>IF(TrAvia_ene!E8=0,0,TrAvia_ene!E8/(E12*TrAvia_act!E13))</f>
        <v>4.03621544589974E-2</v>
      </c>
      <c r="F24" s="137">
        <f>IF(TrAvia_ene!F8=0,0,TrAvia_ene!F8/(F12*TrAvia_act!F13))</f>
        <v>2.001639759155702E-2</v>
      </c>
      <c r="G24" s="137">
        <f>IF(TrAvia_ene!G8=0,0,TrAvia_ene!G8/(G12*TrAvia_act!G13))</f>
        <v>1.8319863106854278E-2</v>
      </c>
      <c r="H24" s="137">
        <f>IF(TrAvia_ene!H8=0,0,TrAvia_ene!H8/(H12*TrAvia_act!H13))</f>
        <v>2.1970226784205352E-2</v>
      </c>
      <c r="I24" s="137">
        <f>IF(TrAvia_ene!I8=0,0,TrAvia_ene!I8/(I12*TrAvia_act!I13))</f>
        <v>2.4007458497597851E-2</v>
      </c>
      <c r="J24" s="137">
        <f>IF(TrAvia_ene!J8=0,0,TrAvia_ene!J8/(J12*TrAvia_act!J13))</f>
        <v>2.5857458793278547E-2</v>
      </c>
      <c r="K24" s="137">
        <f>IF(TrAvia_ene!K8=0,0,TrAvia_ene!K8/(K12*TrAvia_act!K13))</f>
        <v>2.6284622281145396E-2</v>
      </c>
      <c r="L24" s="137">
        <f>IF(TrAvia_ene!L8=0,0,TrAvia_ene!L8/(L12*TrAvia_act!L13))</f>
        <v>2.56370051379653E-2</v>
      </c>
      <c r="M24" s="137">
        <f>IF(TrAvia_ene!M8=0,0,TrAvia_ene!M8/(M12*TrAvia_act!M13))</f>
        <v>2.8558677886833837E-2</v>
      </c>
      <c r="N24" s="137">
        <f>IF(TrAvia_ene!N8=0,0,TrAvia_ene!N8/(N12*TrAvia_act!N13))</f>
        <v>2.4695653192989778E-2</v>
      </c>
      <c r="O24" s="137">
        <f>IF(TrAvia_ene!O8=0,0,TrAvia_ene!O8/(O12*TrAvia_act!O13))</f>
        <v>2.5596672087770986E-2</v>
      </c>
      <c r="P24" s="137">
        <f>IF(TrAvia_ene!P8=0,0,TrAvia_ene!P8/(P12*TrAvia_act!P13))</f>
        <v>2.40305458139655E-2</v>
      </c>
      <c r="Q24" s="137">
        <f>IF(TrAvia_ene!Q8=0,0,TrAvia_ene!Q8/(Q12*TrAvia_act!Q13))</f>
        <v>2.5777112312150522E-2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0</v>
      </c>
      <c r="C25" s="108">
        <f>IF(TrAvia_ene!C9=0,0,TrAvia_ene!C9/(C13*TrAvia_act!C14))</f>
        <v>0</v>
      </c>
      <c r="D25" s="108">
        <f>IF(TrAvia_ene!D9=0,0,TrAvia_ene!D9/(D13*TrAvia_act!D14))</f>
        <v>0</v>
      </c>
      <c r="E25" s="108">
        <f>IF(TrAvia_ene!E9=0,0,TrAvia_ene!E9/(E13*TrAvia_act!E14))</f>
        <v>0</v>
      </c>
      <c r="F25" s="108">
        <f>IF(TrAvia_ene!F9=0,0,TrAvia_ene!F9/(F13*TrAvia_act!F14))</f>
        <v>0</v>
      </c>
      <c r="G25" s="108">
        <f>IF(TrAvia_ene!G9=0,0,TrAvia_ene!G9/(G13*TrAvia_act!G14))</f>
        <v>0</v>
      </c>
      <c r="H25" s="108">
        <f>IF(TrAvia_ene!H9=0,0,TrAvia_ene!H9/(H13*TrAvia_act!H14))</f>
        <v>0</v>
      </c>
      <c r="I25" s="108">
        <f>IF(TrAvia_ene!I9=0,0,TrAvia_ene!I9/(I13*TrAvia_act!I14))</f>
        <v>0</v>
      </c>
      <c r="J25" s="108">
        <f>IF(TrAvia_ene!J9=0,0,TrAvia_ene!J9/(J13*TrAvia_act!J14))</f>
        <v>0</v>
      </c>
      <c r="K25" s="108">
        <f>IF(TrAvia_ene!K9=0,0,TrAvia_ene!K9/(K13*TrAvia_act!K14))</f>
        <v>0</v>
      </c>
      <c r="L25" s="108">
        <f>IF(TrAvia_ene!L9=0,0,TrAvia_ene!L9/(L13*TrAvia_act!L14))</f>
        <v>0</v>
      </c>
      <c r="M25" s="108">
        <f>IF(TrAvia_ene!M9=0,0,TrAvia_ene!M9/(M13*TrAvia_act!M14))</f>
        <v>0</v>
      </c>
      <c r="N25" s="108">
        <f>IF(TrAvia_ene!N9=0,0,TrAvia_ene!N9/(N13*TrAvia_act!N14))</f>
        <v>0</v>
      </c>
      <c r="O25" s="108">
        <f>IF(TrAvia_ene!O9=0,0,TrAvia_ene!O9/(O13*TrAvia_act!O14))</f>
        <v>0</v>
      </c>
      <c r="P25" s="108">
        <f>IF(TrAvia_ene!P9=0,0,TrAvia_ene!P9/(P13*TrAvia_act!P14))</f>
        <v>0</v>
      </c>
      <c r="Q25" s="108">
        <f>IF(TrAvia_ene!Q9=0,0,TrAvia_ene!Q9/(Q13*TrAvia_act!Q14))</f>
        <v>0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4.509955154345411E-2</v>
      </c>
      <c r="C26" s="106">
        <f>IF(TrAvia_ene!C10=0,0,TrAvia_ene!C10/(C14*TrAvia_act!C15))</f>
        <v>6.8394536235320977E-2</v>
      </c>
      <c r="D26" s="106">
        <f>IF(TrAvia_ene!D10=0,0,TrAvia_ene!D10/(D14*TrAvia_act!D15))</f>
        <v>7.3189855769026674E-2</v>
      </c>
      <c r="E26" s="106">
        <f>IF(TrAvia_ene!E10=0,0,TrAvia_ene!E10/(E14*TrAvia_act!E15))</f>
        <v>4.1511205897900763E-2</v>
      </c>
      <c r="F26" s="106">
        <f>IF(TrAvia_ene!F10=0,0,TrAvia_ene!F10/(F14*TrAvia_act!F15))</f>
        <v>2.0357806244826124E-2</v>
      </c>
      <c r="G26" s="106">
        <f>IF(TrAvia_ene!G10=0,0,TrAvia_ene!G10/(G14*TrAvia_act!G15))</f>
        <v>1.8349826100484527E-2</v>
      </c>
      <c r="H26" s="106">
        <f>IF(TrAvia_ene!H10=0,0,TrAvia_ene!H10/(H14*TrAvia_act!H15))</f>
        <v>2.2075376683291514E-2</v>
      </c>
      <c r="I26" s="106">
        <f>IF(TrAvia_ene!I10=0,0,TrAvia_ene!I10/(I14*TrAvia_act!I15))</f>
        <v>2.4095205015638957E-2</v>
      </c>
      <c r="J26" s="106">
        <f>IF(TrAvia_ene!J10=0,0,TrAvia_ene!J10/(J14*TrAvia_act!J15))</f>
        <v>2.5861213121238347E-2</v>
      </c>
      <c r="K26" s="106">
        <f>IF(TrAvia_ene!K10=0,0,TrAvia_ene!K10/(K14*TrAvia_act!K15))</f>
        <v>2.6373798429852862E-2</v>
      </c>
      <c r="L26" s="106">
        <f>IF(TrAvia_ene!L10=0,0,TrAvia_ene!L10/(L14*TrAvia_act!L15))</f>
        <v>2.5701365199482233E-2</v>
      </c>
      <c r="M26" s="106">
        <f>IF(TrAvia_ene!M10=0,0,TrAvia_ene!M10/(M14*TrAvia_act!M15))</f>
        <v>2.8829675042489709E-2</v>
      </c>
      <c r="N26" s="106">
        <f>IF(TrAvia_ene!N10=0,0,TrAvia_ene!N10/(N14*TrAvia_act!N15))</f>
        <v>2.4996618599565576E-2</v>
      </c>
      <c r="O26" s="106">
        <f>IF(TrAvia_ene!O10=0,0,TrAvia_ene!O10/(O14*TrAvia_act!O15))</f>
        <v>2.5830386677225554E-2</v>
      </c>
      <c r="P26" s="106">
        <f>IF(TrAvia_ene!P10=0,0,TrAvia_ene!P10/(P14*TrAvia_act!P15))</f>
        <v>2.4208790437874179E-2</v>
      </c>
      <c r="Q26" s="106">
        <f>IF(TrAvia_ene!Q10=0,0,TrAvia_ene!Q10/(Q14*TrAvia_act!Q15))</f>
        <v>2.5876865397304032E-2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4.2835201623209244E-2</v>
      </c>
      <c r="C27" s="105">
        <f>IF(TrAvia_ene!C11=0,0,TrAvia_ene!C11/(C15*TrAvia_act!C16))</f>
        <v>5.5405162420383451E-2</v>
      </c>
      <c r="D27" s="105">
        <f>IF(TrAvia_ene!D11=0,0,TrAvia_ene!D11/(D15*TrAvia_act!D16))</f>
        <v>6.0082352026306268E-2</v>
      </c>
      <c r="E27" s="105">
        <f>IF(TrAvia_ene!E11=0,0,TrAvia_ene!E11/(E15*TrAvia_act!E16))</f>
        <v>3.4643798433990881E-2</v>
      </c>
      <c r="F27" s="105">
        <f>IF(TrAvia_ene!F11=0,0,TrAvia_ene!F11/(F15*TrAvia_act!F16))</f>
        <v>1.7964131808263662E-2</v>
      </c>
      <c r="G27" s="105">
        <f>IF(TrAvia_ene!G11=0,0,TrAvia_ene!G11/(G15*TrAvia_act!G16))</f>
        <v>1.7293811959140988E-2</v>
      </c>
      <c r="H27" s="105">
        <f>IF(TrAvia_ene!H11=0,0,TrAvia_ene!H11/(H15*TrAvia_act!H16))</f>
        <v>1.9672209570929546E-2</v>
      </c>
      <c r="I27" s="105">
        <f>IF(TrAvia_ene!I11=0,0,TrAvia_ene!I11/(I15*TrAvia_act!I16))</f>
        <v>2.2069070557736884E-2</v>
      </c>
      <c r="J27" s="105">
        <f>IF(TrAvia_ene!J11=0,0,TrAvia_ene!J11/(J15*TrAvia_act!J16))</f>
        <v>2.4218101038445697E-2</v>
      </c>
      <c r="K27" s="105">
        <f>IF(TrAvia_ene!K11=0,0,TrAvia_ene!K11/(K15*TrAvia_act!K16))</f>
        <v>2.4068439569013861E-2</v>
      </c>
      <c r="L27" s="105">
        <f>IF(TrAvia_ene!L11=0,0,TrAvia_ene!L11/(L15*TrAvia_act!L16))</f>
        <v>2.3841159733312724E-2</v>
      </c>
      <c r="M27" s="105">
        <f>IF(TrAvia_ene!M11=0,0,TrAvia_ene!M11/(M15*TrAvia_act!M16))</f>
        <v>2.6040070513941756E-2</v>
      </c>
      <c r="N27" s="105">
        <f>IF(TrAvia_ene!N11=0,0,TrAvia_ene!N11/(N15*TrAvia_act!N16))</f>
        <v>2.2525103931569125E-2</v>
      </c>
      <c r="O27" s="105">
        <f>IF(TrAvia_ene!O11=0,0,TrAvia_ene!O11/(O15*TrAvia_act!O16))</f>
        <v>2.3583838482132871E-2</v>
      </c>
      <c r="P27" s="105">
        <f>IF(TrAvia_ene!P11=0,0,TrAvia_ene!P11/(P15*TrAvia_act!P16))</f>
        <v>2.22418034516829E-2</v>
      </c>
      <c r="Q27" s="105">
        <f>IF(TrAvia_ene!Q11=0,0,TrAvia_ene!Q11/(Q15*TrAvia_act!Q16))</f>
        <v>2.3935733218638174E-2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1379.3</v>
      </c>
      <c r="C3" s="68">
        <f t="shared" si="0"/>
        <v>995.19999999999993</v>
      </c>
      <c r="D3" s="68">
        <f t="shared" si="0"/>
        <v>599.70000000000005</v>
      </c>
      <c r="E3" s="68">
        <f t="shared" si="0"/>
        <v>522.5</v>
      </c>
      <c r="F3" s="68">
        <f t="shared" si="0"/>
        <v>741</v>
      </c>
      <c r="G3" s="68">
        <f t="shared" si="0"/>
        <v>740.3</v>
      </c>
      <c r="H3" s="68">
        <f t="shared" si="0"/>
        <v>648.80000000000007</v>
      </c>
      <c r="I3" s="68">
        <f t="shared" si="0"/>
        <v>1004</v>
      </c>
      <c r="J3" s="68">
        <f t="shared" si="0"/>
        <v>1101</v>
      </c>
      <c r="K3" s="68">
        <f t="shared" si="0"/>
        <v>899</v>
      </c>
      <c r="L3" s="68">
        <f t="shared" si="0"/>
        <v>1189</v>
      </c>
      <c r="M3" s="68">
        <f t="shared" si="0"/>
        <v>931</v>
      </c>
      <c r="N3" s="68">
        <f t="shared" si="0"/>
        <v>986</v>
      </c>
      <c r="O3" s="68">
        <f t="shared" si="0"/>
        <v>1006</v>
      </c>
      <c r="P3" s="68">
        <f t="shared" si="0"/>
        <v>905</v>
      </c>
      <c r="Q3" s="68">
        <f t="shared" si="0"/>
        <v>741</v>
      </c>
    </row>
    <row r="4" spans="1:17" ht="11.45" customHeight="1" x14ac:dyDescent="0.25">
      <c r="A4" s="148" t="s">
        <v>147</v>
      </c>
      <c r="B4" s="77">
        <v>0</v>
      </c>
      <c r="C4" s="77">
        <v>0</v>
      </c>
      <c r="D4" s="77">
        <v>0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  <c r="J4" s="77">
        <v>0</v>
      </c>
      <c r="K4" s="77">
        <v>0</v>
      </c>
      <c r="L4" s="77">
        <v>0</v>
      </c>
      <c r="M4" s="77">
        <v>0</v>
      </c>
      <c r="N4" s="77">
        <v>0</v>
      </c>
      <c r="O4" s="77">
        <v>0</v>
      </c>
      <c r="P4" s="77">
        <v>0</v>
      </c>
      <c r="Q4" s="77">
        <v>0</v>
      </c>
    </row>
    <row r="5" spans="1:17" ht="11.45" customHeight="1" x14ac:dyDescent="0.25">
      <c r="A5" s="147" t="s">
        <v>146</v>
      </c>
      <c r="B5" s="74">
        <v>1379.3</v>
      </c>
      <c r="C5" s="74">
        <v>995.19999999999993</v>
      </c>
      <c r="D5" s="74">
        <v>599.70000000000005</v>
      </c>
      <c r="E5" s="74">
        <v>522.5</v>
      </c>
      <c r="F5" s="74">
        <v>741</v>
      </c>
      <c r="G5" s="74">
        <v>740.3</v>
      </c>
      <c r="H5" s="74">
        <v>648.80000000000007</v>
      </c>
      <c r="I5" s="74">
        <v>1004</v>
      </c>
      <c r="J5" s="74">
        <v>1101</v>
      </c>
      <c r="K5" s="74">
        <v>899</v>
      </c>
      <c r="L5" s="74">
        <v>1189</v>
      </c>
      <c r="M5" s="74">
        <v>931</v>
      </c>
      <c r="N5" s="74">
        <v>986</v>
      </c>
      <c r="O5" s="74">
        <v>1006</v>
      </c>
      <c r="P5" s="74">
        <v>905</v>
      </c>
      <c r="Q5" s="74">
        <v>741</v>
      </c>
    </row>
    <row r="7" spans="1:17" ht="11.45" customHeight="1" x14ac:dyDescent="0.25">
      <c r="A7" s="27" t="s">
        <v>115</v>
      </c>
      <c r="B7" s="26">
        <f t="shared" ref="B7:Q7" si="1">SUM(B8:B9)</f>
        <v>3.7818319514549907</v>
      </c>
      <c r="C7" s="26">
        <f t="shared" si="1"/>
        <v>4.5597815118794021</v>
      </c>
      <c r="D7" s="26">
        <f t="shared" si="1"/>
        <v>3.3785116695470454</v>
      </c>
      <c r="E7" s="26">
        <f t="shared" si="1"/>
        <v>1.9878853434290682</v>
      </c>
      <c r="F7" s="26">
        <f t="shared" si="1"/>
        <v>2.8267116044372114</v>
      </c>
      <c r="G7" s="26">
        <f t="shared" si="1"/>
        <v>3.2533805950909294</v>
      </c>
      <c r="H7" s="26">
        <f t="shared" si="1"/>
        <v>1.8728021364101435</v>
      </c>
      <c r="I7" s="26">
        <f t="shared" si="1"/>
        <v>2.6470884349584645</v>
      </c>
      <c r="J7" s="26">
        <f t="shared" si="1"/>
        <v>3.5829059464240127</v>
      </c>
      <c r="K7" s="26">
        <f t="shared" si="1"/>
        <v>2.2533968778061233</v>
      </c>
      <c r="L7" s="26">
        <f t="shared" si="1"/>
        <v>2.9934541792547833</v>
      </c>
      <c r="M7" s="26">
        <f t="shared" si="1"/>
        <v>3.0597282901740788</v>
      </c>
      <c r="N7" s="26">
        <f t="shared" si="1"/>
        <v>3.0582048690703094</v>
      </c>
      <c r="O7" s="26">
        <f t="shared" si="1"/>
        <v>3.0563703319454709</v>
      </c>
      <c r="P7" s="26">
        <f t="shared" si="1"/>
        <v>3.0542188469050524</v>
      </c>
      <c r="Q7" s="26">
        <f t="shared" si="1"/>
        <v>3.05174449876551</v>
      </c>
    </row>
    <row r="8" spans="1:17" ht="11.45" customHeight="1" x14ac:dyDescent="0.25">
      <c r="A8" s="148" t="s">
        <v>147</v>
      </c>
      <c r="B8" s="108">
        <v>0</v>
      </c>
      <c r="C8" s="108">
        <v>0</v>
      </c>
      <c r="D8" s="108">
        <v>0</v>
      </c>
      <c r="E8" s="108">
        <v>0</v>
      </c>
      <c r="F8" s="108">
        <v>0</v>
      </c>
      <c r="G8" s="108"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8">
        <v>0</v>
      </c>
    </row>
    <row r="9" spans="1:17" ht="11.45" customHeight="1" x14ac:dyDescent="0.25">
      <c r="A9" s="147" t="s">
        <v>146</v>
      </c>
      <c r="B9" s="105">
        <v>3.7818319514549907</v>
      </c>
      <c r="C9" s="105">
        <v>4.5597815118794021</v>
      </c>
      <c r="D9" s="105">
        <v>3.3785116695470454</v>
      </c>
      <c r="E9" s="105">
        <v>1.9878853434290682</v>
      </c>
      <c r="F9" s="105">
        <v>2.8267116044372114</v>
      </c>
      <c r="G9" s="105">
        <v>3.2533805950909294</v>
      </c>
      <c r="H9" s="105">
        <v>1.8728021364101435</v>
      </c>
      <c r="I9" s="105">
        <v>2.6470884349584645</v>
      </c>
      <c r="J9" s="105">
        <v>3.5829059464240127</v>
      </c>
      <c r="K9" s="105">
        <v>2.2533968778061233</v>
      </c>
      <c r="L9" s="105">
        <v>2.9934541792547833</v>
      </c>
      <c r="M9" s="105">
        <v>3.0597282901740788</v>
      </c>
      <c r="N9" s="105">
        <v>3.0582048690703094</v>
      </c>
      <c r="O9" s="105">
        <v>3.0563703319454709</v>
      </c>
      <c r="P9" s="105">
        <v>3.0542188469050524</v>
      </c>
      <c r="Q9" s="105">
        <v>3.05174449876551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>
        <f t="shared" ref="B13:Q13" si="2">IF(B3=0,"",B3/B7)</f>
        <v>364.71742206031644</v>
      </c>
      <c r="C13" s="68">
        <f t="shared" si="2"/>
        <v>218.25607156993121</v>
      </c>
      <c r="D13" s="68">
        <f t="shared" si="2"/>
        <v>177.50419671642021</v>
      </c>
      <c r="E13" s="68">
        <f t="shared" si="2"/>
        <v>262.84212101423134</v>
      </c>
      <c r="F13" s="68">
        <f t="shared" si="2"/>
        <v>262.14205893407035</v>
      </c>
      <c r="G13" s="68">
        <f t="shared" si="2"/>
        <v>227.54792387864143</v>
      </c>
      <c r="H13" s="68">
        <f t="shared" si="2"/>
        <v>346.43275303158504</v>
      </c>
      <c r="I13" s="68">
        <f t="shared" si="2"/>
        <v>379.2846460060764</v>
      </c>
      <c r="J13" s="68">
        <f t="shared" si="2"/>
        <v>307.29246496098341</v>
      </c>
      <c r="K13" s="68">
        <f t="shared" si="2"/>
        <v>398.95324647616189</v>
      </c>
      <c r="L13" s="68">
        <f t="shared" si="2"/>
        <v>397.20000000000005</v>
      </c>
      <c r="M13" s="68">
        <f t="shared" si="2"/>
        <v>304.27538385999372</v>
      </c>
      <c r="N13" s="68">
        <f t="shared" si="2"/>
        <v>322.41136294434807</v>
      </c>
      <c r="O13" s="68">
        <f t="shared" si="2"/>
        <v>329.14859481692815</v>
      </c>
      <c r="P13" s="68">
        <f t="shared" si="2"/>
        <v>296.31144504168992</v>
      </c>
      <c r="Q13" s="68">
        <f t="shared" si="2"/>
        <v>242.81193930217583</v>
      </c>
    </row>
    <row r="14" spans="1:17" ht="11.45" customHeight="1" x14ac:dyDescent="0.25">
      <c r="A14" s="148" t="s">
        <v>147</v>
      </c>
      <c r="B14" s="77" t="str">
        <f t="shared" ref="B14:Q14" si="3">IF(B4=0,"",B4/B8)</f>
        <v/>
      </c>
      <c r="C14" s="77" t="str">
        <f t="shared" si="3"/>
        <v/>
      </c>
      <c r="D14" s="77" t="str">
        <f t="shared" si="3"/>
        <v/>
      </c>
      <c r="E14" s="77" t="str">
        <f t="shared" si="3"/>
        <v/>
      </c>
      <c r="F14" s="77" t="str">
        <f t="shared" si="3"/>
        <v/>
      </c>
      <c r="G14" s="77" t="str">
        <f t="shared" si="3"/>
        <v/>
      </c>
      <c r="H14" s="77" t="str">
        <f t="shared" si="3"/>
        <v/>
      </c>
      <c r="I14" s="77" t="str">
        <f t="shared" si="3"/>
        <v/>
      </c>
      <c r="J14" s="77" t="str">
        <f t="shared" si="3"/>
        <v/>
      </c>
      <c r="K14" s="77" t="str">
        <f t="shared" si="3"/>
        <v/>
      </c>
      <c r="L14" s="77" t="str">
        <f t="shared" si="3"/>
        <v/>
      </c>
      <c r="M14" s="77" t="str">
        <f t="shared" si="3"/>
        <v/>
      </c>
      <c r="N14" s="77" t="str">
        <f t="shared" si="3"/>
        <v/>
      </c>
      <c r="O14" s="77" t="str">
        <f t="shared" si="3"/>
        <v/>
      </c>
      <c r="P14" s="77" t="str">
        <f t="shared" si="3"/>
        <v/>
      </c>
      <c r="Q14" s="77" t="str">
        <f t="shared" si="3"/>
        <v/>
      </c>
    </row>
    <row r="15" spans="1:17" ht="11.45" customHeight="1" x14ac:dyDescent="0.25">
      <c r="A15" s="147" t="s">
        <v>146</v>
      </c>
      <c r="B15" s="74">
        <f t="shared" ref="B15:Q15" si="4">IF(B5=0,"",B5/B9)</f>
        <v>364.71742206031644</v>
      </c>
      <c r="C15" s="74">
        <f t="shared" si="4"/>
        <v>218.25607156993121</v>
      </c>
      <c r="D15" s="74">
        <f t="shared" si="4"/>
        <v>177.50419671642021</v>
      </c>
      <c r="E15" s="74">
        <f t="shared" si="4"/>
        <v>262.84212101423134</v>
      </c>
      <c r="F15" s="74">
        <f t="shared" si="4"/>
        <v>262.14205893407035</v>
      </c>
      <c r="G15" s="74">
        <f t="shared" si="4"/>
        <v>227.54792387864143</v>
      </c>
      <c r="H15" s="74">
        <f t="shared" si="4"/>
        <v>346.43275303158504</v>
      </c>
      <c r="I15" s="74">
        <f t="shared" si="4"/>
        <v>379.2846460060764</v>
      </c>
      <c r="J15" s="74">
        <f t="shared" si="4"/>
        <v>307.29246496098341</v>
      </c>
      <c r="K15" s="74">
        <f t="shared" si="4"/>
        <v>398.95324647616189</v>
      </c>
      <c r="L15" s="74">
        <f t="shared" si="4"/>
        <v>397.20000000000005</v>
      </c>
      <c r="M15" s="74">
        <f t="shared" si="4"/>
        <v>304.27538385999372</v>
      </c>
      <c r="N15" s="74">
        <f t="shared" si="4"/>
        <v>322.41136294434807</v>
      </c>
      <c r="O15" s="74">
        <f t="shared" si="4"/>
        <v>329.14859481692815</v>
      </c>
      <c r="P15" s="74">
        <f t="shared" si="4"/>
        <v>296.31144504168992</v>
      </c>
      <c r="Q15" s="74">
        <f t="shared" si="4"/>
        <v>242.81193930217583</v>
      </c>
    </row>
    <row r="17" spans="1:17" ht="11.45" customHeight="1" x14ac:dyDescent="0.25">
      <c r="A17" s="27" t="s">
        <v>148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0</v>
      </c>
      <c r="C18" s="115">
        <f t="shared" si="6"/>
        <v>0</v>
      </c>
      <c r="D18" s="115">
        <f t="shared" si="6"/>
        <v>0</v>
      </c>
      <c r="E18" s="115">
        <f t="shared" si="6"/>
        <v>0</v>
      </c>
      <c r="F18" s="115">
        <f t="shared" si="6"/>
        <v>0</v>
      </c>
      <c r="G18" s="115">
        <f t="shared" si="6"/>
        <v>0</v>
      </c>
      <c r="H18" s="115">
        <f t="shared" si="6"/>
        <v>0</v>
      </c>
      <c r="I18" s="115">
        <f t="shared" si="6"/>
        <v>0</v>
      </c>
      <c r="J18" s="115">
        <f t="shared" si="6"/>
        <v>0</v>
      </c>
      <c r="K18" s="115">
        <f t="shared" si="6"/>
        <v>0</v>
      </c>
      <c r="L18" s="115">
        <f t="shared" si="6"/>
        <v>0</v>
      </c>
      <c r="M18" s="115">
        <f t="shared" si="6"/>
        <v>0</v>
      </c>
      <c r="N18" s="115">
        <f t="shared" si="6"/>
        <v>0</v>
      </c>
      <c r="O18" s="115">
        <f t="shared" si="6"/>
        <v>0</v>
      </c>
      <c r="P18" s="115">
        <f t="shared" si="6"/>
        <v>0</v>
      </c>
      <c r="Q18" s="115">
        <f t="shared" si="6"/>
        <v>0</v>
      </c>
    </row>
    <row r="19" spans="1:17" ht="11.45" customHeight="1" x14ac:dyDescent="0.25">
      <c r="A19" s="147" t="s">
        <v>146</v>
      </c>
      <c r="B19" s="28">
        <f t="shared" ref="B19:Q19" si="7">IF(B5=0,0,B5/B$3)</f>
        <v>1</v>
      </c>
      <c r="C19" s="28">
        <f t="shared" si="7"/>
        <v>1</v>
      </c>
      <c r="D19" s="28">
        <f t="shared" si="7"/>
        <v>1</v>
      </c>
      <c r="E19" s="28">
        <f t="shared" si="7"/>
        <v>1</v>
      </c>
      <c r="F19" s="28">
        <f t="shared" si="7"/>
        <v>1</v>
      </c>
      <c r="G19" s="28">
        <f t="shared" si="7"/>
        <v>1</v>
      </c>
      <c r="H19" s="28">
        <f t="shared" si="7"/>
        <v>1</v>
      </c>
      <c r="I19" s="28">
        <f t="shared" si="7"/>
        <v>1</v>
      </c>
      <c r="J19" s="28">
        <f t="shared" si="7"/>
        <v>1</v>
      </c>
      <c r="K19" s="28">
        <f t="shared" si="7"/>
        <v>1</v>
      </c>
      <c r="L19" s="28">
        <f t="shared" si="7"/>
        <v>1</v>
      </c>
      <c r="M19" s="28">
        <f t="shared" si="7"/>
        <v>1</v>
      </c>
      <c r="N19" s="28">
        <f t="shared" si="7"/>
        <v>1</v>
      </c>
      <c r="O19" s="28">
        <f t="shared" si="7"/>
        <v>1</v>
      </c>
      <c r="P19" s="28">
        <f t="shared" si="7"/>
        <v>1</v>
      </c>
      <c r="Q19" s="28">
        <f t="shared" si="7"/>
        <v>1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0</v>
      </c>
      <c r="C22" s="115">
        <f t="shared" si="9"/>
        <v>0</v>
      </c>
      <c r="D22" s="115">
        <f t="shared" si="9"/>
        <v>0</v>
      </c>
      <c r="E22" s="115">
        <f t="shared" si="9"/>
        <v>0</v>
      </c>
      <c r="F22" s="115">
        <f t="shared" si="9"/>
        <v>0</v>
      </c>
      <c r="G22" s="115">
        <f t="shared" si="9"/>
        <v>0</v>
      </c>
      <c r="H22" s="115">
        <f t="shared" si="9"/>
        <v>0</v>
      </c>
      <c r="I22" s="115">
        <f t="shared" si="9"/>
        <v>0</v>
      </c>
      <c r="J22" s="115">
        <f t="shared" si="9"/>
        <v>0</v>
      </c>
      <c r="K22" s="115">
        <f t="shared" si="9"/>
        <v>0</v>
      </c>
      <c r="L22" s="115">
        <f t="shared" si="9"/>
        <v>0</v>
      </c>
      <c r="M22" s="115">
        <f t="shared" si="9"/>
        <v>0</v>
      </c>
      <c r="N22" s="115">
        <f t="shared" si="9"/>
        <v>0</v>
      </c>
      <c r="O22" s="115">
        <f t="shared" si="9"/>
        <v>0</v>
      </c>
      <c r="P22" s="115">
        <f t="shared" si="9"/>
        <v>0</v>
      </c>
      <c r="Q22" s="115">
        <f t="shared" si="9"/>
        <v>0</v>
      </c>
    </row>
    <row r="23" spans="1:17" ht="11.45" customHeight="1" x14ac:dyDescent="0.25">
      <c r="A23" s="147" t="s">
        <v>146</v>
      </c>
      <c r="B23" s="28">
        <f t="shared" ref="B23:Q23" si="10">IF(B9=0,0,B9/B$7)</f>
        <v>1</v>
      </c>
      <c r="C23" s="28">
        <f t="shared" si="10"/>
        <v>1</v>
      </c>
      <c r="D23" s="28">
        <f t="shared" si="10"/>
        <v>1</v>
      </c>
      <c r="E23" s="28">
        <f t="shared" si="10"/>
        <v>1</v>
      </c>
      <c r="F23" s="28">
        <f t="shared" si="10"/>
        <v>1</v>
      </c>
      <c r="G23" s="28">
        <f t="shared" si="10"/>
        <v>1</v>
      </c>
      <c r="H23" s="28">
        <f t="shared" si="10"/>
        <v>1</v>
      </c>
      <c r="I23" s="28">
        <f t="shared" si="10"/>
        <v>1</v>
      </c>
      <c r="J23" s="28">
        <f t="shared" si="10"/>
        <v>1</v>
      </c>
      <c r="K23" s="28">
        <f t="shared" si="10"/>
        <v>1</v>
      </c>
      <c r="L23" s="28">
        <f t="shared" si="10"/>
        <v>1</v>
      </c>
      <c r="M23" s="28">
        <f t="shared" si="10"/>
        <v>1</v>
      </c>
      <c r="N23" s="28">
        <f t="shared" si="10"/>
        <v>1</v>
      </c>
      <c r="O23" s="28">
        <f t="shared" si="10"/>
        <v>1</v>
      </c>
      <c r="P23" s="28">
        <f t="shared" si="10"/>
        <v>1</v>
      </c>
      <c r="Q23" s="28">
        <f t="shared" si="10"/>
        <v>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22.379000000000001</v>
      </c>
      <c r="C4" s="100">
        <v>26.726000000000003</v>
      </c>
      <c r="D4" s="100">
        <v>19.61403</v>
      </c>
      <c r="E4" s="100">
        <v>11.431000000000001</v>
      </c>
      <c r="F4" s="100">
        <v>16.100000000000001</v>
      </c>
      <c r="G4" s="100">
        <v>18.353999999999999</v>
      </c>
      <c r="H4" s="100">
        <v>10.465000000000002</v>
      </c>
      <c r="I4" s="100">
        <v>14.651000000000002</v>
      </c>
      <c r="J4" s="100">
        <v>19.642000000000003</v>
      </c>
      <c r="K4" s="100">
        <v>12.236000000000001</v>
      </c>
      <c r="L4" s="100">
        <v>16.100000000000001</v>
      </c>
      <c r="M4" s="100">
        <v>16.3</v>
      </c>
      <c r="N4" s="100">
        <v>16.137</v>
      </c>
      <c r="O4" s="100">
        <v>15.974</v>
      </c>
      <c r="P4" s="100">
        <v>15.811</v>
      </c>
      <c r="Q4" s="100">
        <v>15.648</v>
      </c>
    </row>
    <row r="5" spans="1:17" ht="11.45" customHeight="1" x14ac:dyDescent="0.25">
      <c r="A5" s="95" t="s">
        <v>120</v>
      </c>
      <c r="B5" s="20">
        <v>22.379000000000001</v>
      </c>
      <c r="C5" s="20">
        <v>26.726000000000003</v>
      </c>
      <c r="D5" s="20">
        <v>19.61403</v>
      </c>
      <c r="E5" s="20">
        <v>11.431000000000001</v>
      </c>
      <c r="F5" s="20">
        <v>16.100000000000001</v>
      </c>
      <c r="G5" s="20">
        <v>18.353999999999999</v>
      </c>
      <c r="H5" s="20">
        <v>10.465000000000002</v>
      </c>
      <c r="I5" s="20">
        <v>14.651000000000002</v>
      </c>
      <c r="J5" s="20">
        <v>19.642000000000003</v>
      </c>
      <c r="K5" s="20">
        <v>12.236000000000001</v>
      </c>
      <c r="L5" s="20">
        <v>16.100000000000001</v>
      </c>
      <c r="M5" s="20">
        <v>16.3</v>
      </c>
      <c r="N5" s="20">
        <v>16.137</v>
      </c>
      <c r="O5" s="20">
        <v>15.974</v>
      </c>
      <c r="P5" s="20">
        <v>15.811</v>
      </c>
      <c r="Q5" s="20">
        <v>15.648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1.09903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22.379000000000001</v>
      </c>
      <c r="C9" s="20">
        <v>26.726000000000003</v>
      </c>
      <c r="D9" s="20">
        <v>18.515000000000001</v>
      </c>
      <c r="E9" s="20">
        <v>11.431000000000001</v>
      </c>
      <c r="F9" s="20">
        <v>16.100000000000001</v>
      </c>
      <c r="G9" s="20">
        <v>18.353999999999999</v>
      </c>
      <c r="H9" s="20">
        <v>10.465000000000002</v>
      </c>
      <c r="I9" s="20">
        <v>14.651000000000002</v>
      </c>
      <c r="J9" s="20">
        <v>19.642000000000003</v>
      </c>
      <c r="K9" s="20">
        <v>12.236000000000001</v>
      </c>
      <c r="L9" s="20">
        <v>16.100000000000001</v>
      </c>
      <c r="M9" s="20">
        <v>16.3</v>
      </c>
      <c r="N9" s="20">
        <v>16.137</v>
      </c>
      <c r="O9" s="20">
        <v>15.974</v>
      </c>
      <c r="P9" s="20">
        <v>15.811</v>
      </c>
      <c r="Q9" s="20">
        <v>15.648</v>
      </c>
    </row>
    <row r="10" spans="1:17" ht="11.45" customHeight="1" x14ac:dyDescent="0.25">
      <c r="A10" s="17" t="s">
        <v>153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22.379000000000001</v>
      </c>
      <c r="C19" s="71">
        <f t="shared" si="0"/>
        <v>26.726000000000003</v>
      </c>
      <c r="D19" s="71">
        <f t="shared" si="0"/>
        <v>19.614029999999996</v>
      </c>
      <c r="E19" s="71">
        <f t="shared" si="0"/>
        <v>11.431000000000001</v>
      </c>
      <c r="F19" s="71">
        <f t="shared" si="0"/>
        <v>16.100000000000001</v>
      </c>
      <c r="G19" s="71">
        <f t="shared" si="0"/>
        <v>18.353999999999999</v>
      </c>
      <c r="H19" s="71">
        <f t="shared" si="0"/>
        <v>10.465</v>
      </c>
      <c r="I19" s="71">
        <f t="shared" si="0"/>
        <v>14.651000000000002</v>
      </c>
      <c r="J19" s="71">
        <f t="shared" si="0"/>
        <v>19.642000000000003</v>
      </c>
      <c r="K19" s="71">
        <f t="shared" si="0"/>
        <v>12.236000000000001</v>
      </c>
      <c r="L19" s="71">
        <f t="shared" si="0"/>
        <v>16.100000000000001</v>
      </c>
      <c r="M19" s="71">
        <f t="shared" si="0"/>
        <v>16.3</v>
      </c>
      <c r="N19" s="71">
        <f t="shared" si="0"/>
        <v>16.137</v>
      </c>
      <c r="O19" s="71">
        <f t="shared" si="0"/>
        <v>15.974</v>
      </c>
      <c r="P19" s="71">
        <f t="shared" si="0"/>
        <v>15.811</v>
      </c>
      <c r="Q19" s="71">
        <f t="shared" si="0"/>
        <v>15.648</v>
      </c>
    </row>
    <row r="20" spans="1:17" ht="11.45" customHeight="1" x14ac:dyDescent="0.25">
      <c r="A20" s="148" t="s">
        <v>147</v>
      </c>
      <c r="B20" s="70">
        <v>0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</row>
    <row r="21" spans="1:17" ht="11.45" customHeight="1" x14ac:dyDescent="0.25">
      <c r="A21" s="147" t="s">
        <v>146</v>
      </c>
      <c r="B21" s="69">
        <v>22.379000000000001</v>
      </c>
      <c r="C21" s="69">
        <v>26.726000000000003</v>
      </c>
      <c r="D21" s="69">
        <v>19.614029999999996</v>
      </c>
      <c r="E21" s="69">
        <v>11.431000000000001</v>
      </c>
      <c r="F21" s="69">
        <v>16.100000000000001</v>
      </c>
      <c r="G21" s="69">
        <v>18.353999999999999</v>
      </c>
      <c r="H21" s="69">
        <v>10.465</v>
      </c>
      <c r="I21" s="69">
        <v>14.651000000000002</v>
      </c>
      <c r="J21" s="69">
        <v>19.642000000000003</v>
      </c>
      <c r="K21" s="69">
        <v>12.236000000000001</v>
      </c>
      <c r="L21" s="69">
        <v>16.100000000000001</v>
      </c>
      <c r="M21" s="69">
        <v>16.3</v>
      </c>
      <c r="N21" s="69">
        <v>16.137</v>
      </c>
      <c r="O21" s="69">
        <v>15.974</v>
      </c>
      <c r="P21" s="69">
        <v>15.811</v>
      </c>
      <c r="Q21" s="69">
        <v>15.648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>
        <f>IF(B19=0,"",B19/TrNavi_act!B7*100)</f>
        <v>591.75024927773677</v>
      </c>
      <c r="C25" s="68">
        <f>IF(C19=0,"",C19/TrNavi_act!C7*100)</f>
        <v>586.12457483701587</v>
      </c>
      <c r="D25" s="68">
        <f>IF(D19=0,"",D19/TrNavi_act!D7*100)</f>
        <v>580.55238277835031</v>
      </c>
      <c r="E25" s="68">
        <f>IF(E19=0,"",E19/TrNavi_act!E7*100)</f>
        <v>575.03316465333569</v>
      </c>
      <c r="F25" s="68">
        <f>IF(F19=0,"",F19/TrNavi_act!F7*100)</f>
        <v>569.56641684730539</v>
      </c>
      <c r="G25" s="68">
        <f>IF(G19=0,"",G19/TrNavi_act!G7*100)</f>
        <v>564.15164053337628</v>
      </c>
      <c r="H25" s="68">
        <f>IF(H19=0,"",H19/TrNavi_act!H7*100)</f>
        <v>558.78834162693238</v>
      </c>
      <c r="I25" s="68">
        <f>IF(I19=0,"",I19/TrNavi_act!I7*100)</f>
        <v>553.47603074054041</v>
      </c>
      <c r="J25" s="68">
        <f>IF(J19=0,"",J19/TrNavi_act!J7*100)</f>
        <v>548.21422313929486</v>
      </c>
      <c r="K25" s="68">
        <f>IF(K19=0,"",K19/TrNavi_act!K7*100)</f>
        <v>543.00243869658709</v>
      </c>
      <c r="L25" s="68">
        <f>IF(L19=0,"",L19/TrNavi_act!L7*100)</f>
        <v>537.84020185029442</v>
      </c>
      <c r="M25" s="68">
        <f>IF(M19=0,"",M19/TrNavi_act!M7*100)</f>
        <v>532.72704155938754</v>
      </c>
      <c r="N25" s="68">
        <f>IF(N19=0,"",N19/TrNavi_act!N7*100)</f>
        <v>527.66249126094772</v>
      </c>
      <c r="O25" s="68">
        <f>IF(O19=0,"",O19/TrNavi_act!O7*100)</f>
        <v>522.64608882759546</v>
      </c>
      <c r="P25" s="68">
        <f>IF(P19=0,"",P19/TrNavi_act!P7*100)</f>
        <v>517.67737652532139</v>
      </c>
      <c r="Q25" s="68">
        <f>IF(Q19=0,"",Q19/TrNavi_act!Q7*100)</f>
        <v>512.75590097172028</v>
      </c>
    </row>
    <row r="26" spans="1:17" ht="11.45" customHeight="1" x14ac:dyDescent="0.25">
      <c r="A26" s="148" t="s">
        <v>147</v>
      </c>
      <c r="B26" s="77" t="str">
        <f>IF(B20=0,"",B20/TrNavi_act!B8*100)</f>
        <v/>
      </c>
      <c r="C26" s="77" t="str">
        <f>IF(C20=0,"",C20/TrNavi_act!C8*100)</f>
        <v/>
      </c>
      <c r="D26" s="77" t="str">
        <f>IF(D20=0,"",D20/TrNavi_act!D8*100)</f>
        <v/>
      </c>
      <c r="E26" s="77" t="str">
        <f>IF(E20=0,"",E20/TrNavi_act!E8*100)</f>
        <v/>
      </c>
      <c r="F26" s="77" t="str">
        <f>IF(F20=0,"",F20/TrNavi_act!F8*100)</f>
        <v/>
      </c>
      <c r="G26" s="77" t="str">
        <f>IF(G20=0,"",G20/TrNavi_act!G8*100)</f>
        <v/>
      </c>
      <c r="H26" s="77" t="str">
        <f>IF(H20=0,"",H20/TrNavi_act!H8*100)</f>
        <v/>
      </c>
      <c r="I26" s="77" t="str">
        <f>IF(I20=0,"",I20/TrNavi_act!I8*100)</f>
        <v/>
      </c>
      <c r="J26" s="77" t="str">
        <f>IF(J20=0,"",J20/TrNavi_act!J8*100)</f>
        <v/>
      </c>
      <c r="K26" s="77" t="str">
        <f>IF(K20=0,"",K20/TrNavi_act!K8*100)</f>
        <v/>
      </c>
      <c r="L26" s="77" t="str">
        <f>IF(L20=0,"",L20/TrNavi_act!L8*100)</f>
        <v/>
      </c>
      <c r="M26" s="77" t="str">
        <f>IF(M20=0,"",M20/TrNavi_act!M8*100)</f>
        <v/>
      </c>
      <c r="N26" s="77" t="str">
        <f>IF(N20=0,"",N20/TrNavi_act!N8*100)</f>
        <v/>
      </c>
      <c r="O26" s="77" t="str">
        <f>IF(O20=0,"",O20/TrNavi_act!O8*100)</f>
        <v/>
      </c>
      <c r="P26" s="77" t="str">
        <f>IF(P20=0,"",P20/TrNavi_act!P8*100)</f>
        <v/>
      </c>
      <c r="Q26" s="77" t="str">
        <f>IF(Q20=0,"",Q20/TrNavi_act!Q8*100)</f>
        <v/>
      </c>
    </row>
    <row r="27" spans="1:17" ht="11.45" customHeight="1" x14ac:dyDescent="0.25">
      <c r="A27" s="147" t="s">
        <v>146</v>
      </c>
      <c r="B27" s="74">
        <f>IF(B21=0,"",B21/TrNavi_act!B9*100)</f>
        <v>591.75024927773677</v>
      </c>
      <c r="C27" s="74">
        <f>IF(C21=0,"",C21/TrNavi_act!C9*100)</f>
        <v>586.12457483701587</v>
      </c>
      <c r="D27" s="74">
        <f>IF(D21=0,"",D21/TrNavi_act!D9*100)</f>
        <v>580.55238277835031</v>
      </c>
      <c r="E27" s="74">
        <f>IF(E21=0,"",E21/TrNavi_act!E9*100)</f>
        <v>575.03316465333569</v>
      </c>
      <c r="F27" s="74">
        <f>IF(F21=0,"",F21/TrNavi_act!F9*100)</f>
        <v>569.56641684730539</v>
      </c>
      <c r="G27" s="74">
        <f>IF(G21=0,"",G21/TrNavi_act!G9*100)</f>
        <v>564.15164053337628</v>
      </c>
      <c r="H27" s="74">
        <f>IF(H21=0,"",H21/TrNavi_act!H9*100)</f>
        <v>558.78834162693238</v>
      </c>
      <c r="I27" s="74">
        <f>IF(I21=0,"",I21/TrNavi_act!I9*100)</f>
        <v>553.47603074054041</v>
      </c>
      <c r="J27" s="74">
        <f>IF(J21=0,"",J21/TrNavi_act!J9*100)</f>
        <v>548.21422313929486</v>
      </c>
      <c r="K27" s="74">
        <f>IF(K21=0,"",K21/TrNavi_act!K9*100)</f>
        <v>543.00243869658709</v>
      </c>
      <c r="L27" s="74">
        <f>IF(L21=0,"",L21/TrNavi_act!L9*100)</f>
        <v>537.84020185029442</v>
      </c>
      <c r="M27" s="74">
        <f>IF(M21=0,"",M21/TrNavi_act!M9*100)</f>
        <v>532.72704155938754</v>
      </c>
      <c r="N27" s="74">
        <f>IF(N21=0,"",N21/TrNavi_act!N9*100)</f>
        <v>527.66249126094772</v>
      </c>
      <c r="O27" s="74">
        <f>IF(O21=0,"",O21/TrNavi_act!O9*100)</f>
        <v>522.64608882759546</v>
      </c>
      <c r="P27" s="74">
        <f>IF(P21=0,"",P21/TrNavi_act!P9*100)</f>
        <v>517.67737652532139</v>
      </c>
      <c r="Q27" s="74">
        <f>IF(Q21=0,"",Q21/TrNavi_act!Q9*100)</f>
        <v>512.75590097172028</v>
      </c>
    </row>
    <row r="29" spans="1:17" ht="11.45" customHeight="1" x14ac:dyDescent="0.25">
      <c r="A29" s="27" t="s">
        <v>151</v>
      </c>
      <c r="B29" s="68">
        <f>IF(B19=0,"",B19/TrNavi_act!B3*1000)</f>
        <v>16.224896686725153</v>
      </c>
      <c r="C29" s="68">
        <f>IF(C19=0,"",C19/TrNavi_act!C3*1000)</f>
        <v>26.854903536977496</v>
      </c>
      <c r="D29" s="68">
        <f>IF(D19=0,"",D19/TrNavi_act!D3*1000)</f>
        <v>32.706403201600793</v>
      </c>
      <c r="E29" s="68">
        <f>IF(E19=0,"",E19/TrNavi_act!E3*1000)</f>
        <v>21.87751196172249</v>
      </c>
      <c r="F29" s="68">
        <f>IF(F19=0,"",F19/TrNavi_act!F3*1000)</f>
        <v>21.72739541160594</v>
      </c>
      <c r="G29" s="68">
        <f>IF(G19=0,"",G19/TrNavi_act!G3*1000)</f>
        <v>24.792651627718495</v>
      </c>
      <c r="H29" s="68">
        <f>IF(H19=0,"",H19/TrNavi_act!H3*1000)</f>
        <v>16.129778051787916</v>
      </c>
      <c r="I29" s="68">
        <f>IF(I19=0,"",I19/TrNavi_act!I3*1000)</f>
        <v>14.592629482071715</v>
      </c>
      <c r="J29" s="68">
        <f>IF(J19=0,"",J19/TrNavi_act!J3*1000)</f>
        <v>17.840145322434154</v>
      </c>
      <c r="K29" s="68">
        <f>IF(K19=0,"",K19/TrNavi_act!K3*1000)</f>
        <v>13.610678531701891</v>
      </c>
      <c r="L29" s="68">
        <f>IF(L19=0,"",L19/TrNavi_act!L3*1000)</f>
        <v>13.540790580319596</v>
      </c>
      <c r="M29" s="68">
        <f>IF(M19=0,"",M19/TrNavi_act!M3*1000)</f>
        <v>17.508055853920517</v>
      </c>
      <c r="N29" s="68">
        <f>IF(N19=0,"",N19/TrNavi_act!N3*1000)</f>
        <v>16.366125760649087</v>
      </c>
      <c r="O29" s="68">
        <f>IF(O19=0,"",O19/TrNavi_act!O3*1000)</f>
        <v>15.878727634194831</v>
      </c>
      <c r="P29" s="68">
        <f>IF(P19=0,"",P19/TrNavi_act!P3*1000)</f>
        <v>17.470718232044199</v>
      </c>
      <c r="Q29" s="68">
        <f>IF(Q19=0,"",Q19/TrNavi_act!Q3*1000)</f>
        <v>21.117408906882591</v>
      </c>
    </row>
    <row r="30" spans="1:17" ht="11.45" customHeight="1" x14ac:dyDescent="0.25">
      <c r="A30" s="148" t="s">
        <v>147</v>
      </c>
      <c r="B30" s="77" t="str">
        <f>IF(B20=0,"",B20/TrNavi_act!B4*1000)</f>
        <v/>
      </c>
      <c r="C30" s="77" t="str">
        <f>IF(C20=0,"",C20/TrNavi_act!C4*1000)</f>
        <v/>
      </c>
      <c r="D30" s="77" t="str">
        <f>IF(D20=0,"",D20/TrNavi_act!D4*1000)</f>
        <v/>
      </c>
      <c r="E30" s="77" t="str">
        <f>IF(E20=0,"",E20/TrNavi_act!E4*1000)</f>
        <v/>
      </c>
      <c r="F30" s="77" t="str">
        <f>IF(F20=0,"",F20/TrNavi_act!F4*1000)</f>
        <v/>
      </c>
      <c r="G30" s="77" t="str">
        <f>IF(G20=0,"",G20/TrNavi_act!G4*1000)</f>
        <v/>
      </c>
      <c r="H30" s="77" t="str">
        <f>IF(H20=0,"",H20/TrNavi_act!H4*1000)</f>
        <v/>
      </c>
      <c r="I30" s="77" t="str">
        <f>IF(I20=0,"",I20/TrNavi_act!I4*1000)</f>
        <v/>
      </c>
      <c r="J30" s="77" t="str">
        <f>IF(J20=0,"",J20/TrNavi_act!J4*1000)</f>
        <v/>
      </c>
      <c r="K30" s="77" t="str">
        <f>IF(K20=0,"",K20/TrNavi_act!K4*1000)</f>
        <v/>
      </c>
      <c r="L30" s="77" t="str">
        <f>IF(L20=0,"",L20/TrNavi_act!L4*1000)</f>
        <v/>
      </c>
      <c r="M30" s="77" t="str">
        <f>IF(M20=0,"",M20/TrNavi_act!M4*1000)</f>
        <v/>
      </c>
      <c r="N30" s="77" t="str">
        <f>IF(N20=0,"",N20/TrNavi_act!N4*1000)</f>
        <v/>
      </c>
      <c r="O30" s="77" t="str">
        <f>IF(O20=0,"",O20/TrNavi_act!O4*1000)</f>
        <v/>
      </c>
      <c r="P30" s="77" t="str">
        <f>IF(P20=0,"",P20/TrNavi_act!P4*1000)</f>
        <v/>
      </c>
      <c r="Q30" s="77" t="str">
        <f>IF(Q20=0,"",Q20/TrNavi_act!Q4*1000)</f>
        <v/>
      </c>
    </row>
    <row r="31" spans="1:17" ht="11.45" customHeight="1" x14ac:dyDescent="0.25">
      <c r="A31" s="147" t="s">
        <v>146</v>
      </c>
      <c r="B31" s="74">
        <f>IF(B21=0,"",B21/TrNavi_act!B5*1000)</f>
        <v>16.224896686725153</v>
      </c>
      <c r="C31" s="74">
        <f>IF(C21=0,"",C21/TrNavi_act!C5*1000)</f>
        <v>26.854903536977496</v>
      </c>
      <c r="D31" s="74">
        <f>IF(D21=0,"",D21/TrNavi_act!D5*1000)</f>
        <v>32.706403201600793</v>
      </c>
      <c r="E31" s="74">
        <f>IF(E21=0,"",E21/TrNavi_act!E5*1000)</f>
        <v>21.87751196172249</v>
      </c>
      <c r="F31" s="74">
        <f>IF(F21=0,"",F21/TrNavi_act!F5*1000)</f>
        <v>21.72739541160594</v>
      </c>
      <c r="G31" s="74">
        <f>IF(G21=0,"",G21/TrNavi_act!G5*1000)</f>
        <v>24.792651627718495</v>
      </c>
      <c r="H31" s="74">
        <f>IF(H21=0,"",H21/TrNavi_act!H5*1000)</f>
        <v>16.129778051787916</v>
      </c>
      <c r="I31" s="74">
        <f>IF(I21=0,"",I21/TrNavi_act!I5*1000)</f>
        <v>14.592629482071715</v>
      </c>
      <c r="J31" s="74">
        <f>IF(J21=0,"",J21/TrNavi_act!J5*1000)</f>
        <v>17.840145322434154</v>
      </c>
      <c r="K31" s="74">
        <f>IF(K21=0,"",K21/TrNavi_act!K5*1000)</f>
        <v>13.610678531701891</v>
      </c>
      <c r="L31" s="74">
        <f>IF(L21=0,"",L21/TrNavi_act!L5*1000)</f>
        <v>13.540790580319596</v>
      </c>
      <c r="M31" s="74">
        <f>IF(M21=0,"",M21/TrNavi_act!M5*1000)</f>
        <v>17.508055853920517</v>
      </c>
      <c r="N31" s="74">
        <f>IF(N21=0,"",N21/TrNavi_act!N5*1000)</f>
        <v>16.366125760649087</v>
      </c>
      <c r="O31" s="74">
        <f>IF(O21=0,"",O21/TrNavi_act!O5*1000)</f>
        <v>15.878727634194831</v>
      </c>
      <c r="P31" s="74">
        <f>IF(P21=0,"",P21/TrNavi_act!P5*1000)</f>
        <v>17.470718232044199</v>
      </c>
      <c r="Q31" s="74">
        <f>IF(Q21=0,"",Q21/TrNavi_act!Q5*1000)</f>
        <v>21.117408906882591</v>
      </c>
    </row>
    <row r="33" spans="1:17" ht="11.45" customHeight="1" x14ac:dyDescent="0.25">
      <c r="A33" s="27" t="s">
        <v>41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0</v>
      </c>
      <c r="C34" s="52">
        <f t="shared" si="2"/>
        <v>0</v>
      </c>
      <c r="D34" s="52">
        <f t="shared" si="2"/>
        <v>0</v>
      </c>
      <c r="E34" s="52">
        <f t="shared" si="2"/>
        <v>0</v>
      </c>
      <c r="F34" s="52">
        <f t="shared" si="2"/>
        <v>0</v>
      </c>
      <c r="G34" s="52">
        <f t="shared" si="2"/>
        <v>0</v>
      </c>
      <c r="H34" s="52">
        <f t="shared" si="2"/>
        <v>0</v>
      </c>
      <c r="I34" s="52">
        <f t="shared" si="2"/>
        <v>0</v>
      </c>
      <c r="J34" s="52">
        <f t="shared" si="2"/>
        <v>0</v>
      </c>
      <c r="K34" s="52">
        <f t="shared" si="2"/>
        <v>0</v>
      </c>
      <c r="L34" s="52">
        <f t="shared" si="2"/>
        <v>0</v>
      </c>
      <c r="M34" s="52">
        <f t="shared" si="2"/>
        <v>0</v>
      </c>
      <c r="N34" s="52">
        <f t="shared" si="2"/>
        <v>0</v>
      </c>
      <c r="O34" s="52">
        <f t="shared" si="2"/>
        <v>0</v>
      </c>
      <c r="P34" s="52">
        <f t="shared" si="2"/>
        <v>0</v>
      </c>
      <c r="Q34" s="52">
        <f t="shared" si="2"/>
        <v>0</v>
      </c>
    </row>
    <row r="35" spans="1:17" ht="11.45" customHeight="1" x14ac:dyDescent="0.25">
      <c r="A35" s="147" t="s">
        <v>146</v>
      </c>
      <c r="B35" s="46">
        <f t="shared" ref="B35:Q35" si="3">IF(B21=0,0,B21/B$19)</f>
        <v>1</v>
      </c>
      <c r="C35" s="46">
        <f t="shared" si="3"/>
        <v>1</v>
      </c>
      <c r="D35" s="46">
        <f t="shared" si="3"/>
        <v>1</v>
      </c>
      <c r="E35" s="46">
        <f t="shared" si="3"/>
        <v>1</v>
      </c>
      <c r="F35" s="46">
        <f t="shared" si="3"/>
        <v>1</v>
      </c>
      <c r="G35" s="46">
        <f t="shared" si="3"/>
        <v>1</v>
      </c>
      <c r="H35" s="46">
        <f t="shared" si="3"/>
        <v>1</v>
      </c>
      <c r="I35" s="46">
        <f t="shared" si="3"/>
        <v>1</v>
      </c>
      <c r="J35" s="46">
        <f t="shared" si="3"/>
        <v>1</v>
      </c>
      <c r="K35" s="46">
        <f t="shared" si="3"/>
        <v>1</v>
      </c>
      <c r="L35" s="46">
        <f t="shared" si="3"/>
        <v>1</v>
      </c>
      <c r="M35" s="46">
        <f t="shared" si="3"/>
        <v>1</v>
      </c>
      <c r="N35" s="46">
        <f t="shared" si="3"/>
        <v>1</v>
      </c>
      <c r="O35" s="46">
        <f t="shared" si="3"/>
        <v>1</v>
      </c>
      <c r="P35" s="46">
        <f t="shared" si="3"/>
        <v>1</v>
      </c>
      <c r="Q35" s="46">
        <f t="shared" si="3"/>
        <v>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69.429030325200003</v>
      </c>
      <c r="C4" s="100">
        <v>82.915244848800015</v>
      </c>
      <c r="D4" s="100">
        <v>60.344779347324007</v>
      </c>
      <c r="E4" s="100">
        <v>35.463749302800004</v>
      </c>
      <c r="F4" s="100">
        <v>49.948942680000009</v>
      </c>
      <c r="G4" s="100">
        <v>56.941794655199999</v>
      </c>
      <c r="H4" s="100">
        <v>32.466812742000009</v>
      </c>
      <c r="I4" s="100">
        <v>45.45353783880001</v>
      </c>
      <c r="J4" s="100">
        <v>60.937710069600016</v>
      </c>
      <c r="K4" s="100">
        <v>37.961196436800002</v>
      </c>
      <c r="L4" s="100">
        <v>49.948942680000009</v>
      </c>
      <c r="M4" s="100">
        <v>50.569426440000008</v>
      </c>
      <c r="N4" s="100">
        <v>50.063732175600002</v>
      </c>
      <c r="O4" s="100">
        <v>49.558037911200003</v>
      </c>
      <c r="P4" s="100">
        <v>49.052343646800004</v>
      </c>
      <c r="Q4" s="100">
        <v>48.546649382399998</v>
      </c>
    </row>
    <row r="5" spans="1:17" ht="11.45" customHeight="1" x14ac:dyDescent="0.25">
      <c r="A5" s="141" t="s">
        <v>91</v>
      </c>
      <c r="B5" s="140">
        <f t="shared" ref="B5:Q5" si="0">B4</f>
        <v>69.429030325200003</v>
      </c>
      <c r="C5" s="140">
        <f t="shared" si="0"/>
        <v>82.915244848800015</v>
      </c>
      <c r="D5" s="140">
        <f t="shared" si="0"/>
        <v>60.344779347324007</v>
      </c>
      <c r="E5" s="140">
        <f t="shared" si="0"/>
        <v>35.463749302800004</v>
      </c>
      <c r="F5" s="140">
        <f t="shared" si="0"/>
        <v>49.948942680000009</v>
      </c>
      <c r="G5" s="140">
        <f t="shared" si="0"/>
        <v>56.941794655199999</v>
      </c>
      <c r="H5" s="140">
        <f t="shared" si="0"/>
        <v>32.466812742000009</v>
      </c>
      <c r="I5" s="140">
        <f t="shared" si="0"/>
        <v>45.45353783880001</v>
      </c>
      <c r="J5" s="140">
        <f t="shared" si="0"/>
        <v>60.937710069600016</v>
      </c>
      <c r="K5" s="140">
        <f t="shared" si="0"/>
        <v>37.961196436800002</v>
      </c>
      <c r="L5" s="140">
        <f t="shared" si="0"/>
        <v>49.948942680000009</v>
      </c>
      <c r="M5" s="140">
        <f t="shared" si="0"/>
        <v>50.569426440000008</v>
      </c>
      <c r="N5" s="140">
        <f t="shared" si="0"/>
        <v>50.063732175600002</v>
      </c>
      <c r="O5" s="140">
        <f t="shared" si="0"/>
        <v>49.558037911200003</v>
      </c>
      <c r="P5" s="140">
        <f t="shared" si="0"/>
        <v>49.052343646800004</v>
      </c>
      <c r="Q5" s="140">
        <f t="shared" si="0"/>
        <v>48.546649382399998</v>
      </c>
    </row>
    <row r="7" spans="1:17" ht="11.45" customHeight="1" x14ac:dyDescent="0.25">
      <c r="A7" s="27" t="s">
        <v>100</v>
      </c>
      <c r="B7" s="71">
        <f t="shared" ref="B7:Q7" si="1">SUM(B8:B9)</f>
        <v>69.429030325200003</v>
      </c>
      <c r="C7" s="71">
        <f t="shared" si="1"/>
        <v>82.915244848800015</v>
      </c>
      <c r="D7" s="71">
        <f t="shared" si="1"/>
        <v>60.344779347323993</v>
      </c>
      <c r="E7" s="71">
        <f t="shared" si="1"/>
        <v>35.463749302800004</v>
      </c>
      <c r="F7" s="71">
        <f t="shared" si="1"/>
        <v>49.948942680000009</v>
      </c>
      <c r="G7" s="71">
        <f t="shared" si="1"/>
        <v>56.941794655199999</v>
      </c>
      <c r="H7" s="71">
        <f t="shared" si="1"/>
        <v>32.466812742000009</v>
      </c>
      <c r="I7" s="71">
        <f t="shared" si="1"/>
        <v>45.45353783880001</v>
      </c>
      <c r="J7" s="71">
        <f t="shared" si="1"/>
        <v>60.937710069600016</v>
      </c>
      <c r="K7" s="71">
        <f t="shared" si="1"/>
        <v>37.961196436800002</v>
      </c>
      <c r="L7" s="71">
        <f t="shared" si="1"/>
        <v>49.948942680000009</v>
      </c>
      <c r="M7" s="71">
        <f t="shared" si="1"/>
        <v>50.569426440000008</v>
      </c>
      <c r="N7" s="71">
        <f t="shared" si="1"/>
        <v>50.063732175600002</v>
      </c>
      <c r="O7" s="71">
        <f t="shared" si="1"/>
        <v>49.558037911200003</v>
      </c>
      <c r="P7" s="71">
        <f t="shared" si="1"/>
        <v>49.052343646800004</v>
      </c>
      <c r="Q7" s="71">
        <f t="shared" si="1"/>
        <v>48.546649382399998</v>
      </c>
    </row>
    <row r="8" spans="1:17" ht="11.45" customHeight="1" x14ac:dyDescent="0.25">
      <c r="A8" s="148" t="s">
        <v>147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</row>
    <row r="9" spans="1:17" ht="11.45" customHeight="1" x14ac:dyDescent="0.25">
      <c r="A9" s="147" t="s">
        <v>146</v>
      </c>
      <c r="B9" s="69">
        <v>69.429030325200003</v>
      </c>
      <c r="C9" s="69">
        <v>82.915244848800015</v>
      </c>
      <c r="D9" s="69">
        <v>60.344779347323993</v>
      </c>
      <c r="E9" s="69">
        <v>35.463749302800004</v>
      </c>
      <c r="F9" s="69">
        <v>49.948942680000009</v>
      </c>
      <c r="G9" s="69">
        <v>56.941794655199999</v>
      </c>
      <c r="H9" s="69">
        <v>32.466812742000009</v>
      </c>
      <c r="I9" s="69">
        <v>45.45353783880001</v>
      </c>
      <c r="J9" s="69">
        <v>60.937710069600016</v>
      </c>
      <c r="K9" s="69">
        <v>37.961196436800002</v>
      </c>
      <c r="L9" s="69">
        <v>49.948942680000009</v>
      </c>
      <c r="M9" s="69">
        <v>50.569426440000008</v>
      </c>
      <c r="N9" s="69">
        <v>50.063732175600002</v>
      </c>
      <c r="O9" s="69">
        <v>49.558037911200003</v>
      </c>
      <c r="P9" s="69">
        <v>49.052343646800004</v>
      </c>
      <c r="Q9" s="69">
        <v>48.546649382399998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3.1024188000000001</v>
      </c>
      <c r="C14" s="100">
        <f>IF(C4=0,0,C4/TrNavi_ene!C4)</f>
        <v>3.1024188000000001</v>
      </c>
      <c r="D14" s="100">
        <f>IF(D4=0,0,D4/TrNavi_ene!D4)</f>
        <v>3.0766129830189923</v>
      </c>
      <c r="E14" s="100">
        <f>IF(E4=0,0,E4/TrNavi_ene!E4)</f>
        <v>3.1024188000000001</v>
      </c>
      <c r="F14" s="100">
        <f>IF(F4=0,0,F4/TrNavi_ene!F4)</f>
        <v>3.1024188000000001</v>
      </c>
      <c r="G14" s="100">
        <f>IF(G4=0,0,G4/TrNavi_ene!G4)</f>
        <v>3.1024188000000001</v>
      </c>
      <c r="H14" s="100">
        <f>IF(H4=0,0,H4/TrNavi_ene!H4)</f>
        <v>3.1024188000000006</v>
      </c>
      <c r="I14" s="100">
        <f>IF(I4=0,0,I4/TrNavi_ene!I4)</f>
        <v>3.1024188000000001</v>
      </c>
      <c r="J14" s="100">
        <f>IF(J4=0,0,J4/TrNavi_ene!J4)</f>
        <v>3.1024188000000001</v>
      </c>
      <c r="K14" s="100">
        <f>IF(K4=0,0,K4/TrNavi_ene!K4)</f>
        <v>3.1024188000000001</v>
      </c>
      <c r="L14" s="100">
        <f>IF(L4=0,0,L4/TrNavi_ene!L4)</f>
        <v>3.1024188000000001</v>
      </c>
      <c r="M14" s="100">
        <f>IF(M4=0,0,M4/TrNavi_ene!M4)</f>
        <v>3.1024188000000001</v>
      </c>
      <c r="N14" s="100">
        <f>IF(N4=0,0,N4/TrNavi_ene!N4)</f>
        <v>3.1024188000000001</v>
      </c>
      <c r="O14" s="100">
        <f>IF(O4=0,0,O4/TrNavi_ene!O4)</f>
        <v>3.1024188000000001</v>
      </c>
      <c r="P14" s="100">
        <f>IF(P4=0,0,P4/TrNavi_ene!P4)</f>
        <v>3.1024188000000001</v>
      </c>
      <c r="Q14" s="100">
        <f>IF(Q4=0,0,Q4/TrNavi_ene!Q4)</f>
        <v>3.1024188000000001</v>
      </c>
    </row>
    <row r="15" spans="1:17" ht="11.45" customHeight="1" x14ac:dyDescent="0.25">
      <c r="A15" s="141" t="s">
        <v>91</v>
      </c>
      <c r="B15" s="140">
        <f t="shared" ref="B15:Q15" si="2">B14</f>
        <v>3.1024188000000001</v>
      </c>
      <c r="C15" s="140">
        <f t="shared" si="2"/>
        <v>3.1024188000000001</v>
      </c>
      <c r="D15" s="140">
        <f t="shared" si="2"/>
        <v>3.0766129830189923</v>
      </c>
      <c r="E15" s="140">
        <f t="shared" si="2"/>
        <v>3.1024188000000001</v>
      </c>
      <c r="F15" s="140">
        <f t="shared" si="2"/>
        <v>3.1024188000000001</v>
      </c>
      <c r="G15" s="140">
        <f t="shared" si="2"/>
        <v>3.1024188000000001</v>
      </c>
      <c r="H15" s="140">
        <f t="shared" si="2"/>
        <v>3.1024188000000006</v>
      </c>
      <c r="I15" s="140">
        <f t="shared" si="2"/>
        <v>3.1024188000000001</v>
      </c>
      <c r="J15" s="140">
        <f t="shared" si="2"/>
        <v>3.1024188000000001</v>
      </c>
      <c r="K15" s="140">
        <f t="shared" si="2"/>
        <v>3.1024188000000001</v>
      </c>
      <c r="L15" s="140">
        <f t="shared" si="2"/>
        <v>3.1024188000000001</v>
      </c>
      <c r="M15" s="140">
        <f t="shared" si="2"/>
        <v>3.1024188000000001</v>
      </c>
      <c r="N15" s="140">
        <f t="shared" si="2"/>
        <v>3.1024188000000001</v>
      </c>
      <c r="O15" s="140">
        <f t="shared" si="2"/>
        <v>3.1024188000000001</v>
      </c>
      <c r="P15" s="140">
        <f t="shared" si="2"/>
        <v>3.1024188000000001</v>
      </c>
      <c r="Q15" s="140">
        <f t="shared" si="2"/>
        <v>3.1024188000000001</v>
      </c>
    </row>
    <row r="17" spans="1:17" ht="11.45" customHeight="1" x14ac:dyDescent="0.25">
      <c r="A17" s="27" t="s">
        <v>123</v>
      </c>
      <c r="B17" s="68">
        <f>IF(B7=0,"",B7/TrNavi_act!B7*100)</f>
        <v>1835.8570982639367</v>
      </c>
      <c r="C17" s="68">
        <f>IF(C7=0,"",C7/TrNavi_act!C7*100)</f>
        <v>1818.4039001163655</v>
      </c>
      <c r="D17" s="68">
        <f>IF(D7=0,"",D7/TrNavi_act!D7*100)</f>
        <v>1786.134998178484</v>
      </c>
      <c r="E17" s="68">
        <f>IF(E7=0,"",E7/TrNavi_act!E7*100)</f>
        <v>1783.9937006440043</v>
      </c>
      <c r="F17" s="68">
        <f>IF(F7=0,"",F7/TrNavi_act!F7*100)</f>
        <v>1767.0335594757169</v>
      </c>
      <c r="G17" s="68">
        <f>IF(G7=0,"",G7/TrNavi_act!G7*100)</f>
        <v>1750.2346556415887</v>
      </c>
      <c r="H17" s="68">
        <f>IF(H7=0,"",H7/TrNavi_act!H7*100)</f>
        <v>1733.595456284218</v>
      </c>
      <c r="I17" s="68">
        <f>IF(I7=0,"",I7/TrNavi_act!I7*100)</f>
        <v>1717.1144431188306</v>
      </c>
      <c r="J17" s="68">
        <f>IF(J7=0,"",J7/TrNavi_act!J7*100)</f>
        <v>1700.7901122947437</v>
      </c>
      <c r="K17" s="68">
        <f>IF(K7=0,"",K7/TrNavi_act!K7*100)</f>
        <v>1684.6209742581391</v>
      </c>
      <c r="L17" s="68">
        <f>IF(L7=0,"",L7/TrNavi_act!L7*100)</f>
        <v>1668.6055536161482</v>
      </c>
      <c r="M17" s="68">
        <f>IF(M7=0,"",M7/TrNavi_act!M7*100)</f>
        <v>1652.7423890022253</v>
      </c>
      <c r="N17" s="68">
        <f>IF(N7=0,"",N7/TrNavi_act!N7*100)</f>
        <v>1637.0300329428001</v>
      </c>
      <c r="O17" s="68">
        <f>IF(O7=0,"",O7/TrNavi_act!O7*100)</f>
        <v>1621.4670517252021</v>
      </c>
      <c r="P17" s="68">
        <f>IF(P7=0,"",P7/TrNavi_act!P7*100)</f>
        <v>1606.0520252668362</v>
      </c>
      <c r="Q17" s="68">
        <f>IF(Q7=0,"",Q7/TrNavi_act!Q7*100)</f>
        <v>1590.7835469856032</v>
      </c>
    </row>
    <row r="18" spans="1:17" ht="11.45" customHeight="1" x14ac:dyDescent="0.25">
      <c r="A18" s="148" t="s">
        <v>147</v>
      </c>
      <c r="B18" s="77" t="str">
        <f>IF(B8=0,"",B8/TrNavi_act!B8*100)</f>
        <v/>
      </c>
      <c r="C18" s="77" t="str">
        <f>IF(C8=0,"",C8/TrNavi_act!C8*100)</f>
        <v/>
      </c>
      <c r="D18" s="77" t="str">
        <f>IF(D8=0,"",D8/TrNavi_act!D8*100)</f>
        <v/>
      </c>
      <c r="E18" s="77" t="str">
        <f>IF(E8=0,"",E8/TrNavi_act!E8*100)</f>
        <v/>
      </c>
      <c r="F18" s="77" t="str">
        <f>IF(F8=0,"",F8/TrNavi_act!F8*100)</f>
        <v/>
      </c>
      <c r="G18" s="77" t="str">
        <f>IF(G8=0,"",G8/TrNavi_act!G8*100)</f>
        <v/>
      </c>
      <c r="H18" s="77" t="str">
        <f>IF(H8=0,"",H8/TrNavi_act!H8*100)</f>
        <v/>
      </c>
      <c r="I18" s="77" t="str">
        <f>IF(I8=0,"",I8/TrNavi_act!I8*100)</f>
        <v/>
      </c>
      <c r="J18" s="77" t="str">
        <f>IF(J8=0,"",J8/TrNavi_act!J8*100)</f>
        <v/>
      </c>
      <c r="K18" s="77" t="str">
        <f>IF(K8=0,"",K8/TrNavi_act!K8*100)</f>
        <v/>
      </c>
      <c r="L18" s="77" t="str">
        <f>IF(L8=0,"",L8/TrNavi_act!L8*100)</f>
        <v/>
      </c>
      <c r="M18" s="77" t="str">
        <f>IF(M8=0,"",M8/TrNavi_act!M8*100)</f>
        <v/>
      </c>
      <c r="N18" s="77" t="str">
        <f>IF(N8=0,"",N8/TrNavi_act!N8*100)</f>
        <v/>
      </c>
      <c r="O18" s="77" t="str">
        <f>IF(O8=0,"",O8/TrNavi_act!O8*100)</f>
        <v/>
      </c>
      <c r="P18" s="77" t="str">
        <f>IF(P8=0,"",P8/TrNavi_act!P8*100)</f>
        <v/>
      </c>
      <c r="Q18" s="77" t="str">
        <f>IF(Q8=0,"",Q8/TrNavi_act!Q8*100)</f>
        <v/>
      </c>
    </row>
    <row r="19" spans="1:17" ht="11.45" customHeight="1" x14ac:dyDescent="0.25">
      <c r="A19" s="147" t="s">
        <v>146</v>
      </c>
      <c r="B19" s="74">
        <f>IF(B9=0,"",B9/TrNavi_act!B9*100)</f>
        <v>1835.8570982639367</v>
      </c>
      <c r="C19" s="74">
        <f>IF(C9=0,"",C9/TrNavi_act!C9*100)</f>
        <v>1818.4039001163655</v>
      </c>
      <c r="D19" s="74">
        <f>IF(D9=0,"",D9/TrNavi_act!D9*100)</f>
        <v>1786.134998178484</v>
      </c>
      <c r="E19" s="74">
        <f>IF(E9=0,"",E9/TrNavi_act!E9*100)</f>
        <v>1783.9937006440043</v>
      </c>
      <c r="F19" s="74">
        <f>IF(F9=0,"",F9/TrNavi_act!F9*100)</f>
        <v>1767.0335594757169</v>
      </c>
      <c r="G19" s="74">
        <f>IF(G9=0,"",G9/TrNavi_act!G9*100)</f>
        <v>1750.2346556415887</v>
      </c>
      <c r="H19" s="74">
        <f>IF(H9=0,"",H9/TrNavi_act!H9*100)</f>
        <v>1733.595456284218</v>
      </c>
      <c r="I19" s="74">
        <f>IF(I9=0,"",I9/TrNavi_act!I9*100)</f>
        <v>1717.1144431188306</v>
      </c>
      <c r="J19" s="74">
        <f>IF(J9=0,"",J9/TrNavi_act!J9*100)</f>
        <v>1700.7901122947437</v>
      </c>
      <c r="K19" s="74">
        <f>IF(K9=0,"",K9/TrNavi_act!K9*100)</f>
        <v>1684.6209742581391</v>
      </c>
      <c r="L19" s="74">
        <f>IF(L9=0,"",L9/TrNavi_act!L9*100)</f>
        <v>1668.6055536161482</v>
      </c>
      <c r="M19" s="74">
        <f>IF(M9=0,"",M9/TrNavi_act!M9*100)</f>
        <v>1652.7423890022253</v>
      </c>
      <c r="N19" s="74">
        <f>IF(N9=0,"",N9/TrNavi_act!N9*100)</f>
        <v>1637.0300329428001</v>
      </c>
      <c r="O19" s="74">
        <f>IF(O9=0,"",O9/TrNavi_act!O9*100)</f>
        <v>1621.4670517252021</v>
      </c>
      <c r="P19" s="74">
        <f>IF(P9=0,"",P9/TrNavi_act!P9*100)</f>
        <v>1606.0520252668362</v>
      </c>
      <c r="Q19" s="74">
        <f>IF(Q9=0,"",Q9/TrNavi_act!Q9*100)</f>
        <v>1590.7835469856032</v>
      </c>
    </row>
    <row r="21" spans="1:17" ht="11.45" customHeight="1" x14ac:dyDescent="0.25">
      <c r="A21" s="27" t="s">
        <v>155</v>
      </c>
      <c r="B21" s="68">
        <f>IF(B7=0,"",B7/TrNavi_act!B3*1000)</f>
        <v>50.336424508953819</v>
      </c>
      <c r="C21" s="68">
        <f>IF(C7=0,"",C7/TrNavi_act!C3*1000)</f>
        <v>83.315157605305487</v>
      </c>
      <c r="D21" s="68">
        <f>IF(D7=0,"",D7/TrNavi_act!D3*1000)</f>
        <v>100.62494471789893</v>
      </c>
      <c r="E21" s="68">
        <f>IF(E7=0,"",E7/TrNavi_act!E3*1000)</f>
        <v>67.873204407272738</v>
      </c>
      <c r="F21" s="68">
        <f>IF(F7=0,"",F7/TrNavi_act!F3*1000)</f>
        <v>67.407480000000007</v>
      </c>
      <c r="G21" s="68">
        <f>IF(G7=0,"",G7/TrNavi_act!G3*1000)</f>
        <v>76.917188511684458</v>
      </c>
      <c r="H21" s="68">
        <f>IF(H7=0,"",H7/TrNavi_act!H3*1000)</f>
        <v>50.041326667694214</v>
      </c>
      <c r="I21" s="68">
        <f>IF(I7=0,"",I7/TrNavi_act!I3*1000)</f>
        <v>45.272448046613555</v>
      </c>
      <c r="J21" s="68">
        <f>IF(J7=0,"",J7/TrNavi_act!J3*1000)</f>
        <v>55.347602243051782</v>
      </c>
      <c r="K21" s="68">
        <f>IF(K7=0,"",K7/TrNavi_act!K3*1000)</f>
        <v>42.226024957508344</v>
      </c>
      <c r="L21" s="68">
        <f>IF(L7=0,"",L7/TrNavi_act!L3*1000)</f>
        <v>42.009203263246434</v>
      </c>
      <c r="M21" s="68">
        <f>IF(M7=0,"",M7/TrNavi_act!M3*1000)</f>
        <v>54.317321632653069</v>
      </c>
      <c r="N21" s="68">
        <f>IF(N7=0,"",N7/TrNavi_act!N3*1000)</f>
        <v>50.774576243002031</v>
      </c>
      <c r="O21" s="68">
        <f>IF(O7=0,"",O7/TrNavi_act!O3*1000)</f>
        <v>49.262463132405571</v>
      </c>
      <c r="P21" s="68">
        <f>IF(P7=0,"",P7/TrNavi_act!P3*1000)</f>
        <v>54.201484692596686</v>
      </c>
      <c r="Q21" s="68">
        <f>IF(Q7=0,"",Q7/TrNavi_act!Q3*1000)</f>
        <v>65.515046400000003</v>
      </c>
    </row>
    <row r="22" spans="1:17" ht="11.45" customHeight="1" x14ac:dyDescent="0.25">
      <c r="A22" s="148" t="s">
        <v>147</v>
      </c>
      <c r="B22" s="77" t="str">
        <f>IF(B8=0,"",B8/TrNavi_act!B4*1000)</f>
        <v/>
      </c>
      <c r="C22" s="77" t="str">
        <f>IF(C8=0,"",C8/TrNavi_act!C4*1000)</f>
        <v/>
      </c>
      <c r="D22" s="77" t="str">
        <f>IF(D8=0,"",D8/TrNavi_act!D4*1000)</f>
        <v/>
      </c>
      <c r="E22" s="77" t="str">
        <f>IF(E8=0,"",E8/TrNavi_act!E4*1000)</f>
        <v/>
      </c>
      <c r="F22" s="77" t="str">
        <f>IF(F8=0,"",F8/TrNavi_act!F4*1000)</f>
        <v/>
      </c>
      <c r="G22" s="77" t="str">
        <f>IF(G8=0,"",G8/TrNavi_act!G4*1000)</f>
        <v/>
      </c>
      <c r="H22" s="77" t="str">
        <f>IF(H8=0,"",H8/TrNavi_act!H4*1000)</f>
        <v/>
      </c>
      <c r="I22" s="77" t="str">
        <f>IF(I8=0,"",I8/TrNavi_act!I4*1000)</f>
        <v/>
      </c>
      <c r="J22" s="77" t="str">
        <f>IF(J8=0,"",J8/TrNavi_act!J4*1000)</f>
        <v/>
      </c>
      <c r="K22" s="77" t="str">
        <f>IF(K8=0,"",K8/TrNavi_act!K4*1000)</f>
        <v/>
      </c>
      <c r="L22" s="77" t="str">
        <f>IF(L8=0,"",L8/TrNavi_act!L4*1000)</f>
        <v/>
      </c>
      <c r="M22" s="77" t="str">
        <f>IF(M8=0,"",M8/TrNavi_act!M4*1000)</f>
        <v/>
      </c>
      <c r="N22" s="77" t="str">
        <f>IF(N8=0,"",N8/TrNavi_act!N4*1000)</f>
        <v/>
      </c>
      <c r="O22" s="77" t="str">
        <f>IF(O8=0,"",O8/TrNavi_act!O4*1000)</f>
        <v/>
      </c>
      <c r="P22" s="77" t="str">
        <f>IF(P8=0,"",P8/TrNavi_act!P4*1000)</f>
        <v/>
      </c>
      <c r="Q22" s="77" t="str">
        <f>IF(Q8=0,"",Q8/TrNavi_act!Q4*1000)</f>
        <v/>
      </c>
    </row>
    <row r="23" spans="1:17" ht="11.45" customHeight="1" x14ac:dyDescent="0.25">
      <c r="A23" s="147" t="s">
        <v>146</v>
      </c>
      <c r="B23" s="74">
        <f>IF(B9=0,"",B9/TrNavi_act!B5*1000)</f>
        <v>50.336424508953819</v>
      </c>
      <c r="C23" s="74">
        <f>IF(C9=0,"",C9/TrNavi_act!C5*1000)</f>
        <v>83.315157605305487</v>
      </c>
      <c r="D23" s="74">
        <f>IF(D9=0,"",D9/TrNavi_act!D5*1000)</f>
        <v>100.62494471789893</v>
      </c>
      <c r="E23" s="74">
        <f>IF(E9=0,"",E9/TrNavi_act!E5*1000)</f>
        <v>67.873204407272738</v>
      </c>
      <c r="F23" s="74">
        <f>IF(F9=0,"",F9/TrNavi_act!F5*1000)</f>
        <v>67.407480000000007</v>
      </c>
      <c r="G23" s="74">
        <f>IF(G9=0,"",G9/TrNavi_act!G5*1000)</f>
        <v>76.917188511684458</v>
      </c>
      <c r="H23" s="74">
        <f>IF(H9=0,"",H9/TrNavi_act!H5*1000)</f>
        <v>50.041326667694214</v>
      </c>
      <c r="I23" s="74">
        <f>IF(I9=0,"",I9/TrNavi_act!I5*1000)</f>
        <v>45.272448046613555</v>
      </c>
      <c r="J23" s="74">
        <f>IF(J9=0,"",J9/TrNavi_act!J5*1000)</f>
        <v>55.347602243051782</v>
      </c>
      <c r="K23" s="74">
        <f>IF(K9=0,"",K9/TrNavi_act!K5*1000)</f>
        <v>42.226024957508344</v>
      </c>
      <c r="L23" s="74">
        <f>IF(L9=0,"",L9/TrNavi_act!L5*1000)</f>
        <v>42.009203263246434</v>
      </c>
      <c r="M23" s="74">
        <f>IF(M9=0,"",M9/TrNavi_act!M5*1000)</f>
        <v>54.317321632653069</v>
      </c>
      <c r="N23" s="74">
        <f>IF(N9=0,"",N9/TrNavi_act!N5*1000)</f>
        <v>50.774576243002031</v>
      </c>
      <c r="O23" s="74">
        <f>IF(O9=0,"",O9/TrNavi_act!O5*1000)</f>
        <v>49.262463132405571</v>
      </c>
      <c r="P23" s="74">
        <f>IF(P9=0,"",P9/TrNavi_act!P5*1000)</f>
        <v>54.201484692596686</v>
      </c>
      <c r="Q23" s="74">
        <f>IF(Q9=0,"",Q9/TrNavi_act!Q5*1000)</f>
        <v>65.515046400000003</v>
      </c>
    </row>
    <row r="25" spans="1:17" ht="11.45" customHeight="1" x14ac:dyDescent="0.25">
      <c r="A25" s="27" t="s">
        <v>40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0</v>
      </c>
      <c r="C26" s="52">
        <f t="shared" si="4"/>
        <v>0</v>
      </c>
      <c r="D26" s="52">
        <f t="shared" si="4"/>
        <v>0</v>
      </c>
      <c r="E26" s="52">
        <f t="shared" si="4"/>
        <v>0</v>
      </c>
      <c r="F26" s="52">
        <f t="shared" si="4"/>
        <v>0</v>
      </c>
      <c r="G26" s="52">
        <f t="shared" si="4"/>
        <v>0</v>
      </c>
      <c r="H26" s="52">
        <f t="shared" si="4"/>
        <v>0</v>
      </c>
      <c r="I26" s="52">
        <f t="shared" si="4"/>
        <v>0</v>
      </c>
      <c r="J26" s="52">
        <f t="shared" si="4"/>
        <v>0</v>
      </c>
      <c r="K26" s="52">
        <f t="shared" si="4"/>
        <v>0</v>
      </c>
      <c r="L26" s="52">
        <f t="shared" si="4"/>
        <v>0</v>
      </c>
      <c r="M26" s="52">
        <f t="shared" si="4"/>
        <v>0</v>
      </c>
      <c r="N26" s="52">
        <f t="shared" si="4"/>
        <v>0</v>
      </c>
      <c r="O26" s="52">
        <f t="shared" si="4"/>
        <v>0</v>
      </c>
      <c r="P26" s="52">
        <f t="shared" si="4"/>
        <v>0</v>
      </c>
      <c r="Q26" s="52">
        <f t="shared" si="4"/>
        <v>0</v>
      </c>
    </row>
    <row r="27" spans="1:17" ht="11.45" customHeight="1" x14ac:dyDescent="0.25">
      <c r="A27" s="147" t="s">
        <v>146</v>
      </c>
      <c r="B27" s="46">
        <f t="shared" ref="B27:Q27" si="5">IF(B9=0,0,B9/B$7)</f>
        <v>1</v>
      </c>
      <c r="C27" s="46">
        <f t="shared" si="5"/>
        <v>1</v>
      </c>
      <c r="D27" s="46">
        <f t="shared" si="5"/>
        <v>1</v>
      </c>
      <c r="E27" s="46">
        <f t="shared" si="5"/>
        <v>1</v>
      </c>
      <c r="F27" s="46">
        <f t="shared" si="5"/>
        <v>1</v>
      </c>
      <c r="G27" s="46">
        <f t="shared" si="5"/>
        <v>1</v>
      </c>
      <c r="H27" s="46">
        <f t="shared" si="5"/>
        <v>1</v>
      </c>
      <c r="I27" s="46">
        <f t="shared" si="5"/>
        <v>1</v>
      </c>
      <c r="J27" s="46">
        <f t="shared" si="5"/>
        <v>1</v>
      </c>
      <c r="K27" s="46">
        <f t="shared" si="5"/>
        <v>1</v>
      </c>
      <c r="L27" s="46">
        <f t="shared" si="5"/>
        <v>1</v>
      </c>
      <c r="M27" s="46">
        <f t="shared" si="5"/>
        <v>1</v>
      </c>
      <c r="N27" s="46">
        <f t="shared" si="5"/>
        <v>1</v>
      </c>
      <c r="O27" s="46">
        <f t="shared" si="5"/>
        <v>1</v>
      </c>
      <c r="P27" s="46">
        <f t="shared" si="5"/>
        <v>1</v>
      </c>
      <c r="Q27" s="46">
        <f t="shared" si="5"/>
        <v>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SK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36890.424885863547</v>
      </c>
      <c r="C4" s="40">
        <f t="shared" si="0"/>
        <v>36791.881102285581</v>
      </c>
      <c r="D4" s="40">
        <f t="shared" si="0"/>
        <v>37723.889613240608</v>
      </c>
      <c r="E4" s="40">
        <f t="shared" si="0"/>
        <v>37254.921387050075</v>
      </c>
      <c r="F4" s="40">
        <f t="shared" si="0"/>
        <v>37617.71445331398</v>
      </c>
      <c r="G4" s="40">
        <f t="shared" si="0"/>
        <v>38749.213871261869</v>
      </c>
      <c r="H4" s="40">
        <f t="shared" si="0"/>
        <v>39025.00277880358</v>
      </c>
      <c r="I4" s="40">
        <f t="shared" si="0"/>
        <v>38749.366665877038</v>
      </c>
      <c r="J4" s="40">
        <f t="shared" si="0"/>
        <v>38288.185039430908</v>
      </c>
      <c r="K4" s="40">
        <f t="shared" si="0"/>
        <v>35665.198971959995</v>
      </c>
      <c r="L4" s="40">
        <f t="shared" si="0"/>
        <v>36017.800543367899</v>
      </c>
      <c r="M4" s="40">
        <f t="shared" si="0"/>
        <v>36352.728654323713</v>
      </c>
      <c r="N4" s="40">
        <f t="shared" si="0"/>
        <v>36265.497404170499</v>
      </c>
      <c r="O4" s="40">
        <f t="shared" si="0"/>
        <v>36336.183296398296</v>
      </c>
      <c r="P4" s="40">
        <f t="shared" si="0"/>
        <v>36722.240007623128</v>
      </c>
      <c r="Q4" s="40">
        <f t="shared" si="0"/>
        <v>38001.115497744075</v>
      </c>
    </row>
    <row r="5" spans="1:17" ht="11.45" customHeight="1" x14ac:dyDescent="0.25">
      <c r="A5" s="23" t="s">
        <v>50</v>
      </c>
      <c r="B5" s="39">
        <f t="shared" ref="B5:Q5" si="1">B6+B7+B8</f>
        <v>33306.615452639082</v>
      </c>
      <c r="C5" s="39">
        <f t="shared" si="1"/>
        <v>33365.169997701094</v>
      </c>
      <c r="D5" s="39">
        <f t="shared" si="1"/>
        <v>34282.402514893249</v>
      </c>
      <c r="E5" s="39">
        <f t="shared" si="1"/>
        <v>34054.610617788421</v>
      </c>
      <c r="F5" s="39">
        <f t="shared" si="1"/>
        <v>34241.538820873175</v>
      </c>
      <c r="G5" s="39">
        <f t="shared" si="1"/>
        <v>34427.168282080565</v>
      </c>
      <c r="H5" s="39">
        <f t="shared" si="1"/>
        <v>35093.375804088457</v>
      </c>
      <c r="I5" s="39">
        <f t="shared" si="1"/>
        <v>34720.401627257597</v>
      </c>
      <c r="J5" s="39">
        <f t="shared" si="1"/>
        <v>33924.710403967227</v>
      </c>
      <c r="K5" s="39">
        <f t="shared" si="1"/>
        <v>31865.38624960581</v>
      </c>
      <c r="L5" s="39">
        <f t="shared" si="1"/>
        <v>32214.962797655673</v>
      </c>
      <c r="M5" s="39">
        <f t="shared" si="1"/>
        <v>32442.887144943434</v>
      </c>
      <c r="N5" s="39">
        <f t="shared" si="1"/>
        <v>32459.260711742823</v>
      </c>
      <c r="O5" s="39">
        <f t="shared" si="1"/>
        <v>32506.814101107841</v>
      </c>
      <c r="P5" s="39">
        <f t="shared" si="1"/>
        <v>32709.202795188299</v>
      </c>
      <c r="Q5" s="39">
        <f t="shared" si="1"/>
        <v>33015.848573895964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60.151952639079362</v>
      </c>
      <c r="C6" s="37">
        <f>TrRoad_act!C$5</f>
        <v>63.532777701094652</v>
      </c>
      <c r="D6" s="37">
        <f>TrRoad_act!D$5</f>
        <v>55.614144893245978</v>
      </c>
      <c r="E6" s="37">
        <f>TrRoad_act!E$5</f>
        <v>56.616217788418439</v>
      </c>
      <c r="F6" s="37">
        <f>TrRoad_act!F$5</f>
        <v>59.775590873169662</v>
      </c>
      <c r="G6" s="37">
        <f>TrRoad_act!G$5</f>
        <v>65.385822080566285</v>
      </c>
      <c r="H6" s="37">
        <f>TrRoad_act!H$5</f>
        <v>67.801804088453764</v>
      </c>
      <c r="I6" s="37">
        <f>TrRoad_act!I$5</f>
        <v>74.339627257596106</v>
      </c>
      <c r="J6" s="37">
        <f>TrRoad_act!J$5</f>
        <v>80.994803967230169</v>
      </c>
      <c r="K6" s="37">
        <f>TrRoad_act!K$5</f>
        <v>71.049449605810068</v>
      </c>
      <c r="L6" s="37">
        <f>TrRoad_act!L$5</f>
        <v>65.183297655671396</v>
      </c>
      <c r="M6" s="37">
        <f>TrRoad_act!M$5</f>
        <v>78.814234943436517</v>
      </c>
      <c r="N6" s="37">
        <f>TrRoad_act!N$5</f>
        <v>92.16928174282215</v>
      </c>
      <c r="O6" s="37">
        <f>TrRoad_act!O$5</f>
        <v>94.31990110783822</v>
      </c>
      <c r="P6" s="37">
        <f>TrRoad_act!P$5</f>
        <v>104.99407518829659</v>
      </c>
      <c r="Q6" s="37">
        <f>TrRoad_act!Q$5</f>
        <v>117.21812389596758</v>
      </c>
    </row>
    <row r="7" spans="1:17" ht="11.45" customHeight="1" x14ac:dyDescent="0.25">
      <c r="A7" s="17" t="str">
        <f>TrRoad_act!$A$6</f>
        <v>Passenger cars</v>
      </c>
      <c r="B7" s="37">
        <f>TrRoad_act!B$6</f>
        <v>23929</v>
      </c>
      <c r="C7" s="37">
        <f>TrRoad_act!C$6</f>
        <v>24056</v>
      </c>
      <c r="D7" s="37">
        <f>TrRoad_act!D$6</f>
        <v>24978</v>
      </c>
      <c r="E7" s="37">
        <f>TrRoad_act!E$6</f>
        <v>25224</v>
      </c>
      <c r="F7" s="37">
        <f>TrRoad_act!F$6</f>
        <v>25332</v>
      </c>
      <c r="G7" s="37">
        <f>TrRoad_act!G$6</f>
        <v>25824</v>
      </c>
      <c r="H7" s="37">
        <f>TrRoad_act!H$6</f>
        <v>26342</v>
      </c>
      <c r="I7" s="37">
        <f>TrRoad_act!I$6</f>
        <v>25994</v>
      </c>
      <c r="J7" s="37">
        <f>TrRoad_act!J$6</f>
        <v>26395</v>
      </c>
      <c r="K7" s="37">
        <f>TrRoad_act!K$6</f>
        <v>26420</v>
      </c>
      <c r="L7" s="37">
        <f>TrRoad_act!L$6</f>
        <v>26879</v>
      </c>
      <c r="M7" s="37">
        <f>TrRoad_act!M$6</f>
        <v>26887</v>
      </c>
      <c r="N7" s="37">
        <f>TrRoad_act!N$6</f>
        <v>26935</v>
      </c>
      <c r="O7" s="37">
        <f>TrRoad_act!O$6</f>
        <v>27155</v>
      </c>
      <c r="P7" s="37">
        <f>TrRoad_act!P$6</f>
        <v>27251</v>
      </c>
      <c r="Q7" s="37">
        <f>TrRoad_act!Q$6</f>
        <v>27531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9317.4634999999998</v>
      </c>
      <c r="C8" s="37">
        <f>TrRoad_act!C$13</f>
        <v>9245.6372200000005</v>
      </c>
      <c r="D8" s="37">
        <f>TrRoad_act!D$13</f>
        <v>9248.7883700000002</v>
      </c>
      <c r="E8" s="37">
        <f>TrRoad_act!E$13</f>
        <v>8773.9943999999996</v>
      </c>
      <c r="F8" s="37">
        <f>TrRoad_act!F$13</f>
        <v>8849.7632300000005</v>
      </c>
      <c r="G8" s="37">
        <f>TrRoad_act!G$13</f>
        <v>8537.7824600000004</v>
      </c>
      <c r="H8" s="37">
        <f>TrRoad_act!H$13</f>
        <v>8683.5740000000005</v>
      </c>
      <c r="I8" s="37">
        <f>TrRoad_act!I$13</f>
        <v>8652.0620000000017</v>
      </c>
      <c r="J8" s="37">
        <f>TrRoad_act!J$13</f>
        <v>7448.7155999999995</v>
      </c>
      <c r="K8" s="37">
        <f>TrRoad_act!K$13</f>
        <v>5374.3368</v>
      </c>
      <c r="L8" s="37">
        <f>TrRoad_act!L$13</f>
        <v>5270.7794999999996</v>
      </c>
      <c r="M8" s="37">
        <f>TrRoad_act!M$13</f>
        <v>5477.0729099999999</v>
      </c>
      <c r="N8" s="37">
        <f>TrRoad_act!N$13</f>
        <v>5432.0914300000004</v>
      </c>
      <c r="O8" s="37">
        <f>TrRoad_act!O$13</f>
        <v>5257.4942000000001</v>
      </c>
      <c r="P8" s="37">
        <f>TrRoad_act!P$13</f>
        <v>5353.2087200000005</v>
      </c>
      <c r="Q8" s="37">
        <f>TrRoad_act!Q$13</f>
        <v>5367.6304499999997</v>
      </c>
    </row>
    <row r="9" spans="1:17" ht="11.45" customHeight="1" x14ac:dyDescent="0.25">
      <c r="A9" s="19" t="s">
        <v>52</v>
      </c>
      <c r="B9" s="38">
        <f t="shared" ref="B9:Q9" si="2">B10+B11+B12</f>
        <v>3220</v>
      </c>
      <c r="C9" s="38">
        <f t="shared" si="2"/>
        <v>3162.3627799999999</v>
      </c>
      <c r="D9" s="38">
        <f t="shared" si="2"/>
        <v>3040.2116299999998</v>
      </c>
      <c r="E9" s="38">
        <f t="shared" si="2"/>
        <v>2683.0056</v>
      </c>
      <c r="F9" s="38">
        <f t="shared" si="2"/>
        <v>2590.23677</v>
      </c>
      <c r="G9" s="38">
        <f t="shared" si="2"/>
        <v>2568.2175400000001</v>
      </c>
      <c r="H9" s="38">
        <f t="shared" si="2"/>
        <v>2597.4259999999999</v>
      </c>
      <c r="I9" s="38">
        <f t="shared" si="2"/>
        <v>2559.9380000000001</v>
      </c>
      <c r="J9" s="38">
        <f t="shared" si="2"/>
        <v>2663.2844</v>
      </c>
      <c r="K9" s="38">
        <f t="shared" si="2"/>
        <v>2556.5259000000001</v>
      </c>
      <c r="L9" s="38">
        <f t="shared" si="2"/>
        <v>2592.4431</v>
      </c>
      <c r="M9" s="38">
        <f t="shared" si="2"/>
        <v>2737.8014199999998</v>
      </c>
      <c r="N9" s="38">
        <f t="shared" si="2"/>
        <v>2748.44884</v>
      </c>
      <c r="O9" s="38">
        <f t="shared" si="2"/>
        <v>2760.4070999999999</v>
      </c>
      <c r="P9" s="38">
        <f t="shared" si="2"/>
        <v>2839.87896</v>
      </c>
      <c r="Q9" s="38">
        <f t="shared" si="2"/>
        <v>3661.80015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350</v>
      </c>
      <c r="C10" s="37">
        <f>TrRail_act!C$5</f>
        <v>357.36277999999999</v>
      </c>
      <c r="D10" s="37">
        <f>TrRail_act!D$5</f>
        <v>358.21163000000001</v>
      </c>
      <c r="E10" s="37">
        <f>TrRail_act!E$5</f>
        <v>367.00559999999996</v>
      </c>
      <c r="F10" s="37">
        <f>TrRail_act!F$5</f>
        <v>362.23677000000004</v>
      </c>
      <c r="G10" s="37">
        <f>TrRail_act!G$5</f>
        <v>386.21753999999999</v>
      </c>
      <c r="H10" s="37">
        <f>TrRail_act!H$5</f>
        <v>384.42599999999999</v>
      </c>
      <c r="I10" s="37">
        <f>TrRail_act!I$5</f>
        <v>394.93799999999999</v>
      </c>
      <c r="J10" s="37">
        <f>TrRail_act!J$5</f>
        <v>367.28440000000001</v>
      </c>
      <c r="K10" s="37">
        <f>TrRail_act!K$5</f>
        <v>292.52589999999998</v>
      </c>
      <c r="L10" s="37">
        <f>TrRail_act!L$5</f>
        <v>283.44310000000002</v>
      </c>
      <c r="M10" s="37">
        <f>TrRail_act!M$5</f>
        <v>306.80142000000001</v>
      </c>
      <c r="N10" s="37">
        <f>TrRail_act!N$5</f>
        <v>289.44884000000002</v>
      </c>
      <c r="O10" s="37">
        <f>TrRail_act!O$5</f>
        <v>275.40710000000001</v>
      </c>
      <c r="P10" s="37">
        <f>TrRail_act!P$5</f>
        <v>256.87896000000001</v>
      </c>
      <c r="Q10" s="37">
        <f>TrRail_act!Q$5</f>
        <v>250.80015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2870</v>
      </c>
      <c r="C11" s="37">
        <f>TrRail_act!C$6</f>
        <v>2805</v>
      </c>
      <c r="D11" s="37">
        <f>TrRail_act!D$6</f>
        <v>2682</v>
      </c>
      <c r="E11" s="37">
        <f>TrRail_act!E$6</f>
        <v>2316</v>
      </c>
      <c r="F11" s="37">
        <f>TrRail_act!F$6</f>
        <v>2228</v>
      </c>
      <c r="G11" s="37">
        <f>TrRail_act!G$6</f>
        <v>2182</v>
      </c>
      <c r="H11" s="37">
        <f>TrRail_act!H$6</f>
        <v>2213</v>
      </c>
      <c r="I11" s="37">
        <f>TrRail_act!I$6</f>
        <v>2165</v>
      </c>
      <c r="J11" s="37">
        <f>TrRail_act!J$6</f>
        <v>2296</v>
      </c>
      <c r="K11" s="37">
        <f>TrRail_act!K$6</f>
        <v>2264</v>
      </c>
      <c r="L11" s="37">
        <f>TrRail_act!L$6</f>
        <v>2309</v>
      </c>
      <c r="M11" s="37">
        <f>TrRail_act!M$6</f>
        <v>2431</v>
      </c>
      <c r="N11" s="37">
        <f>TrRail_act!N$6</f>
        <v>2459</v>
      </c>
      <c r="O11" s="37">
        <f>TrRail_act!O$6</f>
        <v>2485</v>
      </c>
      <c r="P11" s="37">
        <f>TrRail_act!P$6</f>
        <v>2583</v>
      </c>
      <c r="Q11" s="37">
        <f>TrRail_act!Q$6</f>
        <v>3411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0</v>
      </c>
      <c r="C12" s="37">
        <f>TrRail_act!C$9</f>
        <v>0</v>
      </c>
      <c r="D12" s="37">
        <f>TrRail_act!D$9</f>
        <v>0</v>
      </c>
      <c r="E12" s="37">
        <f>TrRail_act!E$9</f>
        <v>0</v>
      </c>
      <c r="F12" s="37">
        <f>TrRail_act!F$9</f>
        <v>0</v>
      </c>
      <c r="G12" s="37">
        <f>TrRail_act!G$9</f>
        <v>0</v>
      </c>
      <c r="H12" s="37">
        <f>TrRail_act!H$9</f>
        <v>0</v>
      </c>
      <c r="I12" s="37">
        <f>TrRail_act!I$9</f>
        <v>0</v>
      </c>
      <c r="J12" s="37">
        <f>TrRail_act!J$9</f>
        <v>0</v>
      </c>
      <c r="K12" s="37">
        <f>TrRail_act!K$9</f>
        <v>0</v>
      </c>
      <c r="L12" s="37">
        <f>TrRail_act!L$9</f>
        <v>0</v>
      </c>
      <c r="M12" s="37">
        <f>TrRail_act!M$9</f>
        <v>0</v>
      </c>
      <c r="N12" s="37">
        <f>TrRail_act!N$9</f>
        <v>0</v>
      </c>
      <c r="O12" s="37">
        <f>TrRail_act!O$9</f>
        <v>0</v>
      </c>
      <c r="P12" s="37">
        <f>TrRail_act!P$9</f>
        <v>0</v>
      </c>
      <c r="Q12" s="37">
        <f>TrRail_act!Q$9</f>
        <v>0</v>
      </c>
    </row>
    <row r="13" spans="1:17" ht="11.45" customHeight="1" x14ac:dyDescent="0.25">
      <c r="A13" s="19" t="s">
        <v>48</v>
      </c>
      <c r="B13" s="38">
        <f t="shared" ref="B13:Q13" si="3">B14+B15+B16</f>
        <v>363.80943322446893</v>
      </c>
      <c r="C13" s="38">
        <f t="shared" si="3"/>
        <v>264.34832458448687</v>
      </c>
      <c r="D13" s="38">
        <f t="shared" si="3"/>
        <v>401.27546834736063</v>
      </c>
      <c r="E13" s="38">
        <f t="shared" si="3"/>
        <v>517.30516926165853</v>
      </c>
      <c r="F13" s="38">
        <f t="shared" si="3"/>
        <v>785.93886244079977</v>
      </c>
      <c r="G13" s="38">
        <f t="shared" si="3"/>
        <v>1753.828049181308</v>
      </c>
      <c r="H13" s="38">
        <f t="shared" si="3"/>
        <v>1334.2009747151208</v>
      </c>
      <c r="I13" s="38">
        <f t="shared" si="3"/>
        <v>1469.0270386194386</v>
      </c>
      <c r="J13" s="38">
        <f t="shared" si="3"/>
        <v>1700.1902354636852</v>
      </c>
      <c r="K13" s="38">
        <f t="shared" si="3"/>
        <v>1243.2868223541909</v>
      </c>
      <c r="L13" s="38">
        <f t="shared" si="3"/>
        <v>1210.3946457122279</v>
      </c>
      <c r="M13" s="38">
        <f t="shared" si="3"/>
        <v>1172.0400893802816</v>
      </c>
      <c r="N13" s="38">
        <f t="shared" si="3"/>
        <v>1057.7878524276734</v>
      </c>
      <c r="O13" s="38">
        <f t="shared" si="3"/>
        <v>1068.9620952904561</v>
      </c>
      <c r="P13" s="38">
        <f t="shared" si="3"/>
        <v>1173.1582524348239</v>
      </c>
      <c r="Q13" s="38">
        <f t="shared" si="3"/>
        <v>1323.4667738481066</v>
      </c>
    </row>
    <row r="14" spans="1:17" ht="11.45" customHeight="1" x14ac:dyDescent="0.25">
      <c r="A14" s="17" t="str">
        <f>TrAvia_act!$A$5</f>
        <v>Domestic</v>
      </c>
      <c r="B14" s="37">
        <f>TrAvia_act!B$5</f>
        <v>0</v>
      </c>
      <c r="C14" s="37">
        <f>TrAvia_act!C$5</f>
        <v>0</v>
      </c>
      <c r="D14" s="37">
        <f>TrAvia_act!D$5</f>
        <v>0</v>
      </c>
      <c r="E14" s="37">
        <f>TrAvia_act!E$5</f>
        <v>0</v>
      </c>
      <c r="F14" s="37">
        <f>TrAvia_act!F$5</f>
        <v>0</v>
      </c>
      <c r="G14" s="37">
        <f>TrAvia_act!G$5</f>
        <v>0</v>
      </c>
      <c r="H14" s="37">
        <f>TrAvia_act!H$5</f>
        <v>0</v>
      </c>
      <c r="I14" s="37">
        <f>TrAvia_act!I$5</f>
        <v>0</v>
      </c>
      <c r="J14" s="37">
        <f>TrAvia_act!J$5</f>
        <v>0</v>
      </c>
      <c r="K14" s="37">
        <f>TrAvia_act!K$5</f>
        <v>0</v>
      </c>
      <c r="L14" s="37">
        <f>TrAvia_act!L$5</f>
        <v>0</v>
      </c>
      <c r="M14" s="37">
        <f>TrAvia_act!M$5</f>
        <v>0</v>
      </c>
      <c r="N14" s="37">
        <f>TrAvia_act!N$5</f>
        <v>0</v>
      </c>
      <c r="O14" s="37">
        <f>TrAvia_act!O$5</f>
        <v>0</v>
      </c>
      <c r="P14" s="37">
        <f>TrAvia_act!P$5</f>
        <v>0</v>
      </c>
      <c r="Q14" s="37">
        <f>TrAvia_act!Q$5</f>
        <v>0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227.5265375986524</v>
      </c>
      <c r="C15" s="37">
        <f>TrAvia_act!C$6</f>
        <v>254.19983316070798</v>
      </c>
      <c r="D15" s="37">
        <f>TrAvia_act!D$6</f>
        <v>277.46606718010662</v>
      </c>
      <c r="E15" s="37">
        <f>TrAvia_act!E$6</f>
        <v>353.89353603660231</v>
      </c>
      <c r="F15" s="37">
        <f>TrAvia_act!F$6</f>
        <v>605.86298076262563</v>
      </c>
      <c r="G15" s="37">
        <f>TrAvia_act!G$6</f>
        <v>1521.1507704207741</v>
      </c>
      <c r="H15" s="37">
        <f>TrAvia_act!H$6</f>
        <v>1135.6932864072041</v>
      </c>
      <c r="I15" s="37">
        <f>TrAvia_act!I$6</f>
        <v>1213.9238259494382</v>
      </c>
      <c r="J15" s="37">
        <f>TrAvia_act!J$6</f>
        <v>1376.2265823794464</v>
      </c>
      <c r="K15" s="37">
        <f>TrAvia_act!K$6</f>
        <v>956.84932361510153</v>
      </c>
      <c r="L15" s="37">
        <f>TrAvia_act!L$6</f>
        <v>929.77205878475365</v>
      </c>
      <c r="M15" s="37">
        <f>TrAvia_act!M$6</f>
        <v>885.92146873092838</v>
      </c>
      <c r="N15" s="37">
        <f>TrAvia_act!N$6</f>
        <v>743.49503287542757</v>
      </c>
      <c r="O15" s="37">
        <f>TrAvia_act!O$6</f>
        <v>743.80155828438774</v>
      </c>
      <c r="P15" s="37">
        <f>TrAvia_act!P$6</f>
        <v>814.19747605529471</v>
      </c>
      <c r="Q15" s="37">
        <f>TrAvia_act!Q$6</f>
        <v>964.67799392106201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136.28289562581654</v>
      </c>
      <c r="C16" s="37">
        <f>TrAvia_act!C$7</f>
        <v>10.148491423778907</v>
      </c>
      <c r="D16" s="37">
        <f>TrAvia_act!D$7</f>
        <v>123.80940116725404</v>
      </c>
      <c r="E16" s="37">
        <f>TrAvia_act!E$7</f>
        <v>163.41163322505622</v>
      </c>
      <c r="F16" s="37">
        <f>TrAvia_act!F$7</f>
        <v>180.07588167817417</v>
      </c>
      <c r="G16" s="37">
        <f>TrAvia_act!G$7</f>
        <v>232.67727876053388</v>
      </c>
      <c r="H16" s="37">
        <f>TrAvia_act!H$7</f>
        <v>198.50768830791668</v>
      </c>
      <c r="I16" s="37">
        <f>TrAvia_act!I$7</f>
        <v>255.10321267000049</v>
      </c>
      <c r="J16" s="37">
        <f>TrAvia_act!J$7</f>
        <v>323.96365308423879</v>
      </c>
      <c r="K16" s="37">
        <f>TrAvia_act!K$7</f>
        <v>286.43749873908928</v>
      </c>
      <c r="L16" s="37">
        <f>TrAvia_act!L$7</f>
        <v>280.62258692747417</v>
      </c>
      <c r="M16" s="37">
        <f>TrAvia_act!M$7</f>
        <v>286.11862064935337</v>
      </c>
      <c r="N16" s="37">
        <f>TrAvia_act!N$7</f>
        <v>314.29281955224599</v>
      </c>
      <c r="O16" s="37">
        <f>TrAvia_act!O$7</f>
        <v>325.16053700606824</v>
      </c>
      <c r="P16" s="37">
        <f>TrAvia_act!P$7</f>
        <v>358.96077637952914</v>
      </c>
      <c r="Q16" s="37">
        <f>TrAvia_act!Q$7</f>
        <v>358.78877992704469</v>
      </c>
    </row>
    <row r="17" spans="1:17" ht="11.45" customHeight="1" x14ac:dyDescent="0.25">
      <c r="A17" s="25" t="s">
        <v>51</v>
      </c>
      <c r="B17" s="40">
        <f t="shared" ref="B17:Q17" si="4">B18+B21+B22+B25</f>
        <v>21474.770550424368</v>
      </c>
      <c r="C17" s="40">
        <f t="shared" si="4"/>
        <v>21284.76511795292</v>
      </c>
      <c r="D17" s="40">
        <f t="shared" si="4"/>
        <v>20260.187527785591</v>
      </c>
      <c r="E17" s="40">
        <f t="shared" si="4"/>
        <v>20163.986206128011</v>
      </c>
      <c r="F17" s="40">
        <f t="shared" si="4"/>
        <v>20828.597277864377</v>
      </c>
      <c r="G17" s="40">
        <f t="shared" si="4"/>
        <v>20958.108948185727</v>
      </c>
      <c r="H17" s="40">
        <f t="shared" si="4"/>
        <v>21263.121828734271</v>
      </c>
      <c r="I17" s="40">
        <f t="shared" si="4"/>
        <v>23075.725480135672</v>
      </c>
      <c r="J17" s="40">
        <f t="shared" si="4"/>
        <v>23354.39887127612</v>
      </c>
      <c r="K17" s="40">
        <f t="shared" si="4"/>
        <v>19778.782167242563</v>
      </c>
      <c r="L17" s="40">
        <f t="shared" si="4"/>
        <v>21388.879938249975</v>
      </c>
      <c r="M17" s="40">
        <f t="shared" si="4"/>
        <v>21170.655091810448</v>
      </c>
      <c r="N17" s="40">
        <f t="shared" si="4"/>
        <v>21119.134660340813</v>
      </c>
      <c r="O17" s="40">
        <f t="shared" si="4"/>
        <v>22106.85417094643</v>
      </c>
      <c r="P17" s="40">
        <f t="shared" si="4"/>
        <v>22985.69268436221</v>
      </c>
      <c r="Q17" s="40">
        <f t="shared" si="4"/>
        <v>23316.482497057594</v>
      </c>
    </row>
    <row r="18" spans="1:17" ht="11.45" customHeight="1" x14ac:dyDescent="0.25">
      <c r="A18" s="23" t="s">
        <v>50</v>
      </c>
      <c r="B18" s="39">
        <f t="shared" ref="B18:Q18" si="5">B19+B20</f>
        <v>8858.2102901313228</v>
      </c>
      <c r="C18" s="39">
        <f t="shared" si="5"/>
        <v>9355.332140842127</v>
      </c>
      <c r="D18" s="39">
        <f t="shared" si="5"/>
        <v>9275.3760305596734</v>
      </c>
      <c r="E18" s="39">
        <f t="shared" si="5"/>
        <v>9522.464499397498</v>
      </c>
      <c r="F18" s="39">
        <f t="shared" si="5"/>
        <v>10379.773706165206</v>
      </c>
      <c r="G18" s="39">
        <f t="shared" si="5"/>
        <v>10749.867059844955</v>
      </c>
      <c r="H18" s="39">
        <f t="shared" si="5"/>
        <v>10621.398183576413</v>
      </c>
      <c r="I18" s="39">
        <f t="shared" si="5"/>
        <v>12419.655174002948</v>
      </c>
      <c r="J18" s="39">
        <f t="shared" si="5"/>
        <v>12947.845371035341</v>
      </c>
      <c r="K18" s="39">
        <f t="shared" si="5"/>
        <v>11907.827596507543</v>
      </c>
      <c r="L18" s="39">
        <f t="shared" si="5"/>
        <v>12088.683782183014</v>
      </c>
      <c r="M18" s="39">
        <f t="shared" si="5"/>
        <v>12272.485468420977</v>
      </c>
      <c r="N18" s="39">
        <f t="shared" si="5"/>
        <v>12534.725910197285</v>
      </c>
      <c r="O18" s="39">
        <f t="shared" si="5"/>
        <v>12599.24189479344</v>
      </c>
      <c r="P18" s="39">
        <f t="shared" si="5"/>
        <v>13244.057959655991</v>
      </c>
      <c r="Q18" s="39">
        <f t="shared" si="5"/>
        <v>14128.753604099238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187.66972960671094</v>
      </c>
      <c r="C19" s="37">
        <f>TrRoad_act!C$20</f>
        <v>191.84008389792399</v>
      </c>
      <c r="D19" s="37">
        <f>TrRoad_act!D$20</f>
        <v>194.15556623653663</v>
      </c>
      <c r="E19" s="37">
        <f>TrRoad_act!E$20</f>
        <v>194.17121593603156</v>
      </c>
      <c r="F19" s="37">
        <f>TrRoad_act!F$20</f>
        <v>204.57550987913464</v>
      </c>
      <c r="G19" s="37">
        <f>TrRoad_act!G$20</f>
        <v>221.92939977179989</v>
      </c>
      <c r="H19" s="37">
        <f>TrRoad_act!H$20</f>
        <v>222.17812363067722</v>
      </c>
      <c r="I19" s="37">
        <f>TrRoad_act!I$20</f>
        <v>256.33950063047837</v>
      </c>
      <c r="J19" s="37">
        <f>TrRoad_act!J$20</f>
        <v>275.30472209513323</v>
      </c>
      <c r="K19" s="37">
        <f>TrRoad_act!K$20</f>
        <v>300.82298541491434</v>
      </c>
      <c r="L19" s="37">
        <f>TrRoad_act!L$20</f>
        <v>312.23017960539846</v>
      </c>
      <c r="M19" s="37">
        <f>TrRoad_act!M$20</f>
        <v>321.08551129269125</v>
      </c>
      <c r="N19" s="37">
        <f>TrRoad_act!N$20</f>
        <v>336.18351127487574</v>
      </c>
      <c r="O19" s="37">
        <f>TrRoad_act!O$20</f>
        <v>302.88959162483087</v>
      </c>
      <c r="P19" s="37">
        <f>TrRoad_act!P$20</f>
        <v>263.05772579466003</v>
      </c>
      <c r="Q19" s="37">
        <f>TrRoad_act!Q$20</f>
        <v>304.21866319855826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8670.5405605246124</v>
      </c>
      <c r="C20" s="37">
        <f>TrRoad_act!C$26</f>
        <v>9163.4920569442038</v>
      </c>
      <c r="D20" s="37">
        <f>TrRoad_act!D$26</f>
        <v>9081.2204643231362</v>
      </c>
      <c r="E20" s="37">
        <f>TrRoad_act!E$26</f>
        <v>9328.2932834614658</v>
      </c>
      <c r="F20" s="37">
        <f>TrRoad_act!F$26</f>
        <v>10175.198196286072</v>
      </c>
      <c r="G20" s="37">
        <f>TrRoad_act!G$26</f>
        <v>10527.937660073156</v>
      </c>
      <c r="H20" s="37">
        <f>TrRoad_act!H$26</f>
        <v>10399.220059945736</v>
      </c>
      <c r="I20" s="37">
        <f>TrRoad_act!I$26</f>
        <v>12163.31567337247</v>
      </c>
      <c r="J20" s="37">
        <f>TrRoad_act!J$26</f>
        <v>12672.540648940207</v>
      </c>
      <c r="K20" s="37">
        <f>TrRoad_act!K$26</f>
        <v>11607.004611092629</v>
      </c>
      <c r="L20" s="37">
        <f>TrRoad_act!L$26</f>
        <v>11776.453602577616</v>
      </c>
      <c r="M20" s="37">
        <f>TrRoad_act!M$26</f>
        <v>11951.399957128286</v>
      </c>
      <c r="N20" s="37">
        <f>TrRoad_act!N$26</f>
        <v>12198.542398922409</v>
      </c>
      <c r="O20" s="37">
        <f>TrRoad_act!O$26</f>
        <v>12296.352303168609</v>
      </c>
      <c r="P20" s="37">
        <f>TrRoad_act!P$26</f>
        <v>12981.00023386133</v>
      </c>
      <c r="Q20" s="37">
        <f>TrRoad_act!Q$26</f>
        <v>13824.534940900679</v>
      </c>
    </row>
    <row r="21" spans="1:17" ht="11.45" customHeight="1" x14ac:dyDescent="0.25">
      <c r="A21" s="19" t="s">
        <v>49</v>
      </c>
      <c r="B21" s="38">
        <f>TrRail_act!B$10</f>
        <v>11233</v>
      </c>
      <c r="C21" s="38">
        <f>TrRail_act!C$10</f>
        <v>10930</v>
      </c>
      <c r="D21" s="38">
        <f>TrRail_act!D$10</f>
        <v>10380</v>
      </c>
      <c r="E21" s="38">
        <f>TrRail_act!E$10</f>
        <v>10113</v>
      </c>
      <c r="F21" s="38">
        <f>TrRail_act!F$10</f>
        <v>9702</v>
      </c>
      <c r="G21" s="38">
        <f>TrRail_act!G$10</f>
        <v>9463</v>
      </c>
      <c r="H21" s="38">
        <f>TrRail_act!H$10</f>
        <v>9988</v>
      </c>
      <c r="I21" s="38">
        <f>TrRail_act!I$10</f>
        <v>9647</v>
      </c>
      <c r="J21" s="38">
        <f>TrRail_act!J$10</f>
        <v>9299</v>
      </c>
      <c r="K21" s="38">
        <f>TrRail_act!K$10</f>
        <v>6964</v>
      </c>
      <c r="L21" s="38">
        <f>TrRail_act!L$10</f>
        <v>8105</v>
      </c>
      <c r="M21" s="38">
        <f>TrRail_act!M$10</f>
        <v>7960</v>
      </c>
      <c r="N21" s="38">
        <f>TrRail_act!N$10</f>
        <v>7591</v>
      </c>
      <c r="O21" s="38">
        <f>TrRail_act!O$10</f>
        <v>8494</v>
      </c>
      <c r="P21" s="38">
        <f>TrRail_act!P$10</f>
        <v>8829</v>
      </c>
      <c r="Q21" s="38">
        <f>TrRail_act!Q$10</f>
        <v>8439</v>
      </c>
    </row>
    <row r="22" spans="1:17" ht="11.45" customHeight="1" x14ac:dyDescent="0.25">
      <c r="A22" s="19" t="s">
        <v>48</v>
      </c>
      <c r="B22" s="38">
        <f t="shared" ref="B22:Q22" si="6">B23+B24</f>
        <v>4.2602602930463602</v>
      </c>
      <c r="C22" s="38">
        <f t="shared" si="6"/>
        <v>4.2329771107931133</v>
      </c>
      <c r="D22" s="38">
        <f t="shared" si="6"/>
        <v>5.1114972259170068</v>
      </c>
      <c r="E22" s="38">
        <f t="shared" si="6"/>
        <v>6.0217067305116956</v>
      </c>
      <c r="F22" s="38">
        <f t="shared" si="6"/>
        <v>5.8235716991679105</v>
      </c>
      <c r="G22" s="38">
        <f t="shared" si="6"/>
        <v>4.9418883407744474</v>
      </c>
      <c r="H22" s="38">
        <f t="shared" si="6"/>
        <v>4.9236451578568836</v>
      </c>
      <c r="I22" s="38">
        <f t="shared" si="6"/>
        <v>5.0703061327268255</v>
      </c>
      <c r="J22" s="38">
        <f t="shared" si="6"/>
        <v>6.5535002407776339</v>
      </c>
      <c r="K22" s="38">
        <f t="shared" si="6"/>
        <v>7.9545707350190487</v>
      </c>
      <c r="L22" s="38">
        <f t="shared" si="6"/>
        <v>6.1961560669639084</v>
      </c>
      <c r="M22" s="38">
        <f t="shared" si="6"/>
        <v>7.1696233894674712</v>
      </c>
      <c r="N22" s="38">
        <f t="shared" si="6"/>
        <v>7.4087501435276666</v>
      </c>
      <c r="O22" s="38">
        <f t="shared" si="6"/>
        <v>7.6122761529879286</v>
      </c>
      <c r="P22" s="38">
        <f t="shared" si="6"/>
        <v>7.634724706218635</v>
      </c>
      <c r="Q22" s="38">
        <f t="shared" si="6"/>
        <v>7.7288929583552832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1.858640718695578</v>
      </c>
      <c r="C23" s="37">
        <f>TrAvia_act!C$9</f>
        <v>1.7857943743830444</v>
      </c>
      <c r="D23" s="37">
        <f>TrAvia_act!D$9</f>
        <v>2.1572405891697164</v>
      </c>
      <c r="E23" s="37">
        <f>TrAvia_act!E$9</f>
        <v>2.4163378101429869</v>
      </c>
      <c r="F23" s="37">
        <f>TrAvia_act!F$9</f>
        <v>2.0227221157706503</v>
      </c>
      <c r="G23" s="37">
        <f>TrAvia_act!G$9</f>
        <v>1.1483876544835236</v>
      </c>
      <c r="H23" s="37">
        <f>TrAvia_act!H$9</f>
        <v>0.56510527817092582</v>
      </c>
      <c r="I23" s="37">
        <f>TrAvia_act!I$9</f>
        <v>0.57527225332907206</v>
      </c>
      <c r="J23" s="37">
        <f>TrAvia_act!J$9</f>
        <v>1.8414302918792989</v>
      </c>
      <c r="K23" s="37">
        <f>TrAvia_act!K$9</f>
        <v>3.0864719798658009</v>
      </c>
      <c r="L23" s="37">
        <f>TrAvia_act!L$9</f>
        <v>2.9368876696390851</v>
      </c>
      <c r="M23" s="37">
        <f>TrAvia_act!M$9</f>
        <v>3.5764384585029765</v>
      </c>
      <c r="N23" s="37">
        <f>TrAvia_act!N$9</f>
        <v>3.6585754929507748</v>
      </c>
      <c r="O23" s="37">
        <f>TrAvia_act!O$9</f>
        <v>3.5511369680977838</v>
      </c>
      <c r="P23" s="37">
        <f>TrAvia_act!P$9</f>
        <v>2.8403625230722467</v>
      </c>
      <c r="Q23" s="37">
        <f>TrAvia_act!Q$9</f>
        <v>3.2645514566425784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2.4016195743507822</v>
      </c>
      <c r="C24" s="37">
        <f>TrAvia_act!C$10</f>
        <v>2.4471827364100687</v>
      </c>
      <c r="D24" s="37">
        <f>TrAvia_act!D$10</f>
        <v>2.9542566367472904</v>
      </c>
      <c r="E24" s="37">
        <f>TrAvia_act!E$10</f>
        <v>3.6053689203687083</v>
      </c>
      <c r="F24" s="37">
        <f>TrAvia_act!F$10</f>
        <v>3.8008495833972598</v>
      </c>
      <c r="G24" s="37">
        <f>TrAvia_act!G$10</f>
        <v>3.7935006862909235</v>
      </c>
      <c r="H24" s="37">
        <f>TrAvia_act!H$10</f>
        <v>4.3585398796859574</v>
      </c>
      <c r="I24" s="37">
        <f>TrAvia_act!I$10</f>
        <v>4.4950338793977531</v>
      </c>
      <c r="J24" s="37">
        <f>TrAvia_act!J$10</f>
        <v>4.7120699488983346</v>
      </c>
      <c r="K24" s="37">
        <f>TrAvia_act!K$10</f>
        <v>4.8680987551532473</v>
      </c>
      <c r="L24" s="37">
        <f>TrAvia_act!L$10</f>
        <v>3.2592683973248233</v>
      </c>
      <c r="M24" s="37">
        <f>TrAvia_act!M$10</f>
        <v>3.5931849309644948</v>
      </c>
      <c r="N24" s="37">
        <f>TrAvia_act!N$10</f>
        <v>3.7501746505768918</v>
      </c>
      <c r="O24" s="37">
        <f>TrAvia_act!O$10</f>
        <v>4.0611391848901448</v>
      </c>
      <c r="P24" s="37">
        <f>TrAvia_act!P$10</f>
        <v>4.7943621831463883</v>
      </c>
      <c r="Q24" s="37">
        <f>TrAvia_act!Q$10</f>
        <v>4.4643415017127044</v>
      </c>
    </row>
    <row r="25" spans="1:17" ht="11.45" customHeight="1" x14ac:dyDescent="0.25">
      <c r="A25" s="19" t="s">
        <v>32</v>
      </c>
      <c r="B25" s="38">
        <f t="shared" ref="B25:Q25" si="7">B26+B27</f>
        <v>1379.3</v>
      </c>
      <c r="C25" s="38">
        <f t="shared" si="7"/>
        <v>995.19999999999993</v>
      </c>
      <c r="D25" s="38">
        <f t="shared" si="7"/>
        <v>599.70000000000005</v>
      </c>
      <c r="E25" s="38">
        <f t="shared" si="7"/>
        <v>522.5</v>
      </c>
      <c r="F25" s="38">
        <f t="shared" si="7"/>
        <v>741</v>
      </c>
      <c r="G25" s="38">
        <f t="shared" si="7"/>
        <v>740.3</v>
      </c>
      <c r="H25" s="38">
        <f t="shared" si="7"/>
        <v>648.80000000000007</v>
      </c>
      <c r="I25" s="38">
        <f t="shared" si="7"/>
        <v>1004</v>
      </c>
      <c r="J25" s="38">
        <f t="shared" si="7"/>
        <v>1101</v>
      </c>
      <c r="K25" s="38">
        <f t="shared" si="7"/>
        <v>899</v>
      </c>
      <c r="L25" s="38">
        <f t="shared" si="7"/>
        <v>1189</v>
      </c>
      <c r="M25" s="38">
        <f t="shared" si="7"/>
        <v>931</v>
      </c>
      <c r="N25" s="38">
        <f t="shared" si="7"/>
        <v>986</v>
      </c>
      <c r="O25" s="38">
        <f t="shared" si="7"/>
        <v>1006</v>
      </c>
      <c r="P25" s="38">
        <f t="shared" si="7"/>
        <v>905</v>
      </c>
      <c r="Q25" s="38">
        <f t="shared" si="7"/>
        <v>741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0</v>
      </c>
      <c r="C26" s="37">
        <f>TrNavi_act!C4</f>
        <v>0</v>
      </c>
      <c r="D26" s="37">
        <f>TrNavi_act!D4</f>
        <v>0</v>
      </c>
      <c r="E26" s="37">
        <f>TrNavi_act!E4</f>
        <v>0</v>
      </c>
      <c r="F26" s="37">
        <f>TrNavi_act!F4</f>
        <v>0</v>
      </c>
      <c r="G26" s="37">
        <f>TrNavi_act!G4</f>
        <v>0</v>
      </c>
      <c r="H26" s="37">
        <f>TrNavi_act!H4</f>
        <v>0</v>
      </c>
      <c r="I26" s="37">
        <f>TrNavi_act!I4</f>
        <v>0</v>
      </c>
      <c r="J26" s="37">
        <f>TrNavi_act!J4</f>
        <v>0</v>
      </c>
      <c r="K26" s="37">
        <f>TrNavi_act!K4</f>
        <v>0</v>
      </c>
      <c r="L26" s="37">
        <f>TrNavi_act!L4</f>
        <v>0</v>
      </c>
      <c r="M26" s="37">
        <f>TrNavi_act!M4</f>
        <v>0</v>
      </c>
      <c r="N26" s="37">
        <f>TrNavi_act!N4</f>
        <v>0</v>
      </c>
      <c r="O26" s="37">
        <f>TrNavi_act!O4</f>
        <v>0</v>
      </c>
      <c r="P26" s="37">
        <f>TrNavi_act!P4</f>
        <v>0</v>
      </c>
      <c r="Q26" s="37">
        <f>TrNavi_act!Q4</f>
        <v>0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1379.3</v>
      </c>
      <c r="C27" s="36">
        <f>TrNavi_act!C5</f>
        <v>995.19999999999993</v>
      </c>
      <c r="D27" s="36">
        <f>TrNavi_act!D5</f>
        <v>599.70000000000005</v>
      </c>
      <c r="E27" s="36">
        <f>TrNavi_act!E5</f>
        <v>522.5</v>
      </c>
      <c r="F27" s="36">
        <f>TrNavi_act!F5</f>
        <v>741</v>
      </c>
      <c r="G27" s="36">
        <f>TrNavi_act!G5</f>
        <v>740.3</v>
      </c>
      <c r="H27" s="36">
        <f>TrNavi_act!H5</f>
        <v>648.80000000000007</v>
      </c>
      <c r="I27" s="36">
        <f>TrNavi_act!I5</f>
        <v>1004</v>
      </c>
      <c r="J27" s="36">
        <f>TrNavi_act!J5</f>
        <v>1101</v>
      </c>
      <c r="K27" s="36">
        <f>TrNavi_act!K5</f>
        <v>899</v>
      </c>
      <c r="L27" s="36">
        <f>TrNavi_act!L5</f>
        <v>1189</v>
      </c>
      <c r="M27" s="36">
        <f>TrNavi_act!M5</f>
        <v>931</v>
      </c>
      <c r="N27" s="36">
        <f>TrNavi_act!N5</f>
        <v>986</v>
      </c>
      <c r="O27" s="36">
        <f>TrNavi_act!O5</f>
        <v>1006</v>
      </c>
      <c r="P27" s="36">
        <f>TrNavi_act!P5</f>
        <v>905</v>
      </c>
      <c r="Q27" s="36">
        <f>TrNavi_act!Q5</f>
        <v>741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1454.4675212936991</v>
      </c>
      <c r="C29" s="41">
        <f t="shared" si="8"/>
        <v>1479.2806100000003</v>
      </c>
      <c r="D29" s="41">
        <f t="shared" si="8"/>
        <v>1800.7354599999999</v>
      </c>
      <c r="E29" s="41">
        <f t="shared" si="8"/>
        <v>1612.34951</v>
      </c>
      <c r="F29" s="41">
        <f t="shared" si="8"/>
        <v>1594.8276000000001</v>
      </c>
      <c r="G29" s="41">
        <f t="shared" si="8"/>
        <v>1799.2948639760857</v>
      </c>
      <c r="H29" s="41">
        <f t="shared" si="8"/>
        <v>1842.1947499999999</v>
      </c>
      <c r="I29" s="41">
        <f t="shared" si="8"/>
        <v>2036.44715</v>
      </c>
      <c r="J29" s="41">
        <f t="shared" si="8"/>
        <v>2190.7514300000003</v>
      </c>
      <c r="K29" s="41">
        <f t="shared" si="8"/>
        <v>1949.7574500000001</v>
      </c>
      <c r="L29" s="41">
        <f t="shared" si="8"/>
        <v>2248.138973736658</v>
      </c>
      <c r="M29" s="41">
        <f t="shared" si="8"/>
        <v>2214.0019714076166</v>
      </c>
      <c r="N29" s="41">
        <f t="shared" si="8"/>
        <v>2144.4079036097119</v>
      </c>
      <c r="O29" s="41">
        <f t="shared" si="8"/>
        <v>2149.4883127351491</v>
      </c>
      <c r="P29" s="41">
        <f t="shared" si="8"/>
        <v>2130.1681162072987</v>
      </c>
      <c r="Q29" s="41">
        <f t="shared" si="8"/>
        <v>2130.9835958423191</v>
      </c>
    </row>
    <row r="30" spans="1:17" ht="11.45" customHeight="1" x14ac:dyDescent="0.25">
      <c r="A30" s="25" t="s">
        <v>39</v>
      </c>
      <c r="B30" s="40">
        <f t="shared" ref="B30:Q30" si="9">B31+B35+B39</f>
        <v>1001.4746357725099</v>
      </c>
      <c r="C30" s="40">
        <f t="shared" si="9"/>
        <v>1030.0683218750764</v>
      </c>
      <c r="D30" s="40">
        <f t="shared" si="9"/>
        <v>1180.1391096884374</v>
      </c>
      <c r="E30" s="40">
        <f t="shared" si="9"/>
        <v>1121.6840218736806</v>
      </c>
      <c r="F30" s="40">
        <f t="shared" si="9"/>
        <v>1038.3741646661638</v>
      </c>
      <c r="G30" s="40">
        <f t="shared" si="9"/>
        <v>1098.864681547373</v>
      </c>
      <c r="H30" s="40">
        <f t="shared" si="9"/>
        <v>1068.5655354787452</v>
      </c>
      <c r="I30" s="40">
        <f t="shared" si="9"/>
        <v>1147.4584528768785</v>
      </c>
      <c r="J30" s="40">
        <f t="shared" si="9"/>
        <v>1198.3458008963239</v>
      </c>
      <c r="K30" s="40">
        <f t="shared" si="9"/>
        <v>1111.5266854439612</v>
      </c>
      <c r="L30" s="40">
        <f t="shared" si="9"/>
        <v>1121.2304011135805</v>
      </c>
      <c r="M30" s="40">
        <f t="shared" si="9"/>
        <v>1105.0298878930691</v>
      </c>
      <c r="N30" s="40">
        <f t="shared" si="9"/>
        <v>1071.9674888644749</v>
      </c>
      <c r="O30" s="40">
        <f t="shared" si="9"/>
        <v>1075.1418915428685</v>
      </c>
      <c r="P30" s="40">
        <f t="shared" si="9"/>
        <v>1066.5259796160724</v>
      </c>
      <c r="Q30" s="40">
        <f t="shared" si="9"/>
        <v>1090.8551431036021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921.55908812588359</v>
      </c>
      <c r="C31" s="39">
        <f t="shared" si="10"/>
        <v>956.7614898832943</v>
      </c>
      <c r="D31" s="39">
        <f t="shared" si="10"/>
        <v>1092.2371094763269</v>
      </c>
      <c r="E31" s="39">
        <f t="shared" si="10"/>
        <v>1050.4196519436061</v>
      </c>
      <c r="F31" s="39">
        <f t="shared" si="10"/>
        <v>976.14962870064016</v>
      </c>
      <c r="G31" s="39">
        <f t="shared" si="10"/>
        <v>1016.4130618850216</v>
      </c>
      <c r="H31" s="39">
        <f t="shared" si="10"/>
        <v>992.48903936127272</v>
      </c>
      <c r="I31" s="39">
        <f t="shared" si="10"/>
        <v>1065.0037504091233</v>
      </c>
      <c r="J31" s="39">
        <f t="shared" si="10"/>
        <v>1103.7274340173526</v>
      </c>
      <c r="K31" s="39">
        <f t="shared" si="10"/>
        <v>1035.3233032893017</v>
      </c>
      <c r="L31" s="39">
        <f t="shared" si="10"/>
        <v>1048.1448453365779</v>
      </c>
      <c r="M31" s="39">
        <f t="shared" si="10"/>
        <v>1029.7261633098899</v>
      </c>
      <c r="N31" s="39">
        <f t="shared" si="10"/>
        <v>1004.3952906541838</v>
      </c>
      <c r="O31" s="39">
        <f t="shared" si="10"/>
        <v>1002.919432687373</v>
      </c>
      <c r="P31" s="39">
        <f t="shared" si="10"/>
        <v>1000.0998916094475</v>
      </c>
      <c r="Q31" s="39">
        <f t="shared" si="10"/>
        <v>1014.4259683746291</v>
      </c>
    </row>
    <row r="32" spans="1:17" ht="11.45" customHeight="1" x14ac:dyDescent="0.25">
      <c r="A32" s="17" t="str">
        <f>$A$6</f>
        <v>Powered 2-wheelers</v>
      </c>
      <c r="B32" s="37">
        <f>TrRoad_ene!B$19</f>
        <v>2.0288890582460555</v>
      </c>
      <c r="C32" s="37">
        <f>TrRoad_ene!C$19</f>
        <v>2.1342230799814619</v>
      </c>
      <c r="D32" s="37">
        <f>TrRoad_ene!D$19</f>
        <v>1.8614262829537214</v>
      </c>
      <c r="E32" s="37">
        <f>TrRoad_ene!E$19</f>
        <v>1.8898223589564991</v>
      </c>
      <c r="F32" s="37">
        <f>TrRoad_ene!F$19</f>
        <v>1.9929675040894201</v>
      </c>
      <c r="G32" s="37">
        <f>TrRoad_ene!G$19</f>
        <v>2.1801402909077536</v>
      </c>
      <c r="H32" s="37">
        <f>TrRoad_ene!H$19</f>
        <v>2.2536779657650174</v>
      </c>
      <c r="I32" s="37">
        <f>TrRoad_ene!I$19</f>
        <v>2.4583340333456354</v>
      </c>
      <c r="J32" s="37">
        <f>TrRoad_ene!J$19</f>
        <v>2.6706104721474135</v>
      </c>
      <c r="K32" s="37">
        <f>TrRoad_ene!K$19</f>
        <v>2.3386602159836087</v>
      </c>
      <c r="L32" s="37">
        <f>TrRoad_ene!L$19</f>
        <v>2.1460502107220139</v>
      </c>
      <c r="M32" s="37">
        <f>TrRoad_ene!M$19</f>
        <v>2.5905519775159029</v>
      </c>
      <c r="N32" s="37">
        <f>TrRoad_ene!N$19</f>
        <v>2.933025093226203</v>
      </c>
      <c r="O32" s="37">
        <f>TrRoad_ene!O$19</f>
        <v>2.9243384423440815</v>
      </c>
      <c r="P32" s="37">
        <f>TrRoad_ene!P$19</f>
        <v>3.23048218226756</v>
      </c>
      <c r="Q32" s="37">
        <f>TrRoad_ene!Q$19</f>
        <v>3.5815939017890073</v>
      </c>
    </row>
    <row r="33" spans="1:17" ht="11.45" customHeight="1" x14ac:dyDescent="0.25">
      <c r="A33" s="17" t="str">
        <f>$A$7</f>
        <v>Passenger cars</v>
      </c>
      <c r="B33" s="37">
        <f>TrRoad_ene!B$21</f>
        <v>738.16983460631468</v>
      </c>
      <c r="C33" s="37">
        <f>TrRoad_ene!C$21</f>
        <v>778.77617741045253</v>
      </c>
      <c r="D33" s="37">
        <f>TrRoad_ene!D$21</f>
        <v>915.36718433802332</v>
      </c>
      <c r="E33" s="37">
        <f>TrRoad_ene!E$21</f>
        <v>869.34871043138105</v>
      </c>
      <c r="F33" s="37">
        <f>TrRoad_ene!F$21</f>
        <v>807.93922035766536</v>
      </c>
      <c r="G33" s="37">
        <f>TrRoad_ene!G$21</f>
        <v>853.47501851613458</v>
      </c>
      <c r="H33" s="37">
        <f>TrRoad_ene!H$21</f>
        <v>826.20186639628423</v>
      </c>
      <c r="I33" s="37">
        <f>TrRoad_ene!I$21</f>
        <v>867.65016201014032</v>
      </c>
      <c r="J33" s="37">
        <f>TrRoad_ene!J$21</f>
        <v>911.00678434421536</v>
      </c>
      <c r="K33" s="37">
        <f>TrRoad_ene!K$21</f>
        <v>860.12394453858815</v>
      </c>
      <c r="L33" s="37">
        <f>TrRoad_ene!L$21</f>
        <v>877.25895219742836</v>
      </c>
      <c r="M33" s="37">
        <f>TrRoad_ene!M$21</f>
        <v>870.0918600519235</v>
      </c>
      <c r="N33" s="37">
        <f>TrRoad_ene!N$21</f>
        <v>847.50631544743283</v>
      </c>
      <c r="O33" s="37">
        <f>TrRoad_ene!O$21</f>
        <v>852.5146431965693</v>
      </c>
      <c r="P33" s="37">
        <f>TrRoad_ene!P$21</f>
        <v>849.98957000902271</v>
      </c>
      <c r="Q33" s="37">
        <f>TrRoad_ene!Q$21</f>
        <v>865.84383093151757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181.36036446132292</v>
      </c>
      <c r="C34" s="37">
        <f>TrRoad_ene!C$33</f>
        <v>175.8510893928603</v>
      </c>
      <c r="D34" s="37">
        <f>TrRoad_ene!D$33</f>
        <v>175.00849885534987</v>
      </c>
      <c r="E34" s="37">
        <f>TrRoad_ene!E$33</f>
        <v>179.1811191532685</v>
      </c>
      <c r="F34" s="37">
        <f>TrRoad_ene!F$33</f>
        <v>166.21744083888544</v>
      </c>
      <c r="G34" s="37">
        <f>TrRoad_ene!G$33</f>
        <v>160.75790307797936</v>
      </c>
      <c r="H34" s="37">
        <f>TrRoad_ene!H$33</f>
        <v>164.03349499922348</v>
      </c>
      <c r="I34" s="37">
        <f>TrRoad_ene!I$33</f>
        <v>194.89525436563747</v>
      </c>
      <c r="J34" s="37">
        <f>TrRoad_ene!J$33</f>
        <v>190.05003920098983</v>
      </c>
      <c r="K34" s="37">
        <f>TrRoad_ene!K$33</f>
        <v>172.86069853472986</v>
      </c>
      <c r="L34" s="37">
        <f>TrRoad_ene!L$33</f>
        <v>168.73984292842755</v>
      </c>
      <c r="M34" s="37">
        <f>TrRoad_ene!M$33</f>
        <v>157.04375128045049</v>
      </c>
      <c r="N34" s="37">
        <f>TrRoad_ene!N$33</f>
        <v>153.95595011352472</v>
      </c>
      <c r="O34" s="37">
        <f>TrRoad_ene!O$33</f>
        <v>147.48045104845971</v>
      </c>
      <c r="P34" s="37">
        <f>TrRoad_ene!P$33</f>
        <v>146.87983941815716</v>
      </c>
      <c r="Q34" s="37">
        <f>TrRoad_ene!Q$33</f>
        <v>145.00054354132251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54.346975746232694</v>
      </c>
      <c r="C35" s="38">
        <f t="shared" si="11"/>
        <v>43.948859116027663</v>
      </c>
      <c r="D35" s="38">
        <f t="shared" si="11"/>
        <v>43.455446200455192</v>
      </c>
      <c r="E35" s="38">
        <f t="shared" si="11"/>
        <v>38.69496630646541</v>
      </c>
      <c r="F35" s="38">
        <f t="shared" si="11"/>
        <v>34.912704039397426</v>
      </c>
      <c r="G35" s="38">
        <f t="shared" si="11"/>
        <v>31.051396047481994</v>
      </c>
      <c r="H35" s="38">
        <f t="shared" si="11"/>
        <v>33.176526897818746</v>
      </c>
      <c r="I35" s="38">
        <f t="shared" si="11"/>
        <v>33.317184408230915</v>
      </c>
      <c r="J35" s="38">
        <f t="shared" si="11"/>
        <v>32.395781327341879</v>
      </c>
      <c r="K35" s="38">
        <f t="shared" si="11"/>
        <v>31.92074874586806</v>
      </c>
      <c r="L35" s="38">
        <f t="shared" si="11"/>
        <v>32.696156630837173</v>
      </c>
      <c r="M35" s="38">
        <f t="shared" si="11"/>
        <v>33.133244046365917</v>
      </c>
      <c r="N35" s="38">
        <f t="shared" si="11"/>
        <v>31.471189185476511</v>
      </c>
      <c r="O35" s="38">
        <f t="shared" si="11"/>
        <v>32.012702897549289</v>
      </c>
      <c r="P35" s="38">
        <f t="shared" si="11"/>
        <v>32.186313967651806</v>
      </c>
      <c r="Q35" s="38">
        <f t="shared" si="11"/>
        <v>34.051590354124521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1.6294049341751096</v>
      </c>
      <c r="C36" s="37">
        <f>TrRail_ene!C$18</f>
        <v>1.6341892018542947</v>
      </c>
      <c r="D36" s="37">
        <f>TrRail_ene!D$18</f>
        <v>1.6468083583154014</v>
      </c>
      <c r="E36" s="37">
        <f>TrRail_ene!E$18</f>
        <v>1.6749382527229453</v>
      </c>
      <c r="F36" s="37">
        <f>TrRail_ene!F$18</f>
        <v>1.6675469285085411</v>
      </c>
      <c r="G36" s="37">
        <f>TrRail_ene!G$18</f>
        <v>1.7472390683537771</v>
      </c>
      <c r="H36" s="37">
        <f>TrRail_ene!H$18</f>
        <v>1.708050460326741</v>
      </c>
      <c r="I36" s="37">
        <f>TrRail_ene!I$18</f>
        <v>1.796510724024067</v>
      </c>
      <c r="J36" s="37">
        <f>TrRail_ene!J$18</f>
        <v>1.5865665267326099</v>
      </c>
      <c r="K36" s="37">
        <f>TrRail_ene!K$18</f>
        <v>1.2567195251938106</v>
      </c>
      <c r="L36" s="37">
        <f>TrRail_ene!L$18</f>
        <v>1.2026550524229074</v>
      </c>
      <c r="M36" s="37">
        <f>TrRail_ene!M$18</f>
        <v>1.261954336370591</v>
      </c>
      <c r="N36" s="37">
        <f>TrRail_ene!N$18</f>
        <v>1.1752351640017515</v>
      </c>
      <c r="O36" s="37">
        <f>TrRail_ene!O$18</f>
        <v>1.0956820705269228</v>
      </c>
      <c r="P36" s="37">
        <f>TrRail_ene!P$18</f>
        <v>1.0044686994645617</v>
      </c>
      <c r="Q36" s="37">
        <f>TrRail_ene!Q$18</f>
        <v>0.92360594829231013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52.717570812057588</v>
      </c>
      <c r="C37" s="37">
        <f>TrRail_ene!C$19</f>
        <v>42.314669914173365</v>
      </c>
      <c r="D37" s="37">
        <f>TrRail_ene!D$19</f>
        <v>41.808637842139788</v>
      </c>
      <c r="E37" s="37">
        <f>TrRail_ene!E$19</f>
        <v>37.020028053742465</v>
      </c>
      <c r="F37" s="37">
        <f>TrRail_ene!F$19</f>
        <v>33.245157110888883</v>
      </c>
      <c r="G37" s="37">
        <f>TrRail_ene!G$19</f>
        <v>29.304156979128216</v>
      </c>
      <c r="H37" s="37">
        <f>TrRail_ene!H$19</f>
        <v>31.468476437492004</v>
      </c>
      <c r="I37" s="37">
        <f>TrRail_ene!I$19</f>
        <v>31.520673684206852</v>
      </c>
      <c r="J37" s="37">
        <f>TrRail_ene!J$19</f>
        <v>30.809214800609269</v>
      </c>
      <c r="K37" s="37">
        <f>TrRail_ene!K$19</f>
        <v>30.664029220674248</v>
      </c>
      <c r="L37" s="37">
        <f>TrRail_ene!L$19</f>
        <v>31.493501578414268</v>
      </c>
      <c r="M37" s="37">
        <f>TrRail_ene!M$19</f>
        <v>31.871289709995324</v>
      </c>
      <c r="N37" s="37">
        <f>TrRail_ene!N$19</f>
        <v>30.29595402147476</v>
      </c>
      <c r="O37" s="37">
        <f>TrRail_ene!O$19</f>
        <v>30.91702082702237</v>
      </c>
      <c r="P37" s="37">
        <f>TrRail_ene!P$19</f>
        <v>31.181845268187246</v>
      </c>
      <c r="Q37" s="37">
        <f>TrRail_ene!Q$19</f>
        <v>33.127984405832208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0</v>
      </c>
      <c r="C38" s="37">
        <f>TrRail_ene!C$22</f>
        <v>0</v>
      </c>
      <c r="D38" s="37">
        <f>TrRail_ene!D$22</f>
        <v>0</v>
      </c>
      <c r="E38" s="37">
        <f>TrRail_ene!E$22</f>
        <v>0</v>
      </c>
      <c r="F38" s="37">
        <f>TrRail_ene!F$22</f>
        <v>0</v>
      </c>
      <c r="G38" s="37">
        <f>TrRail_ene!G$22</f>
        <v>0</v>
      </c>
      <c r="H38" s="37">
        <f>TrRail_ene!H$22</f>
        <v>0</v>
      </c>
      <c r="I38" s="37">
        <f>TrRail_ene!I$22</f>
        <v>0</v>
      </c>
      <c r="J38" s="37">
        <f>TrRail_ene!J$22</f>
        <v>0</v>
      </c>
      <c r="K38" s="37">
        <f>TrRail_ene!K$22</f>
        <v>0</v>
      </c>
      <c r="L38" s="37">
        <f>TrRail_ene!L$22</f>
        <v>0</v>
      </c>
      <c r="M38" s="37">
        <f>TrRail_ene!M$22</f>
        <v>0</v>
      </c>
      <c r="N38" s="37">
        <f>TrRail_ene!N$22</f>
        <v>0</v>
      </c>
      <c r="O38" s="37">
        <f>TrRail_ene!O$22</f>
        <v>0</v>
      </c>
      <c r="P38" s="37">
        <f>TrRail_ene!P$22</f>
        <v>0</v>
      </c>
      <c r="Q38" s="37">
        <f>TrRail_ene!Q$22</f>
        <v>0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25.568571900393664</v>
      </c>
      <c r="C39" s="38">
        <f t="shared" si="12"/>
        <v>29.357972875754442</v>
      </c>
      <c r="D39" s="38">
        <f t="shared" si="12"/>
        <v>44.446554011655238</v>
      </c>
      <c r="E39" s="38">
        <f t="shared" si="12"/>
        <v>32.569403623609148</v>
      </c>
      <c r="F39" s="38">
        <f t="shared" si="12"/>
        <v>27.311831926126153</v>
      </c>
      <c r="G39" s="38">
        <f t="shared" si="12"/>
        <v>51.40022361486934</v>
      </c>
      <c r="H39" s="38">
        <f t="shared" si="12"/>
        <v>42.899969219653748</v>
      </c>
      <c r="I39" s="38">
        <f t="shared" si="12"/>
        <v>49.137518059524183</v>
      </c>
      <c r="J39" s="38">
        <f t="shared" si="12"/>
        <v>62.2225855516294</v>
      </c>
      <c r="K39" s="38">
        <f t="shared" si="12"/>
        <v>44.282633408791597</v>
      </c>
      <c r="L39" s="38">
        <f t="shared" si="12"/>
        <v>40.38939914616558</v>
      </c>
      <c r="M39" s="38">
        <f t="shared" si="12"/>
        <v>42.170480536813258</v>
      </c>
      <c r="N39" s="38">
        <f t="shared" si="12"/>
        <v>36.101009024814516</v>
      </c>
      <c r="O39" s="38">
        <f t="shared" si="12"/>
        <v>40.209755957946172</v>
      </c>
      <c r="P39" s="38">
        <f t="shared" si="12"/>
        <v>34.239774038973117</v>
      </c>
      <c r="Q39" s="38">
        <f t="shared" si="12"/>
        <v>42.37758437484846</v>
      </c>
    </row>
    <row r="40" spans="1:17" ht="11.45" customHeight="1" x14ac:dyDescent="0.25">
      <c r="A40" s="17" t="str">
        <f>$A$14</f>
        <v>Domestic</v>
      </c>
      <c r="B40" s="37">
        <f>TrAvia_ene!B$9</f>
        <v>0</v>
      </c>
      <c r="C40" s="37">
        <f>TrAvia_ene!C$9</f>
        <v>0</v>
      </c>
      <c r="D40" s="37">
        <f>TrAvia_ene!D$9</f>
        <v>0</v>
      </c>
      <c r="E40" s="37">
        <f>TrAvia_ene!E$9</f>
        <v>0</v>
      </c>
      <c r="F40" s="37">
        <f>TrAvia_ene!F$9</f>
        <v>0</v>
      </c>
      <c r="G40" s="37">
        <f>TrAvia_ene!G$9</f>
        <v>0</v>
      </c>
      <c r="H40" s="37">
        <f>TrAvia_ene!H$9</f>
        <v>0</v>
      </c>
      <c r="I40" s="37">
        <f>TrAvia_ene!I$9</f>
        <v>0</v>
      </c>
      <c r="J40" s="37">
        <f>TrAvia_ene!J$9</f>
        <v>0</v>
      </c>
      <c r="K40" s="37">
        <f>TrAvia_ene!K$9</f>
        <v>0</v>
      </c>
      <c r="L40" s="37">
        <f>TrAvia_ene!L$9</f>
        <v>0</v>
      </c>
      <c r="M40" s="37">
        <f>TrAvia_ene!M$9</f>
        <v>0</v>
      </c>
      <c r="N40" s="37">
        <f>TrAvia_ene!N$9</f>
        <v>0</v>
      </c>
      <c r="O40" s="37">
        <f>TrAvia_ene!O$9</f>
        <v>0</v>
      </c>
      <c r="P40" s="37">
        <f>TrAvia_ene!P$9</f>
        <v>0</v>
      </c>
      <c r="Q40" s="37">
        <f>TrAvia_ene!Q$9</f>
        <v>0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16.833443102550238</v>
      </c>
      <c r="C41" s="37">
        <f>TrAvia_ene!C$10</f>
        <v>28.519003419207088</v>
      </c>
      <c r="D41" s="37">
        <f>TrAvia_ene!D$10</f>
        <v>33.313222950330328</v>
      </c>
      <c r="E41" s="37">
        <f>TrAvia_ene!E$10</f>
        <v>24.097682951280344</v>
      </c>
      <c r="F41" s="37">
        <f>TrAvia_ene!F$10</f>
        <v>19.883503940210172</v>
      </c>
      <c r="G41" s="37">
        <f>TrAvia_ene!G$10</f>
        <v>43.367827417982404</v>
      </c>
      <c r="H41" s="37">
        <f>TrAvia_ene!H$10</f>
        <v>37.28072842306004</v>
      </c>
      <c r="I41" s="37">
        <f>TrAvia_ene!I$10</f>
        <v>41.618234042434764</v>
      </c>
      <c r="J41" s="37">
        <f>TrAvia_ene!J$10</f>
        <v>51.953244322940158</v>
      </c>
      <c r="K41" s="37">
        <f>TrAvia_ene!K$10</f>
        <v>35.569940144807696</v>
      </c>
      <c r="L41" s="37">
        <f>TrAvia_ene!L$10</f>
        <v>32.384483525831804</v>
      </c>
      <c r="M41" s="37">
        <f>TrAvia_ene!M$10</f>
        <v>33.002493709899994</v>
      </c>
      <c r="N41" s="37">
        <f>TrAvia_ene!N$10</f>
        <v>26.490049078095677</v>
      </c>
      <c r="O41" s="37">
        <f>TrAvia_ene!O$10</f>
        <v>29.135758798702685</v>
      </c>
      <c r="P41" s="37">
        <f>TrAvia_ene!P$10</f>
        <v>24.707112422902416</v>
      </c>
      <c r="Q41" s="37">
        <f>TrAvia_ene!Q$10</f>
        <v>31.920408170759512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8.7351287978434264</v>
      </c>
      <c r="C42" s="37">
        <f>TrAvia_ene!C$11</f>
        <v>0.83896945654735178</v>
      </c>
      <c r="D42" s="37">
        <f>TrAvia_ene!D$11</f>
        <v>11.13333106132491</v>
      </c>
      <c r="E42" s="37">
        <f>TrAvia_ene!E$11</f>
        <v>8.4717206723288037</v>
      </c>
      <c r="F42" s="37">
        <f>TrAvia_ene!F$11</f>
        <v>7.4283279859159812</v>
      </c>
      <c r="G42" s="37">
        <f>TrAvia_ene!G$11</f>
        <v>8.0323961968869373</v>
      </c>
      <c r="H42" s="37">
        <f>TrAvia_ene!H$11</f>
        <v>5.6192407965937097</v>
      </c>
      <c r="I42" s="37">
        <f>TrAvia_ene!I$11</f>
        <v>7.519284017089416</v>
      </c>
      <c r="J42" s="37">
        <f>TrAvia_ene!J$11</f>
        <v>10.269341228689241</v>
      </c>
      <c r="K42" s="37">
        <f>TrAvia_ene!K$11</f>
        <v>8.7126932639838977</v>
      </c>
      <c r="L42" s="37">
        <f>TrAvia_ene!L$11</f>
        <v>8.0049156203337759</v>
      </c>
      <c r="M42" s="37">
        <f>TrAvia_ene!M$11</f>
        <v>9.1679868269132605</v>
      </c>
      <c r="N42" s="37">
        <f>TrAvia_ene!N$11</f>
        <v>9.6109599467188414</v>
      </c>
      <c r="O42" s="37">
        <f>TrAvia_ene!O$11</f>
        <v>11.073997159243486</v>
      </c>
      <c r="P42" s="37">
        <f>TrAvia_ene!P$11</f>
        <v>9.5326616160706994</v>
      </c>
      <c r="Q42" s="37">
        <f>TrAvia_ene!Q$11</f>
        <v>10.457176204088951</v>
      </c>
    </row>
    <row r="43" spans="1:17" ht="11.45" customHeight="1" x14ac:dyDescent="0.25">
      <c r="A43" s="25" t="s">
        <v>18</v>
      </c>
      <c r="B43" s="40">
        <f t="shared" ref="B43:Q43" si="13">B44+B47+B48+B51</f>
        <v>452.99288552118912</v>
      </c>
      <c r="C43" s="40">
        <f t="shared" si="13"/>
        <v>449.2122881249237</v>
      </c>
      <c r="D43" s="40">
        <f t="shared" si="13"/>
        <v>620.59635031156256</v>
      </c>
      <c r="E43" s="40">
        <f t="shared" si="13"/>
        <v>490.66548812631925</v>
      </c>
      <c r="F43" s="40">
        <f t="shared" si="13"/>
        <v>556.4534353338363</v>
      </c>
      <c r="G43" s="40">
        <f t="shared" si="13"/>
        <v>700.43018242871267</v>
      </c>
      <c r="H43" s="40">
        <f t="shared" si="13"/>
        <v>773.62921452125465</v>
      </c>
      <c r="I43" s="40">
        <f t="shared" si="13"/>
        <v>888.98869712312148</v>
      </c>
      <c r="J43" s="40">
        <f t="shared" si="13"/>
        <v>992.40562910367623</v>
      </c>
      <c r="K43" s="40">
        <f t="shared" si="13"/>
        <v>838.23076455603871</v>
      </c>
      <c r="L43" s="40">
        <f t="shared" si="13"/>
        <v>1126.9085726230776</v>
      </c>
      <c r="M43" s="40">
        <f t="shared" si="13"/>
        <v>1108.9720835145474</v>
      </c>
      <c r="N43" s="40">
        <f t="shared" si="13"/>
        <v>1072.4404147452367</v>
      </c>
      <c r="O43" s="40">
        <f t="shared" si="13"/>
        <v>1074.3464211922806</v>
      </c>
      <c r="P43" s="40">
        <f t="shared" si="13"/>
        <v>1063.6421365912263</v>
      </c>
      <c r="Q43" s="40">
        <f t="shared" si="13"/>
        <v>1040.1284527387168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400.85152140286868</v>
      </c>
      <c r="C44" s="39">
        <f t="shared" si="14"/>
        <v>398.80029011670575</v>
      </c>
      <c r="D44" s="39">
        <f t="shared" si="14"/>
        <v>580.4843605236731</v>
      </c>
      <c r="E44" s="39">
        <f t="shared" si="14"/>
        <v>454.19287805639385</v>
      </c>
      <c r="F44" s="39">
        <f t="shared" si="14"/>
        <v>513.77797129935993</v>
      </c>
      <c r="G44" s="39">
        <f t="shared" si="14"/>
        <v>663.54347214131712</v>
      </c>
      <c r="H44" s="39">
        <f t="shared" si="14"/>
        <v>744.63963063872711</v>
      </c>
      <c r="I44" s="39">
        <f t="shared" si="14"/>
        <v>856.79308959087655</v>
      </c>
      <c r="J44" s="39">
        <f t="shared" si="14"/>
        <v>956.97709598264748</v>
      </c>
      <c r="K44" s="39">
        <f t="shared" si="14"/>
        <v>813.39784671069833</v>
      </c>
      <c r="L44" s="39">
        <f t="shared" si="14"/>
        <v>1096.2621381447539</v>
      </c>
      <c r="M44" s="39">
        <f t="shared" si="14"/>
        <v>1078.4335650617363</v>
      </c>
      <c r="N44" s="39">
        <f t="shared" si="14"/>
        <v>1042.4518525733004</v>
      </c>
      <c r="O44" s="39">
        <f t="shared" si="14"/>
        <v>1042.8905298266677</v>
      </c>
      <c r="P44" s="39">
        <f t="shared" si="14"/>
        <v>1031.9979923656913</v>
      </c>
      <c r="Q44" s="39">
        <f t="shared" si="14"/>
        <v>1007.8554729867396</v>
      </c>
    </row>
    <row r="45" spans="1:17" ht="11.45" customHeight="1" x14ac:dyDescent="0.25">
      <c r="A45" s="17" t="str">
        <f>$A$19</f>
        <v>Light duty vehicles</v>
      </c>
      <c r="B45" s="37">
        <f>TrRoad_ene!B$43</f>
        <v>136.17295769284985</v>
      </c>
      <c r="C45" s="37">
        <f>TrRoad_ene!C$43</f>
        <v>141.08529928172817</v>
      </c>
      <c r="D45" s="37">
        <f>TrRoad_ene!D$43</f>
        <v>159.61672940111691</v>
      </c>
      <c r="E45" s="37">
        <f>TrRoad_ene!E$43</f>
        <v>152.33702047261437</v>
      </c>
      <c r="F45" s="37">
        <f>TrRoad_ene!F$43</f>
        <v>159.2252748029386</v>
      </c>
      <c r="G45" s="37">
        <f>TrRoad_ene!G$43</f>
        <v>168.96839653995536</v>
      </c>
      <c r="H45" s="37">
        <f>TrRoad_ene!H$43</f>
        <v>146.57648772691618</v>
      </c>
      <c r="I45" s="37">
        <f>TrRoad_ene!I$43</f>
        <v>176.91442737763714</v>
      </c>
      <c r="J45" s="37">
        <f>TrRoad_ene!J$43</f>
        <v>181.73917714661562</v>
      </c>
      <c r="K45" s="37">
        <f>TrRoad_ene!K$43</f>
        <v>189.93038692215961</v>
      </c>
      <c r="L45" s="37">
        <f>TrRoad_ene!L$43</f>
        <v>205.4294113640504</v>
      </c>
      <c r="M45" s="37">
        <f>TrRoad_ene!M$43</f>
        <v>211.25553447379204</v>
      </c>
      <c r="N45" s="37">
        <f>TrRoad_ene!N$43</f>
        <v>226.03576343856633</v>
      </c>
      <c r="O45" s="37">
        <f>TrRoad_ene!O$43</f>
        <v>204.19979613629857</v>
      </c>
      <c r="P45" s="37">
        <f>TrRoad_ene!P$43</f>
        <v>176.89963252306808</v>
      </c>
      <c r="Q45" s="37">
        <f>TrRoad_ene!Q$43</f>
        <v>208.03850685664071</v>
      </c>
    </row>
    <row r="46" spans="1:17" ht="11.45" customHeight="1" x14ac:dyDescent="0.25">
      <c r="A46" s="17" t="str">
        <f>$A$20</f>
        <v>Heavy duty vehicles</v>
      </c>
      <c r="B46" s="37">
        <f>TrRoad_ene!B$52</f>
        <v>264.67856371001886</v>
      </c>
      <c r="C46" s="37">
        <f>TrRoad_ene!C$52</f>
        <v>257.71499083497758</v>
      </c>
      <c r="D46" s="37">
        <f>TrRoad_ene!D$52</f>
        <v>420.86763112255619</v>
      </c>
      <c r="E46" s="37">
        <f>TrRoad_ene!E$52</f>
        <v>301.85585758377948</v>
      </c>
      <c r="F46" s="37">
        <f>TrRoad_ene!F$52</f>
        <v>354.55269649642139</v>
      </c>
      <c r="G46" s="37">
        <f>TrRoad_ene!G$52</f>
        <v>494.57507560136173</v>
      </c>
      <c r="H46" s="37">
        <f>TrRoad_ene!H$52</f>
        <v>598.06314291181093</v>
      </c>
      <c r="I46" s="37">
        <f>TrRoad_ene!I$52</f>
        <v>679.87866221323941</v>
      </c>
      <c r="J46" s="37">
        <f>TrRoad_ene!J$52</f>
        <v>775.23791883603189</v>
      </c>
      <c r="K46" s="37">
        <f>TrRoad_ene!K$52</f>
        <v>623.46745978853869</v>
      </c>
      <c r="L46" s="37">
        <f>TrRoad_ene!L$52</f>
        <v>890.83272678070352</v>
      </c>
      <c r="M46" s="37">
        <f>TrRoad_ene!M$52</f>
        <v>867.17803058794436</v>
      </c>
      <c r="N46" s="37">
        <f>TrRoad_ene!N$52</f>
        <v>816.41608913473408</v>
      </c>
      <c r="O46" s="37">
        <f>TrRoad_ene!O$52</f>
        <v>838.69073369036903</v>
      </c>
      <c r="P46" s="37">
        <f>TrRoad_ene!P$52</f>
        <v>855.09835984262327</v>
      </c>
      <c r="Q46" s="37">
        <f>TrRoad_ene!Q$52</f>
        <v>799.81696613009899</v>
      </c>
    </row>
    <row r="47" spans="1:17" ht="11.45" customHeight="1" x14ac:dyDescent="0.25">
      <c r="A47" s="19" t="str">
        <f>$A$21</f>
        <v>Rail transport</v>
      </c>
      <c r="B47" s="38">
        <f>TrRail_ene!B$23</f>
        <v>28.628282248757078</v>
      </c>
      <c r="C47" s="38">
        <f>TrRail_ene!C$23</f>
        <v>22.048780883972341</v>
      </c>
      <c r="D47" s="38">
        <f>TrRail_ene!D$23</f>
        <v>18.44455379954481</v>
      </c>
      <c r="E47" s="38">
        <f>TrRail_ene!E$23</f>
        <v>23.711313693534596</v>
      </c>
      <c r="F47" s="38">
        <f>TrRail_ene!F$23</f>
        <v>25.987295960602573</v>
      </c>
      <c r="G47" s="38">
        <f>TrRail_ene!G$23</f>
        <v>18.127352721690983</v>
      </c>
      <c r="H47" s="38">
        <f>TrRail_ene!H$23</f>
        <v>18.125593102181256</v>
      </c>
      <c r="I47" s="38">
        <f>TrRail_ene!I$23</f>
        <v>17.079605591769084</v>
      </c>
      <c r="J47" s="38">
        <f>TrRail_ene!J$23</f>
        <v>14.905378672658125</v>
      </c>
      <c r="K47" s="38">
        <f>TrRail_ene!K$23</f>
        <v>11.379881254131941</v>
      </c>
      <c r="L47" s="38">
        <f>TrRail_ene!L$23</f>
        <v>13.568051394280907</v>
      </c>
      <c r="M47" s="38">
        <f>TrRail_ene!M$23</f>
        <v>12.962940416760638</v>
      </c>
      <c r="N47" s="38">
        <f>TrRail_ene!N$23</f>
        <v>12.71689176437352</v>
      </c>
      <c r="O47" s="38">
        <f>TrRail_ene!O$23</f>
        <v>14.322827112687271</v>
      </c>
      <c r="P47" s="38">
        <f>TrRail_ene!P$23</f>
        <v>14.914490877104049</v>
      </c>
      <c r="Q47" s="38">
        <f>TrRail_ene!Q$23</f>
        <v>15.557267808731122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1.1340818695632897</v>
      </c>
      <c r="C48" s="38">
        <f t="shared" si="15"/>
        <v>1.6372171242455664</v>
      </c>
      <c r="D48" s="38">
        <f t="shared" si="15"/>
        <v>2.0534059883447564</v>
      </c>
      <c r="E48" s="38">
        <f t="shared" si="15"/>
        <v>1.3302963763908595</v>
      </c>
      <c r="F48" s="38">
        <f t="shared" si="15"/>
        <v>0.58816807387384684</v>
      </c>
      <c r="G48" s="38">
        <f t="shared" si="15"/>
        <v>0.40535756570459486</v>
      </c>
      <c r="H48" s="38">
        <f t="shared" si="15"/>
        <v>0.39899078034624058</v>
      </c>
      <c r="I48" s="38">
        <f t="shared" si="15"/>
        <v>0.46500194047581966</v>
      </c>
      <c r="J48" s="38">
        <f t="shared" si="15"/>
        <v>0.8811544483706053</v>
      </c>
      <c r="K48" s="38">
        <f t="shared" si="15"/>
        <v>1.2170365912084069</v>
      </c>
      <c r="L48" s="38">
        <f t="shared" si="15"/>
        <v>0.97838308404279672</v>
      </c>
      <c r="M48" s="38">
        <f t="shared" si="15"/>
        <v>1.2755780360505833</v>
      </c>
      <c r="N48" s="38">
        <f t="shared" si="15"/>
        <v>1.1346704075628415</v>
      </c>
      <c r="O48" s="38">
        <f t="shared" si="15"/>
        <v>1.1590642529257229</v>
      </c>
      <c r="P48" s="38">
        <f t="shared" si="15"/>
        <v>0.91865334843097501</v>
      </c>
      <c r="Q48" s="38">
        <f t="shared" si="15"/>
        <v>1.0677119432460143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0.81672693035430466</v>
      </c>
      <c r="C49" s="37">
        <f>TrAvia_ene!C$13</f>
        <v>1.1461368509235201</v>
      </c>
      <c r="D49" s="37">
        <f>TrAvia_ene!D$13</f>
        <v>1.4325155420636251</v>
      </c>
      <c r="E49" s="37">
        <f>TrAvia_ene!E$13</f>
        <v>0.896835784824771</v>
      </c>
      <c r="F49" s="37">
        <f>TrAvia_ene!F$13</f>
        <v>0.36630897739397816</v>
      </c>
      <c r="G49" s="37">
        <f>TrAvia_ene!G$13</f>
        <v>0.19804921094471811</v>
      </c>
      <c r="H49" s="37">
        <f>TrAvia_ene!H$13</f>
        <v>0.11868253518454076</v>
      </c>
      <c r="I49" s="37">
        <f>TrAvia_ene!I$13</f>
        <v>0.13651550403592391</v>
      </c>
      <c r="J49" s="37">
        <f>TrAvia_ene!J$13</f>
        <v>0.52101121101417047</v>
      </c>
      <c r="K49" s="37">
        <f>TrAvia_ene!K$13</f>
        <v>0.8557222138825572</v>
      </c>
      <c r="L49" s="37">
        <f>TrAvia_ene!L$13</f>
        <v>0.75949683932991296</v>
      </c>
      <c r="M49" s="37">
        <f>TrAvia_ene!M$13</f>
        <v>1.0015491070425691</v>
      </c>
      <c r="N49" s="37">
        <f>TrAvia_ene!N$13</f>
        <v>0.88464884458953064</v>
      </c>
      <c r="O49" s="37">
        <f>TrAvia_ene!O$13</f>
        <v>0.87657659048351788</v>
      </c>
      <c r="P49" s="37">
        <f>TrAvia_ene!P$13</f>
        <v>0.62061675995890508</v>
      </c>
      <c r="Q49" s="37">
        <f>TrAvia_ene!Q$13</f>
        <v>0.76000471912110978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0.31735493920898505</v>
      </c>
      <c r="C50" s="37">
        <f>TrAvia_ene!C$14</f>
        <v>0.49108027332204618</v>
      </c>
      <c r="D50" s="37">
        <f>TrAvia_ene!D$14</f>
        <v>0.62089044628113144</v>
      </c>
      <c r="E50" s="37">
        <f>TrAvia_ene!E$14</f>
        <v>0.43346059156608852</v>
      </c>
      <c r="F50" s="37">
        <f>TrAvia_ene!F$14</f>
        <v>0.22185909647986862</v>
      </c>
      <c r="G50" s="37">
        <f>TrAvia_ene!G$14</f>
        <v>0.20730835475987675</v>
      </c>
      <c r="H50" s="37">
        <f>TrAvia_ene!H$14</f>
        <v>0.28030824516169983</v>
      </c>
      <c r="I50" s="37">
        <f>TrAvia_ene!I$14</f>
        <v>0.32848643643989578</v>
      </c>
      <c r="J50" s="37">
        <f>TrAvia_ene!J$14</f>
        <v>0.36014323735643478</v>
      </c>
      <c r="K50" s="37">
        <f>TrAvia_ene!K$14</f>
        <v>0.36131437732584976</v>
      </c>
      <c r="L50" s="37">
        <f>TrAvia_ene!L$14</f>
        <v>0.2188862447128837</v>
      </c>
      <c r="M50" s="37">
        <f>TrAvia_ene!M$14</f>
        <v>0.27402892900801412</v>
      </c>
      <c r="N50" s="37">
        <f>TrAvia_ene!N$14</f>
        <v>0.25002156297331096</v>
      </c>
      <c r="O50" s="37">
        <f>TrAvia_ene!O$14</f>
        <v>0.28248766244220497</v>
      </c>
      <c r="P50" s="37">
        <f>TrAvia_ene!P$14</f>
        <v>0.29803658847206993</v>
      </c>
      <c r="Q50" s="37">
        <f>TrAvia_ene!Q$14</f>
        <v>0.30770722412490442</v>
      </c>
    </row>
    <row r="51" spans="1:17" ht="11.45" customHeight="1" x14ac:dyDescent="0.25">
      <c r="A51" s="19" t="s">
        <v>32</v>
      </c>
      <c r="B51" s="38">
        <f t="shared" ref="B51:Q51" si="16">B52+B53</f>
        <v>22.379000000000001</v>
      </c>
      <c r="C51" s="38">
        <f t="shared" si="16"/>
        <v>26.726000000000003</v>
      </c>
      <c r="D51" s="38">
        <f t="shared" si="16"/>
        <v>19.614029999999996</v>
      </c>
      <c r="E51" s="38">
        <f t="shared" si="16"/>
        <v>11.431000000000001</v>
      </c>
      <c r="F51" s="38">
        <f t="shared" si="16"/>
        <v>16.100000000000001</v>
      </c>
      <c r="G51" s="38">
        <f t="shared" si="16"/>
        <v>18.353999999999999</v>
      </c>
      <c r="H51" s="38">
        <f t="shared" si="16"/>
        <v>10.465</v>
      </c>
      <c r="I51" s="38">
        <f t="shared" si="16"/>
        <v>14.651000000000002</v>
      </c>
      <c r="J51" s="38">
        <f t="shared" si="16"/>
        <v>19.642000000000003</v>
      </c>
      <c r="K51" s="38">
        <f t="shared" si="16"/>
        <v>12.236000000000001</v>
      </c>
      <c r="L51" s="38">
        <f t="shared" si="16"/>
        <v>16.100000000000001</v>
      </c>
      <c r="M51" s="38">
        <f t="shared" si="16"/>
        <v>16.3</v>
      </c>
      <c r="N51" s="38">
        <f t="shared" si="16"/>
        <v>16.137</v>
      </c>
      <c r="O51" s="38">
        <f t="shared" si="16"/>
        <v>15.974</v>
      </c>
      <c r="P51" s="38">
        <f t="shared" si="16"/>
        <v>15.811</v>
      </c>
      <c r="Q51" s="38">
        <f t="shared" si="16"/>
        <v>15.648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0</v>
      </c>
      <c r="C52" s="37">
        <f>TrNavi_ene!C20</f>
        <v>0</v>
      </c>
      <c r="D52" s="37">
        <f>TrNavi_ene!D20</f>
        <v>0</v>
      </c>
      <c r="E52" s="37">
        <f>TrNavi_ene!E20</f>
        <v>0</v>
      </c>
      <c r="F52" s="37">
        <f>TrNavi_ene!F20</f>
        <v>0</v>
      </c>
      <c r="G52" s="37">
        <f>TrNavi_ene!G20</f>
        <v>0</v>
      </c>
      <c r="H52" s="37">
        <f>TrNavi_ene!H20</f>
        <v>0</v>
      </c>
      <c r="I52" s="37">
        <f>TrNavi_ene!I20</f>
        <v>0</v>
      </c>
      <c r="J52" s="37">
        <f>TrNavi_ene!J20</f>
        <v>0</v>
      </c>
      <c r="K52" s="37">
        <f>TrNavi_ene!K20</f>
        <v>0</v>
      </c>
      <c r="L52" s="37">
        <f>TrNavi_ene!L20</f>
        <v>0</v>
      </c>
      <c r="M52" s="37">
        <f>TrNavi_ene!M20</f>
        <v>0</v>
      </c>
      <c r="N52" s="37">
        <f>TrNavi_ene!N20</f>
        <v>0</v>
      </c>
      <c r="O52" s="37">
        <f>TrNavi_ene!O20</f>
        <v>0</v>
      </c>
      <c r="P52" s="37">
        <f>TrNavi_ene!P20</f>
        <v>0</v>
      </c>
      <c r="Q52" s="37">
        <f>TrNavi_ene!Q20</f>
        <v>0</v>
      </c>
    </row>
    <row r="53" spans="1:17" ht="11.45" customHeight="1" x14ac:dyDescent="0.25">
      <c r="A53" s="15" t="str">
        <f>$A$27</f>
        <v>Inland waterways</v>
      </c>
      <c r="B53" s="36">
        <f>TrNavi_ene!B21</f>
        <v>22.379000000000001</v>
      </c>
      <c r="C53" s="36">
        <f>TrNavi_ene!C21</f>
        <v>26.726000000000003</v>
      </c>
      <c r="D53" s="36">
        <f>TrNavi_ene!D21</f>
        <v>19.614029999999996</v>
      </c>
      <c r="E53" s="36">
        <f>TrNavi_ene!E21</f>
        <v>11.431000000000001</v>
      </c>
      <c r="F53" s="36">
        <f>TrNavi_ene!F21</f>
        <v>16.100000000000001</v>
      </c>
      <c r="G53" s="36">
        <f>TrNavi_ene!G21</f>
        <v>18.353999999999999</v>
      </c>
      <c r="H53" s="36">
        <f>TrNavi_ene!H21</f>
        <v>10.465</v>
      </c>
      <c r="I53" s="36">
        <f>TrNavi_ene!I21</f>
        <v>14.651000000000002</v>
      </c>
      <c r="J53" s="36">
        <f>TrNavi_ene!J21</f>
        <v>19.642000000000003</v>
      </c>
      <c r="K53" s="36">
        <f>TrNavi_ene!K21</f>
        <v>12.236000000000001</v>
      </c>
      <c r="L53" s="36">
        <f>TrNavi_ene!L21</f>
        <v>16.100000000000001</v>
      </c>
      <c r="M53" s="36">
        <f>TrNavi_ene!M21</f>
        <v>16.3</v>
      </c>
      <c r="N53" s="36">
        <f>TrNavi_ene!N21</f>
        <v>16.137</v>
      </c>
      <c r="O53" s="36">
        <f>TrNavi_ene!O21</f>
        <v>15.974</v>
      </c>
      <c r="P53" s="36">
        <f>TrNavi_ene!P21</f>
        <v>15.811</v>
      </c>
      <c r="Q53" s="36">
        <f>TrNavi_ene!Q21</f>
        <v>15.648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4130.8968195867965</v>
      </c>
      <c r="C55" s="41">
        <f t="shared" si="17"/>
        <v>4150.5480546567487</v>
      </c>
      <c r="D55" s="41">
        <f t="shared" si="17"/>
        <v>5228.862335189172</v>
      </c>
      <c r="E55" s="41">
        <f t="shared" si="17"/>
        <v>4656.9175346341435</v>
      </c>
      <c r="F55" s="41">
        <f t="shared" si="17"/>
        <v>4621.4157729973331</v>
      </c>
      <c r="G55" s="41">
        <f t="shared" si="17"/>
        <v>5248.6919828496748</v>
      </c>
      <c r="H55" s="41">
        <f t="shared" si="17"/>
        <v>5283.1981652086442</v>
      </c>
      <c r="I55" s="41">
        <f t="shared" si="17"/>
        <v>5824.5272660457722</v>
      </c>
      <c r="J55" s="41">
        <f t="shared" si="17"/>
        <v>6270.9993274281496</v>
      </c>
      <c r="K55" s="41">
        <f t="shared" si="17"/>
        <v>5518.5154480827005</v>
      </c>
      <c r="L55" s="41">
        <f t="shared" si="17"/>
        <v>6390.9924125876723</v>
      </c>
      <c r="M55" s="41">
        <f t="shared" si="17"/>
        <v>6271.3009334066874</v>
      </c>
      <c r="N55" s="41">
        <f t="shared" si="17"/>
        <v>6086.0534547300158</v>
      </c>
      <c r="O55" s="41">
        <f t="shared" si="17"/>
        <v>6068.4133709099788</v>
      </c>
      <c r="P55" s="41">
        <f t="shared" si="17"/>
        <v>5897.8344794507011</v>
      </c>
      <c r="Q55" s="41">
        <f t="shared" si="17"/>
        <v>5850.8075370360439</v>
      </c>
    </row>
    <row r="56" spans="1:17" ht="11.45" customHeight="1" x14ac:dyDescent="0.25">
      <c r="A56" s="25" t="s">
        <v>39</v>
      </c>
      <c r="B56" s="40">
        <f t="shared" ref="B56:Q56" si="18">B57+B61+B65</f>
        <v>2822.4690084734407</v>
      </c>
      <c r="C56" s="40">
        <f t="shared" si="18"/>
        <v>2884.1570388205673</v>
      </c>
      <c r="D56" s="40">
        <f t="shared" si="18"/>
        <v>3375.3772741915845</v>
      </c>
      <c r="E56" s="40">
        <f t="shared" si="18"/>
        <v>3219.7898157903228</v>
      </c>
      <c r="F56" s="40">
        <f t="shared" si="18"/>
        <v>2987.4301165590637</v>
      </c>
      <c r="G56" s="40">
        <f t="shared" si="18"/>
        <v>3162.6910896556938</v>
      </c>
      <c r="H56" s="40">
        <f t="shared" si="18"/>
        <v>3027.0041717768713</v>
      </c>
      <c r="I56" s="40">
        <f t="shared" si="18"/>
        <v>3227.1444215793808</v>
      </c>
      <c r="J56" s="40">
        <f t="shared" si="18"/>
        <v>3367.7103570794029</v>
      </c>
      <c r="K56" s="40">
        <f t="shared" si="18"/>
        <v>3072.9787652079335</v>
      </c>
      <c r="L56" s="40">
        <f t="shared" si="18"/>
        <v>3102.2440248592575</v>
      </c>
      <c r="M56" s="40">
        <f t="shared" si="18"/>
        <v>3047.4372670576668</v>
      </c>
      <c r="N56" s="40">
        <f t="shared" si="18"/>
        <v>2965.1851221524548</v>
      </c>
      <c r="O56" s="40">
        <f t="shared" si="18"/>
        <v>2965.3585411095264</v>
      </c>
      <c r="P56" s="40">
        <f t="shared" si="18"/>
        <v>2888.1725094710869</v>
      </c>
      <c r="Q56" s="40">
        <f t="shared" si="18"/>
        <v>2941.1200805316253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2745.4997012508243</v>
      </c>
      <c r="C57" s="39">
        <f t="shared" si="19"/>
        <v>2795.7804629793332</v>
      </c>
      <c r="D57" s="39">
        <f t="shared" si="19"/>
        <v>3241.5794037420019</v>
      </c>
      <c r="E57" s="39">
        <f t="shared" si="19"/>
        <v>3121.745840423659</v>
      </c>
      <c r="F57" s="39">
        <f t="shared" si="19"/>
        <v>2905.2909298430018</v>
      </c>
      <c r="G57" s="39">
        <f t="shared" si="19"/>
        <v>3008.9464465430683</v>
      </c>
      <c r="H57" s="39">
        <f t="shared" si="19"/>
        <v>2898.10632436791</v>
      </c>
      <c r="I57" s="39">
        <f t="shared" si="19"/>
        <v>3079.2252988996293</v>
      </c>
      <c r="J57" s="39">
        <f t="shared" si="19"/>
        <v>3180.4011353455458</v>
      </c>
      <c r="K57" s="39">
        <f t="shared" si="19"/>
        <v>2939.674346457221</v>
      </c>
      <c r="L57" s="39">
        <f t="shared" si="19"/>
        <v>2980.6594450270832</v>
      </c>
      <c r="M57" s="39">
        <f t="shared" si="19"/>
        <v>2920.4910815292769</v>
      </c>
      <c r="N57" s="39">
        <f t="shared" si="19"/>
        <v>2856.5099225557728</v>
      </c>
      <c r="O57" s="39">
        <f t="shared" si="19"/>
        <v>2844.3147428195662</v>
      </c>
      <c r="P57" s="39">
        <f t="shared" si="19"/>
        <v>2785.1002026756451</v>
      </c>
      <c r="Q57" s="39">
        <f t="shared" si="19"/>
        <v>2813.5504484142425</v>
      </c>
    </row>
    <row r="58" spans="1:17" ht="11.45" customHeight="1" x14ac:dyDescent="0.25">
      <c r="A58" s="17" t="str">
        <f>$A$6</f>
        <v>Powered 2-wheelers</v>
      </c>
      <c r="B58" s="37">
        <f>TrRoad_emi!B$19</f>
        <v>5.8867250273817575</v>
      </c>
      <c r="C58" s="37">
        <f>TrRoad_emi!C$19</f>
        <v>6.1923466775476053</v>
      </c>
      <c r="D58" s="37">
        <f>TrRoad_emi!D$19</f>
        <v>5.4008397560991543</v>
      </c>
      <c r="E58" s="37">
        <f>TrRoad_emi!E$19</f>
        <v>5.4832296189679957</v>
      </c>
      <c r="F58" s="37">
        <f>TrRoad_emi!F$19</f>
        <v>5.7825003478622579</v>
      </c>
      <c r="G58" s="37">
        <f>TrRoad_emi!G$19</f>
        <v>6.3255732793910004</v>
      </c>
      <c r="H58" s="37">
        <f>TrRoad_emi!H$19</f>
        <v>6.5286105811957826</v>
      </c>
      <c r="I58" s="37">
        <f>TrRoad_emi!I$19</f>
        <v>7.0155870159802944</v>
      </c>
      <c r="J58" s="37">
        <f>TrRoad_emi!J$19</f>
        <v>7.6162991318568425</v>
      </c>
      <c r="K58" s="37">
        <f>TrRoad_emi!K$19</f>
        <v>6.5196017878334853</v>
      </c>
      <c r="L58" s="37">
        <f>TrRoad_emi!L$19</f>
        <v>5.9885501641806727</v>
      </c>
      <c r="M58" s="37">
        <f>TrRoad_emi!M$19</f>
        <v>7.2615265100749262</v>
      </c>
      <c r="N58" s="37">
        <f>TrRoad_emi!N$19</f>
        <v>8.2455453742506482</v>
      </c>
      <c r="O58" s="37">
        <f>TrRoad_emi!O$19</f>
        <v>8.2247181152243094</v>
      </c>
      <c r="P58" s="37">
        <f>TrRoad_emi!P$19</f>
        <v>8.9732722403395488</v>
      </c>
      <c r="Q58" s="37">
        <f>TrRoad_emi!Q$19</f>
        <v>9.9945194906607515</v>
      </c>
    </row>
    <row r="59" spans="1:17" ht="11.45" customHeight="1" x14ac:dyDescent="0.25">
      <c r="A59" s="17" t="str">
        <f>$A$7</f>
        <v>Passenger cars</v>
      </c>
      <c r="B59" s="37">
        <f>TrRoad_emi!B$20</f>
        <v>2176.9571719437827</v>
      </c>
      <c r="C59" s="37">
        <f>TrRoad_emi!C$20</f>
        <v>2268.8321058177157</v>
      </c>
      <c r="D59" s="37">
        <f>TrRoad_emi!D$20</f>
        <v>2695.0490203997738</v>
      </c>
      <c r="E59" s="37">
        <f>TrRoad_emi!E$20</f>
        <v>2561.7451834144354</v>
      </c>
      <c r="F59" s="37">
        <f>TrRoad_emi!F$20</f>
        <v>2384.4378875545012</v>
      </c>
      <c r="G59" s="37">
        <f>TrRoad_emi!G$20</f>
        <v>2509.3732876488957</v>
      </c>
      <c r="H59" s="37">
        <f>TrRoad_emi!H$20</f>
        <v>2402.0123572058069</v>
      </c>
      <c r="I59" s="37">
        <f>TrRoad_emi!I$20</f>
        <v>2490.9754957724076</v>
      </c>
      <c r="J59" s="37">
        <f>TrRoad_emi!J$20</f>
        <v>2608.9950429442033</v>
      </c>
      <c r="K59" s="37">
        <f>TrRoad_emi!K$20</f>
        <v>2422.2374641598531</v>
      </c>
      <c r="L59" s="37">
        <f>TrRoad_emi!L$20</f>
        <v>2479.7703532784562</v>
      </c>
      <c r="M59" s="37">
        <f>TrRoad_emi!M$20</f>
        <v>2459.9937480101812</v>
      </c>
      <c r="N59" s="37">
        <f>TrRoad_emi!N$20</f>
        <v>2403.5456828386145</v>
      </c>
      <c r="O59" s="37">
        <f>TrRoad_emi!O$20</f>
        <v>2412.8111151100111</v>
      </c>
      <c r="P59" s="37">
        <f>TrRoad_emi!P$20</f>
        <v>2365.8821397917368</v>
      </c>
      <c r="Q59" s="37">
        <f>TrRoad_emi!Q$20</f>
        <v>2405.8169153494005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562.65580427966006</v>
      </c>
      <c r="C60" s="37">
        <f>TrRoad_emi!C$27</f>
        <v>520.75601048407009</v>
      </c>
      <c r="D60" s="37">
        <f>TrRoad_emi!D$27</f>
        <v>541.1295435861291</v>
      </c>
      <c r="E60" s="37">
        <f>TrRoad_emi!E$27</f>
        <v>554.51742739025588</v>
      </c>
      <c r="F60" s="37">
        <f>TrRoad_emi!F$27</f>
        <v>515.07054194063801</v>
      </c>
      <c r="G60" s="37">
        <f>TrRoad_emi!G$27</f>
        <v>493.24758561478183</v>
      </c>
      <c r="H60" s="37">
        <f>TrRoad_emi!H$27</f>
        <v>489.56535658090741</v>
      </c>
      <c r="I60" s="37">
        <f>TrRoad_emi!I$27</f>
        <v>581.23421611124161</v>
      </c>
      <c r="J60" s="37">
        <f>TrRoad_emi!J$27</f>
        <v>563.78979326948536</v>
      </c>
      <c r="K60" s="37">
        <f>TrRoad_emi!K$27</f>
        <v>510.91728050953435</v>
      </c>
      <c r="L60" s="37">
        <f>TrRoad_emi!L$27</f>
        <v>494.9005415844461</v>
      </c>
      <c r="M60" s="37">
        <f>TrRoad_emi!M$27</f>
        <v>453.23580700902068</v>
      </c>
      <c r="N60" s="37">
        <f>TrRoad_emi!N$27</f>
        <v>444.71869434290772</v>
      </c>
      <c r="O60" s="37">
        <f>TrRoad_emi!O$27</f>
        <v>423.2789095943308</v>
      </c>
      <c r="P60" s="37">
        <f>TrRoad_emi!P$27</f>
        <v>410.24479064356854</v>
      </c>
      <c r="Q60" s="37">
        <f>TrRoad_emi!Q$27</f>
        <v>397.73901357418106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0</v>
      </c>
      <c r="C61" s="38">
        <f t="shared" si="20"/>
        <v>0</v>
      </c>
      <c r="D61" s="38">
        <f t="shared" si="20"/>
        <v>0</v>
      </c>
      <c r="E61" s="38">
        <f t="shared" si="20"/>
        <v>0</v>
      </c>
      <c r="F61" s="38">
        <f t="shared" si="20"/>
        <v>0</v>
      </c>
      <c r="G61" s="38">
        <f t="shared" si="20"/>
        <v>0</v>
      </c>
      <c r="H61" s="38">
        <f t="shared" si="20"/>
        <v>0</v>
      </c>
      <c r="I61" s="38">
        <f t="shared" si="20"/>
        <v>0</v>
      </c>
      <c r="J61" s="38">
        <f t="shared" si="20"/>
        <v>0</v>
      </c>
      <c r="K61" s="38">
        <f t="shared" si="20"/>
        <v>0</v>
      </c>
      <c r="L61" s="38">
        <f t="shared" si="20"/>
        <v>0</v>
      </c>
      <c r="M61" s="38">
        <f t="shared" si="20"/>
        <v>0</v>
      </c>
      <c r="N61" s="38">
        <f t="shared" si="20"/>
        <v>0</v>
      </c>
      <c r="O61" s="38">
        <f t="shared" si="20"/>
        <v>0</v>
      </c>
      <c r="P61" s="38">
        <f t="shared" si="20"/>
        <v>0</v>
      </c>
      <c r="Q61" s="38">
        <f t="shared" si="20"/>
        <v>0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0</v>
      </c>
      <c r="C63" s="37">
        <f>TrRail_emi!C$11</f>
        <v>0</v>
      </c>
      <c r="D63" s="37">
        <f>TrRail_emi!D$11</f>
        <v>0</v>
      </c>
      <c r="E63" s="37">
        <f>TrRail_emi!E$11</f>
        <v>0</v>
      </c>
      <c r="F63" s="37">
        <f>TrRail_emi!F$11</f>
        <v>0</v>
      </c>
      <c r="G63" s="37">
        <f>TrRail_emi!G$11</f>
        <v>0</v>
      </c>
      <c r="H63" s="37">
        <f>TrRail_emi!H$11</f>
        <v>0</v>
      </c>
      <c r="I63" s="37">
        <f>TrRail_emi!I$11</f>
        <v>0</v>
      </c>
      <c r="J63" s="37">
        <f>TrRail_emi!J$11</f>
        <v>0</v>
      </c>
      <c r="K63" s="37">
        <f>TrRail_emi!K$11</f>
        <v>0</v>
      </c>
      <c r="L63" s="37">
        <f>TrRail_emi!L$11</f>
        <v>0</v>
      </c>
      <c r="M63" s="37">
        <f>TrRail_emi!M$11</f>
        <v>0</v>
      </c>
      <c r="N63" s="37">
        <f>TrRail_emi!N$11</f>
        <v>0</v>
      </c>
      <c r="O63" s="37">
        <f>TrRail_emi!O$11</f>
        <v>0</v>
      </c>
      <c r="P63" s="37">
        <f>TrRail_emi!P$11</f>
        <v>0</v>
      </c>
      <c r="Q63" s="37">
        <f>TrRail_emi!Q$11</f>
        <v>0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76.96930722261655</v>
      </c>
      <c r="C65" s="38">
        <f t="shared" si="21"/>
        <v>88.376575841234057</v>
      </c>
      <c r="D65" s="38">
        <f t="shared" si="21"/>
        <v>133.79787044958269</v>
      </c>
      <c r="E65" s="38">
        <f t="shared" si="21"/>
        <v>98.043975366663972</v>
      </c>
      <c r="F65" s="38">
        <f t="shared" si="21"/>
        <v>82.139186716062056</v>
      </c>
      <c r="G65" s="38">
        <f t="shared" si="21"/>
        <v>153.7446431126256</v>
      </c>
      <c r="H65" s="38">
        <f t="shared" si="21"/>
        <v>128.8978474089613</v>
      </c>
      <c r="I65" s="38">
        <f t="shared" si="21"/>
        <v>147.91912267975181</v>
      </c>
      <c r="J65" s="38">
        <f t="shared" si="21"/>
        <v>187.30922173385707</v>
      </c>
      <c r="K65" s="38">
        <f t="shared" si="21"/>
        <v>133.30441875071273</v>
      </c>
      <c r="L65" s="38">
        <f t="shared" si="21"/>
        <v>121.58457983217441</v>
      </c>
      <c r="M65" s="38">
        <f t="shared" si="21"/>
        <v>126.9461855283899</v>
      </c>
      <c r="N65" s="38">
        <f t="shared" si="21"/>
        <v>108.67519959668219</v>
      </c>
      <c r="O65" s="38">
        <f t="shared" si="21"/>
        <v>121.04379828996019</v>
      </c>
      <c r="P65" s="38">
        <f t="shared" si="21"/>
        <v>103.07230679544193</v>
      </c>
      <c r="Q65" s="38">
        <f t="shared" si="21"/>
        <v>127.5696321173826</v>
      </c>
    </row>
    <row r="66" spans="1:17" ht="11.45" customHeight="1" x14ac:dyDescent="0.25">
      <c r="A66" s="17" t="str">
        <f>$A$14</f>
        <v>Domestic</v>
      </c>
      <c r="B66" s="37">
        <f>TrAvia_emi!B$9</f>
        <v>0</v>
      </c>
      <c r="C66" s="37">
        <f>TrAvia_emi!C$9</f>
        <v>0</v>
      </c>
      <c r="D66" s="37">
        <f>TrAvia_emi!D$9</f>
        <v>0</v>
      </c>
      <c r="E66" s="37">
        <f>TrAvia_emi!E$9</f>
        <v>0</v>
      </c>
      <c r="F66" s="37">
        <f>TrAvia_emi!F$9</f>
        <v>0</v>
      </c>
      <c r="G66" s="37">
        <f>TrAvia_emi!G$9</f>
        <v>0</v>
      </c>
      <c r="H66" s="37">
        <f>TrAvia_emi!H$9</f>
        <v>0</v>
      </c>
      <c r="I66" s="37">
        <f>TrAvia_emi!I$9</f>
        <v>0</v>
      </c>
      <c r="J66" s="37">
        <f>TrAvia_emi!J$9</f>
        <v>0</v>
      </c>
      <c r="K66" s="37">
        <f>TrAvia_emi!K$9</f>
        <v>0</v>
      </c>
      <c r="L66" s="37">
        <f>TrAvia_emi!L$9</f>
        <v>0</v>
      </c>
      <c r="M66" s="37">
        <f>TrAvia_emi!M$9</f>
        <v>0</v>
      </c>
      <c r="N66" s="37">
        <f>TrAvia_emi!N$9</f>
        <v>0</v>
      </c>
      <c r="O66" s="37">
        <f>TrAvia_emi!O$9</f>
        <v>0</v>
      </c>
      <c r="P66" s="37">
        <f>TrAvia_emi!P$9</f>
        <v>0</v>
      </c>
      <c r="Q66" s="37">
        <f>TrAvia_emi!Q$9</f>
        <v>0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50.673868639283533</v>
      </c>
      <c r="C67" s="37">
        <f>TrAvia_emi!C$10</f>
        <v>85.851018367670562</v>
      </c>
      <c r="D67" s="37">
        <f>TrAvia_emi!D$10</f>
        <v>100.28310152903055</v>
      </c>
      <c r="E67" s="37">
        <f>TrAvia_emi!E$10</f>
        <v>72.54147668692238</v>
      </c>
      <c r="F67" s="37">
        <f>TrAvia_emi!F$10</f>
        <v>59.798802479893936</v>
      </c>
      <c r="G67" s="37">
        <f>TrAvia_emi!G$10</f>
        <v>129.71871871426669</v>
      </c>
      <c r="H67" s="37">
        <f>TrAvia_emi!H$10</f>
        <v>112.01419793487919</v>
      </c>
      <c r="I67" s="37">
        <f>TrAvia_emi!I$10</f>
        <v>125.28375282569458</v>
      </c>
      <c r="J67" s="37">
        <f>TrAvia_emi!J$10</f>
        <v>156.39532935519455</v>
      </c>
      <c r="K67" s="37">
        <f>TrAvia_emi!K$10</f>
        <v>107.07651806136396</v>
      </c>
      <c r="L67" s="37">
        <f>TrAvia_emi!L$10</f>
        <v>97.487308695059937</v>
      </c>
      <c r="M67" s="37">
        <f>TrAvia_emi!M$10</f>
        <v>99.347710437854104</v>
      </c>
      <c r="N67" s="37">
        <f>TrAvia_emi!N$10</f>
        <v>79.743238448242948</v>
      </c>
      <c r="O67" s="37">
        <f>TrAvia_emi!O$10</f>
        <v>87.707642760715657</v>
      </c>
      <c r="P67" s="37">
        <f>TrAvia_emi!P$10</f>
        <v>74.376047832097441</v>
      </c>
      <c r="Q67" s="37">
        <f>TrAvia_emi!Q$10</f>
        <v>96.09029838419255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26.295438583333009</v>
      </c>
      <c r="C68" s="37">
        <f>TrAvia_emi!C$11</f>
        <v>2.5255574735634938</v>
      </c>
      <c r="D68" s="37">
        <f>TrAvia_emi!D$11</f>
        <v>33.514768920552143</v>
      </c>
      <c r="E68" s="37">
        <f>TrAvia_emi!E$11</f>
        <v>25.502498679741588</v>
      </c>
      <c r="F68" s="37">
        <f>TrAvia_emi!F$11</f>
        <v>22.340384236168124</v>
      </c>
      <c r="G68" s="37">
        <f>TrAvia_emi!G$11</f>
        <v>24.025924398358914</v>
      </c>
      <c r="H68" s="37">
        <f>TrAvia_emi!H$11</f>
        <v>16.883649474082119</v>
      </c>
      <c r="I68" s="37">
        <f>TrAvia_emi!I$11</f>
        <v>22.635369854057231</v>
      </c>
      <c r="J68" s="37">
        <f>TrAvia_emi!J$11</f>
        <v>30.913892378662531</v>
      </c>
      <c r="K68" s="37">
        <f>TrAvia_emi!K$11</f>
        <v>26.227900689348761</v>
      </c>
      <c r="L68" s="37">
        <f>TrAvia_emi!L$11</f>
        <v>24.097271137114475</v>
      </c>
      <c r="M68" s="37">
        <f>TrAvia_emi!M$11</f>
        <v>27.5984750905358</v>
      </c>
      <c r="N68" s="37">
        <f>TrAvia_emi!N$11</f>
        <v>28.931961148439242</v>
      </c>
      <c r="O68" s="37">
        <f>TrAvia_emi!O$11</f>
        <v>33.336155529244536</v>
      </c>
      <c r="P68" s="37">
        <f>TrAvia_emi!P$11</f>
        <v>28.696258963344498</v>
      </c>
      <c r="Q68" s="37">
        <f>TrAvia_emi!Q$11</f>
        <v>31.47933373319005</v>
      </c>
    </row>
    <row r="69" spans="1:17" ht="11.45" customHeight="1" x14ac:dyDescent="0.25">
      <c r="A69" s="25" t="s">
        <v>18</v>
      </c>
      <c r="B69" s="40">
        <f t="shared" ref="B69:Q69" si="22">B70+B73+B74+B77+B80</f>
        <v>1308.4278111133563</v>
      </c>
      <c r="C69" s="40">
        <f t="shared" si="22"/>
        <v>1266.3910158361812</v>
      </c>
      <c r="D69" s="40">
        <f t="shared" si="22"/>
        <v>1853.4850609975872</v>
      </c>
      <c r="E69" s="40">
        <f t="shared" si="22"/>
        <v>1437.1277188438203</v>
      </c>
      <c r="F69" s="40">
        <f t="shared" si="22"/>
        <v>1633.9856564382692</v>
      </c>
      <c r="G69" s="40">
        <f t="shared" si="22"/>
        <v>2086.000893193981</v>
      </c>
      <c r="H69" s="40">
        <f t="shared" si="22"/>
        <v>2256.1939934317729</v>
      </c>
      <c r="I69" s="40">
        <f t="shared" si="22"/>
        <v>2597.3828444663909</v>
      </c>
      <c r="J69" s="40">
        <f t="shared" si="22"/>
        <v>2903.2889703487463</v>
      </c>
      <c r="K69" s="40">
        <f t="shared" si="22"/>
        <v>2445.5366828747665</v>
      </c>
      <c r="L69" s="40">
        <f t="shared" si="22"/>
        <v>3288.7483877284149</v>
      </c>
      <c r="M69" s="40">
        <f t="shared" si="22"/>
        <v>3223.8636663490206</v>
      </c>
      <c r="N69" s="40">
        <f t="shared" si="22"/>
        <v>3120.868332577561</v>
      </c>
      <c r="O69" s="40">
        <f t="shared" si="22"/>
        <v>3103.0548298004524</v>
      </c>
      <c r="P69" s="40">
        <f t="shared" si="22"/>
        <v>3009.6619699796147</v>
      </c>
      <c r="Q69" s="40">
        <f t="shared" si="22"/>
        <v>2909.6874565044191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1235.5848437026566</v>
      </c>
      <c r="C70" s="39">
        <f t="shared" si="23"/>
        <v>1178.5472412158672</v>
      </c>
      <c r="D70" s="39">
        <f t="shared" si="23"/>
        <v>1786.9588947122138</v>
      </c>
      <c r="E70" s="39">
        <f t="shared" si="23"/>
        <v>1397.6593661204442</v>
      </c>
      <c r="F70" s="39">
        <f t="shared" si="23"/>
        <v>1582.2678229943313</v>
      </c>
      <c r="G70" s="39">
        <f t="shared" si="23"/>
        <v>2027.8466222130121</v>
      </c>
      <c r="H70" s="39">
        <f t="shared" si="23"/>
        <v>2222.5283674118582</v>
      </c>
      <c r="I70" s="39">
        <f t="shared" si="23"/>
        <v>2550.5295070081588</v>
      </c>
      <c r="J70" s="39">
        <f t="shared" si="23"/>
        <v>2839.6987129365953</v>
      </c>
      <c r="K70" s="39">
        <f t="shared" si="23"/>
        <v>2403.911829990715</v>
      </c>
      <c r="L70" s="39">
        <f t="shared" si="23"/>
        <v>3235.8542094493964</v>
      </c>
      <c r="M70" s="39">
        <f t="shared" si="23"/>
        <v>3169.4543556117796</v>
      </c>
      <c r="N70" s="39">
        <f t="shared" si="23"/>
        <v>3067.388891635107</v>
      </c>
      <c r="O70" s="39">
        <f t="shared" si="23"/>
        <v>3050.007650105279</v>
      </c>
      <c r="P70" s="39">
        <f t="shared" si="23"/>
        <v>2957.8441957064219</v>
      </c>
      <c r="Q70" s="39">
        <f t="shared" si="23"/>
        <v>2857.9266640363157</v>
      </c>
    </row>
    <row r="71" spans="1:17" ht="11.45" customHeight="1" x14ac:dyDescent="0.25">
      <c r="A71" s="17" t="str">
        <f>$A$19</f>
        <v>Light duty vehicles</v>
      </c>
      <c r="B71" s="37">
        <f>TrRoad_emi!B$34</f>
        <v>414.44109169169644</v>
      </c>
      <c r="C71" s="37">
        <f>TrRoad_emi!C$34</f>
        <v>415.36385160753133</v>
      </c>
      <c r="D71" s="37">
        <f>TrRoad_emi!D$34</f>
        <v>485.62832717353774</v>
      </c>
      <c r="E71" s="37">
        <f>TrRoad_emi!E$34</f>
        <v>463.49657943275139</v>
      </c>
      <c r="F71" s="37">
        <f>TrRoad_emi!F$34</f>
        <v>483.58309257426583</v>
      </c>
      <c r="G71" s="37">
        <f>TrRoad_emi!G$34</f>
        <v>510.04116251822325</v>
      </c>
      <c r="H71" s="37">
        <f>TrRoad_emi!H$34</f>
        <v>432.57243082901874</v>
      </c>
      <c r="I71" s="37">
        <f>TrRoad_emi!I$34</f>
        <v>520.05326465400969</v>
      </c>
      <c r="J71" s="37">
        <f>TrRoad_emi!J$34</f>
        <v>531.92845793686774</v>
      </c>
      <c r="K71" s="37">
        <f>TrRoad_emi!K$34</f>
        <v>551.39624625212912</v>
      </c>
      <c r="L71" s="37">
        <f>TrRoad_emi!L$34</f>
        <v>599.61917070149809</v>
      </c>
      <c r="M71" s="37">
        <f>TrRoad_emi!M$34</f>
        <v>615.13372226934212</v>
      </c>
      <c r="N71" s="37">
        <f>TrRoad_emi!N$34</f>
        <v>659.62404304138749</v>
      </c>
      <c r="O71" s="37">
        <f>TrRoad_emi!O$34</f>
        <v>592.29787250838751</v>
      </c>
      <c r="P71" s="37">
        <f>TrRoad_emi!P$34</f>
        <v>502.91150962072601</v>
      </c>
      <c r="Q71" s="37">
        <f>TrRoad_emi!Q$34</f>
        <v>586.7883961979195</v>
      </c>
    </row>
    <row r="72" spans="1:17" ht="11.45" customHeight="1" x14ac:dyDescent="0.25">
      <c r="A72" s="17" t="str">
        <f>$A$20</f>
        <v>Heavy duty vehicles</v>
      </c>
      <c r="B72" s="37">
        <f>TrRoad_emi!B$40</f>
        <v>821.14375201096016</v>
      </c>
      <c r="C72" s="37">
        <f>TrRoad_emi!C$40</f>
        <v>763.1833896083358</v>
      </c>
      <c r="D72" s="37">
        <f>TrRoad_emi!D$40</f>
        <v>1301.330567538676</v>
      </c>
      <c r="E72" s="37">
        <f>TrRoad_emi!E$40</f>
        <v>934.16278668769291</v>
      </c>
      <c r="F72" s="37">
        <f>TrRoad_emi!F$40</f>
        <v>1098.6847304200655</v>
      </c>
      <c r="G72" s="37">
        <f>TrRoad_emi!G$40</f>
        <v>1517.8054596947889</v>
      </c>
      <c r="H72" s="37">
        <f>TrRoad_emi!H$40</f>
        <v>1789.9559365828395</v>
      </c>
      <c r="I72" s="37">
        <f>TrRoad_emi!I$40</f>
        <v>2030.4762423541492</v>
      </c>
      <c r="J72" s="37">
        <f>TrRoad_emi!J$40</f>
        <v>2307.7702549997275</v>
      </c>
      <c r="K72" s="37">
        <f>TrRoad_emi!K$40</f>
        <v>1852.515583738586</v>
      </c>
      <c r="L72" s="37">
        <f>TrRoad_emi!L$40</f>
        <v>2636.2350387478982</v>
      </c>
      <c r="M72" s="37">
        <f>TrRoad_emi!M$40</f>
        <v>2554.3206333424378</v>
      </c>
      <c r="N72" s="37">
        <f>TrRoad_emi!N$40</f>
        <v>2407.7648485937198</v>
      </c>
      <c r="O72" s="37">
        <f>TrRoad_emi!O$40</f>
        <v>2457.7097775968914</v>
      </c>
      <c r="P72" s="37">
        <f>TrRoad_emi!P$40</f>
        <v>2454.9326860856959</v>
      </c>
      <c r="Q72" s="37">
        <f>TrRoad_emi!Q$40</f>
        <v>2271.1382678383961</v>
      </c>
    </row>
    <row r="73" spans="1:17" ht="11.45" customHeight="1" x14ac:dyDescent="0.25">
      <c r="A73" s="19" t="str">
        <f>$A$21</f>
        <v>Rail transport</v>
      </c>
      <c r="B73" s="38">
        <f>TrRail_emi!B$15</f>
        <v>0</v>
      </c>
      <c r="C73" s="38">
        <f>TrRail_emi!C$15</f>
        <v>0</v>
      </c>
      <c r="D73" s="38">
        <f>TrRail_emi!D$15</f>
        <v>0</v>
      </c>
      <c r="E73" s="38">
        <f>TrRail_emi!E$15</f>
        <v>0</v>
      </c>
      <c r="F73" s="38">
        <f>TrRail_emi!F$15</f>
        <v>0</v>
      </c>
      <c r="G73" s="38">
        <f>TrRail_emi!G$15</f>
        <v>0</v>
      </c>
      <c r="H73" s="38">
        <f>TrRail_emi!H$15</f>
        <v>0</v>
      </c>
      <c r="I73" s="38">
        <f>TrRail_emi!I$15</f>
        <v>0</v>
      </c>
      <c r="J73" s="38">
        <f>TrRail_emi!J$15</f>
        <v>0</v>
      </c>
      <c r="K73" s="38">
        <f>TrRail_emi!K$15</f>
        <v>0</v>
      </c>
      <c r="L73" s="38">
        <f>TrRail_emi!L$15</f>
        <v>0</v>
      </c>
      <c r="M73" s="38">
        <f>TrRail_emi!M$15</f>
        <v>0</v>
      </c>
      <c r="N73" s="38">
        <f>TrRail_emi!N$15</f>
        <v>0</v>
      </c>
      <c r="O73" s="38">
        <f>TrRail_emi!O$15</f>
        <v>0</v>
      </c>
      <c r="P73" s="38">
        <f>TrRail_emi!P$15</f>
        <v>0</v>
      </c>
      <c r="Q73" s="38">
        <f>TrRail_emi!Q$15</f>
        <v>0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3.4139370854995716</v>
      </c>
      <c r="C74" s="38">
        <f t="shared" si="24"/>
        <v>4.928529771513972</v>
      </c>
      <c r="D74" s="38">
        <f t="shared" si="24"/>
        <v>6.1813869380493145</v>
      </c>
      <c r="E74" s="38">
        <f t="shared" si="24"/>
        <v>4.0046034205760677</v>
      </c>
      <c r="F74" s="38">
        <f t="shared" si="24"/>
        <v>1.768890763937961</v>
      </c>
      <c r="G74" s="38">
        <f t="shared" si="24"/>
        <v>1.2124763257688804</v>
      </c>
      <c r="H74" s="38">
        <f t="shared" si="24"/>
        <v>1.198813277914683</v>
      </c>
      <c r="I74" s="38">
        <f t="shared" si="24"/>
        <v>1.3997996194322126</v>
      </c>
      <c r="J74" s="38">
        <f t="shared" si="24"/>
        <v>2.6525473425509585</v>
      </c>
      <c r="K74" s="38">
        <f t="shared" si="24"/>
        <v>3.6636564472513071</v>
      </c>
      <c r="L74" s="38">
        <f t="shared" si="24"/>
        <v>2.9452355990184045</v>
      </c>
      <c r="M74" s="38">
        <f t="shared" si="24"/>
        <v>3.839884297241003</v>
      </c>
      <c r="N74" s="38">
        <f t="shared" si="24"/>
        <v>3.4157087668541721</v>
      </c>
      <c r="O74" s="38">
        <f t="shared" si="24"/>
        <v>3.4891417839734311</v>
      </c>
      <c r="P74" s="38">
        <f t="shared" si="24"/>
        <v>2.7654306263925701</v>
      </c>
      <c r="Q74" s="38">
        <f t="shared" si="24"/>
        <v>3.2141430857033551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2.458600592333323</v>
      </c>
      <c r="C75" s="37">
        <f>TrAvia_emi!C$13</f>
        <v>3.4502263067941015</v>
      </c>
      <c r="D75" s="37">
        <f>TrAvia_emi!D$13</f>
        <v>4.3123147154171182</v>
      </c>
      <c r="E75" s="37">
        <f>TrAvia_emi!E$13</f>
        <v>2.699753013947229</v>
      </c>
      <c r="F75" s="37">
        <f>TrAvia_emi!F$13</f>
        <v>1.1016588550822042</v>
      </c>
      <c r="G75" s="37">
        <f>TrAvia_emi!G$13</f>
        <v>0.59239052116933466</v>
      </c>
      <c r="H75" s="37">
        <f>TrAvia_emi!H$13</f>
        <v>0.35659520481234247</v>
      </c>
      <c r="I75" s="37">
        <f>TrAvia_emi!I$13</f>
        <v>0.41095387774197895</v>
      </c>
      <c r="J75" s="37">
        <f>TrAvia_emi!J$13</f>
        <v>1.568404841819099</v>
      </c>
      <c r="K75" s="37">
        <f>TrAvia_emi!K$13</f>
        <v>2.5759884530950301</v>
      </c>
      <c r="L75" s="37">
        <f>TrAvia_emi!L$13</f>
        <v>2.2863203228057594</v>
      </c>
      <c r="M75" s="37">
        <f>TrAvia_emi!M$13</f>
        <v>3.0149724911820308</v>
      </c>
      <c r="N75" s="37">
        <f>TrAvia_emi!N$13</f>
        <v>2.6630665556372346</v>
      </c>
      <c r="O75" s="37">
        <f>TrAvia_emi!O$13</f>
        <v>2.6387665748371667</v>
      </c>
      <c r="P75" s="37">
        <f>TrAvia_emi!P$13</f>
        <v>1.8682483421784839</v>
      </c>
      <c r="Q75" s="37">
        <f>TrAvia_emi!Q$13</f>
        <v>2.287849198013693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0.95533649316624858</v>
      </c>
      <c r="C76" s="37">
        <f>TrAvia_emi!C$14</f>
        <v>1.4783034647198705</v>
      </c>
      <c r="D76" s="37">
        <f>TrAvia_emi!D$14</f>
        <v>1.8690722226321961</v>
      </c>
      <c r="E76" s="37">
        <f>TrAvia_emi!E$14</f>
        <v>1.3048504066288389</v>
      </c>
      <c r="F76" s="37">
        <f>TrAvia_emi!F$14</f>
        <v>0.66723190885575678</v>
      </c>
      <c r="G76" s="37">
        <f>TrAvia_emi!G$14</f>
        <v>0.62008580459954576</v>
      </c>
      <c r="H76" s="37">
        <f>TrAvia_emi!H$14</f>
        <v>0.84221807310234054</v>
      </c>
      <c r="I76" s="37">
        <f>TrAvia_emi!I$14</f>
        <v>0.98884574169023365</v>
      </c>
      <c r="J76" s="37">
        <f>TrAvia_emi!J$14</f>
        <v>1.0841425007318595</v>
      </c>
      <c r="K76" s="37">
        <f>TrAvia_emi!K$14</f>
        <v>1.087667994156277</v>
      </c>
      <c r="L76" s="37">
        <f>TrAvia_emi!L$14</f>
        <v>0.65891527621264523</v>
      </c>
      <c r="M76" s="37">
        <f>TrAvia_emi!M$14</f>
        <v>0.82491180605897196</v>
      </c>
      <c r="N76" s="37">
        <f>TrAvia_emi!N$14</f>
        <v>0.75264221121693742</v>
      </c>
      <c r="O76" s="37">
        <f>TrAvia_emi!O$14</f>
        <v>0.85037520913626419</v>
      </c>
      <c r="P76" s="37">
        <f>TrAvia_emi!P$14</f>
        <v>0.89718228421408619</v>
      </c>
      <c r="Q76" s="37">
        <f>TrAvia_emi!Q$14</f>
        <v>0.92629388768966192</v>
      </c>
    </row>
    <row r="77" spans="1:17" ht="11.45" customHeight="1" x14ac:dyDescent="0.25">
      <c r="A77" s="19" t="s">
        <v>32</v>
      </c>
      <c r="B77" s="38">
        <f t="shared" ref="B77:Q77" si="25">B78+B79</f>
        <v>69.429030325200003</v>
      </c>
      <c r="C77" s="38">
        <f t="shared" si="25"/>
        <v>82.915244848800015</v>
      </c>
      <c r="D77" s="38">
        <f t="shared" si="25"/>
        <v>60.344779347323993</v>
      </c>
      <c r="E77" s="38">
        <f t="shared" si="25"/>
        <v>35.463749302800004</v>
      </c>
      <c r="F77" s="38">
        <f t="shared" si="25"/>
        <v>49.948942680000009</v>
      </c>
      <c r="G77" s="38">
        <f t="shared" si="25"/>
        <v>56.941794655199999</v>
      </c>
      <c r="H77" s="38">
        <f t="shared" si="25"/>
        <v>32.466812742000009</v>
      </c>
      <c r="I77" s="38">
        <f t="shared" si="25"/>
        <v>45.45353783880001</v>
      </c>
      <c r="J77" s="38">
        <f t="shared" si="25"/>
        <v>60.937710069600016</v>
      </c>
      <c r="K77" s="38">
        <f t="shared" si="25"/>
        <v>37.961196436800002</v>
      </c>
      <c r="L77" s="38">
        <f t="shared" si="25"/>
        <v>49.948942680000009</v>
      </c>
      <c r="M77" s="38">
        <f t="shared" si="25"/>
        <v>50.569426440000008</v>
      </c>
      <c r="N77" s="38">
        <f t="shared" si="25"/>
        <v>50.063732175600002</v>
      </c>
      <c r="O77" s="38">
        <f t="shared" si="25"/>
        <v>49.558037911200003</v>
      </c>
      <c r="P77" s="38">
        <f t="shared" si="25"/>
        <v>49.052343646800004</v>
      </c>
      <c r="Q77" s="38">
        <f t="shared" si="25"/>
        <v>48.546649382399998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0</v>
      </c>
      <c r="C78" s="37">
        <f>TrNavi_emi!C$8</f>
        <v>0</v>
      </c>
      <c r="D78" s="37">
        <f>TrNavi_emi!D$8</f>
        <v>0</v>
      </c>
      <c r="E78" s="37">
        <f>TrNavi_emi!E$8</f>
        <v>0</v>
      </c>
      <c r="F78" s="37">
        <f>TrNavi_emi!F$8</f>
        <v>0</v>
      </c>
      <c r="G78" s="37">
        <f>TrNavi_emi!G$8</f>
        <v>0</v>
      </c>
      <c r="H78" s="37">
        <f>TrNavi_emi!H$8</f>
        <v>0</v>
      </c>
      <c r="I78" s="37">
        <f>TrNavi_emi!I$8</f>
        <v>0</v>
      </c>
      <c r="J78" s="37">
        <f>TrNavi_emi!J$8</f>
        <v>0</v>
      </c>
      <c r="K78" s="37">
        <f>TrNavi_emi!K$8</f>
        <v>0</v>
      </c>
      <c r="L78" s="37">
        <f>TrNavi_emi!L$8</f>
        <v>0</v>
      </c>
      <c r="M78" s="37">
        <f>TrNavi_emi!M$8</f>
        <v>0</v>
      </c>
      <c r="N78" s="37">
        <f>TrNavi_emi!N$8</f>
        <v>0</v>
      </c>
      <c r="O78" s="37">
        <f>TrNavi_emi!O$8</f>
        <v>0</v>
      </c>
      <c r="P78" s="37">
        <f>TrNavi_emi!P$8</f>
        <v>0</v>
      </c>
      <c r="Q78" s="37">
        <f>TrNavi_emi!Q$8</f>
        <v>0</v>
      </c>
    </row>
    <row r="79" spans="1:17" ht="11.45" customHeight="1" x14ac:dyDescent="0.25">
      <c r="A79" s="15" t="str">
        <f>$A$27</f>
        <v>Inland waterways</v>
      </c>
      <c r="B79" s="36">
        <f>TrNavi_emi!B$9</f>
        <v>69.429030325200003</v>
      </c>
      <c r="C79" s="36">
        <f>TrNavi_emi!C$9</f>
        <v>82.915244848800015</v>
      </c>
      <c r="D79" s="36">
        <f>TrNavi_emi!D$9</f>
        <v>60.344779347323993</v>
      </c>
      <c r="E79" s="36">
        <f>TrNavi_emi!E$9</f>
        <v>35.463749302800004</v>
      </c>
      <c r="F79" s="36">
        <f>TrNavi_emi!F$9</f>
        <v>49.948942680000009</v>
      </c>
      <c r="G79" s="36">
        <f>TrNavi_emi!G$9</f>
        <v>56.941794655199999</v>
      </c>
      <c r="H79" s="36">
        <f>TrNavi_emi!H$9</f>
        <v>32.466812742000009</v>
      </c>
      <c r="I79" s="36">
        <f>TrNavi_emi!I$9</f>
        <v>45.45353783880001</v>
      </c>
      <c r="J79" s="36">
        <f>TrNavi_emi!J$9</f>
        <v>60.937710069600016</v>
      </c>
      <c r="K79" s="36">
        <f>TrNavi_emi!K$9</f>
        <v>37.961196436800002</v>
      </c>
      <c r="L79" s="36">
        <f>TrNavi_emi!L$9</f>
        <v>49.948942680000009</v>
      </c>
      <c r="M79" s="36">
        <f>TrNavi_emi!M$9</f>
        <v>50.569426440000008</v>
      </c>
      <c r="N79" s="36">
        <f>TrNavi_emi!N$9</f>
        <v>50.063732175600002</v>
      </c>
      <c r="O79" s="36">
        <f>TrNavi_emi!O$9</f>
        <v>49.558037911200003</v>
      </c>
      <c r="P79" s="36">
        <f>TrNavi_emi!P$9</f>
        <v>49.052343646800004</v>
      </c>
      <c r="Q79" s="36">
        <f>TrNavi_emi!Q$9</f>
        <v>48.546649382399998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0.90285258453074135</v>
      </c>
      <c r="C85" s="31">
        <f t="shared" si="27"/>
        <v>0.90686230217319297</v>
      </c>
      <c r="D85" s="31">
        <f t="shared" si="27"/>
        <v>0.90877167933554126</v>
      </c>
      <c r="E85" s="31">
        <f t="shared" si="27"/>
        <v>0.91409696625009951</v>
      </c>
      <c r="F85" s="31">
        <f t="shared" si="27"/>
        <v>0.91025037853825863</v>
      </c>
      <c r="G85" s="31">
        <f t="shared" si="27"/>
        <v>0.88846107682234232</v>
      </c>
      <c r="H85" s="31">
        <f t="shared" si="27"/>
        <v>0.8992536401086284</v>
      </c>
      <c r="I85" s="31">
        <f t="shared" si="27"/>
        <v>0.89602500930247786</v>
      </c>
      <c r="J85" s="31">
        <f t="shared" si="27"/>
        <v>0.88603600220355239</v>
      </c>
      <c r="K85" s="31">
        <f t="shared" si="27"/>
        <v>0.89345881049642817</v>
      </c>
      <c r="L85" s="31">
        <f t="shared" si="27"/>
        <v>0.89441782428848349</v>
      </c>
      <c r="M85" s="31">
        <f t="shared" si="27"/>
        <v>0.89244709670740896</v>
      </c>
      <c r="N85" s="31">
        <f t="shared" si="27"/>
        <v>0.89504523679882131</v>
      </c>
      <c r="O85" s="31">
        <f t="shared" si="27"/>
        <v>0.89461278406557276</v>
      </c>
      <c r="P85" s="31">
        <f t="shared" si="27"/>
        <v>0.8907191606067123</v>
      </c>
      <c r="Q85" s="31">
        <f t="shared" si="27"/>
        <v>0.8688126161942783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1.6305573282277281E-3</v>
      </c>
      <c r="C86" s="29">
        <f t="shared" si="28"/>
        <v>1.7268151504530676E-3</v>
      </c>
      <c r="D86" s="29">
        <f t="shared" si="28"/>
        <v>1.4742420642044854E-3</v>
      </c>
      <c r="E86" s="29">
        <f t="shared" si="28"/>
        <v>1.5196976850445968E-3</v>
      </c>
      <c r="F86" s="29">
        <f t="shared" si="28"/>
        <v>1.589027715847943E-3</v>
      </c>
      <c r="G86" s="29">
        <f t="shared" si="28"/>
        <v>1.6874102865105944E-3</v>
      </c>
      <c r="H86" s="29">
        <f t="shared" si="28"/>
        <v>1.7373939592716773E-3</v>
      </c>
      <c r="I86" s="29">
        <f t="shared" si="28"/>
        <v>1.9184733494769632E-3</v>
      </c>
      <c r="J86" s="29">
        <f t="shared" si="28"/>
        <v>2.1153994080371804E-3</v>
      </c>
      <c r="K86" s="29">
        <f t="shared" si="28"/>
        <v>1.9921226196345965E-3</v>
      </c>
      <c r="L86" s="29">
        <f t="shared" si="28"/>
        <v>1.8097523078119732E-3</v>
      </c>
      <c r="M86" s="29">
        <f t="shared" si="28"/>
        <v>2.1680417911094695E-3</v>
      </c>
      <c r="N86" s="29">
        <f t="shared" si="28"/>
        <v>2.5415143411826684E-3</v>
      </c>
      <c r="O86" s="29">
        <f t="shared" si="28"/>
        <v>2.5957569714590077E-3</v>
      </c>
      <c r="P86" s="29">
        <f t="shared" si="28"/>
        <v>2.8591413586562526E-3</v>
      </c>
      <c r="Q86" s="29">
        <f t="shared" si="28"/>
        <v>3.0845969219752563E-3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0.64865070201914699</v>
      </c>
      <c r="C87" s="29">
        <f t="shared" si="29"/>
        <v>0.65383990378533796</v>
      </c>
      <c r="D87" s="29">
        <f t="shared" si="29"/>
        <v>0.66212684471521299</v>
      </c>
      <c r="E87" s="29">
        <f t="shared" si="29"/>
        <v>0.6770649101079016</v>
      </c>
      <c r="F87" s="29">
        <f t="shared" si="29"/>
        <v>0.67340614304036606</v>
      </c>
      <c r="G87" s="29">
        <f t="shared" si="29"/>
        <v>0.66643932663501648</v>
      </c>
      <c r="H87" s="29">
        <f t="shared" si="29"/>
        <v>0.67500315501086017</v>
      </c>
      <c r="I87" s="29">
        <f t="shared" si="29"/>
        <v>0.67082386724246768</v>
      </c>
      <c r="J87" s="29">
        <f t="shared" si="29"/>
        <v>0.68937715310394665</v>
      </c>
      <c r="K87" s="29">
        <f t="shared" si="29"/>
        <v>0.7407781468083614</v>
      </c>
      <c r="L87" s="29">
        <f t="shared" si="29"/>
        <v>0.74626988862453836</v>
      </c>
      <c r="M87" s="29">
        <f t="shared" si="29"/>
        <v>0.73961435620602634</v>
      </c>
      <c r="N87" s="29">
        <f t="shared" si="29"/>
        <v>0.7427169604160041</v>
      </c>
      <c r="O87" s="29">
        <f t="shared" si="29"/>
        <v>0.74732670127992362</v>
      </c>
      <c r="P87" s="29">
        <f t="shared" si="29"/>
        <v>0.7420843607128268</v>
      </c>
      <c r="Q87" s="29">
        <f t="shared" si="29"/>
        <v>0.72447873277915675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0.25257132518336656</v>
      </c>
      <c r="C88" s="29">
        <f t="shared" si="30"/>
        <v>0.25129558323740192</v>
      </c>
      <c r="D88" s="29">
        <f t="shared" si="30"/>
        <v>0.2451705925561237</v>
      </c>
      <c r="E88" s="29">
        <f t="shared" si="30"/>
        <v>0.23551235845715318</v>
      </c>
      <c r="F88" s="29">
        <f t="shared" si="30"/>
        <v>0.23525520778204453</v>
      </c>
      <c r="G88" s="29">
        <f t="shared" si="30"/>
        <v>0.22033433990081533</v>
      </c>
      <c r="H88" s="29">
        <f t="shared" si="30"/>
        <v>0.22251309113849652</v>
      </c>
      <c r="I88" s="29">
        <f t="shared" si="30"/>
        <v>0.22328266871053321</v>
      </c>
      <c r="J88" s="29">
        <f t="shared" si="30"/>
        <v>0.1945434496915687</v>
      </c>
      <c r="K88" s="29">
        <f t="shared" si="30"/>
        <v>0.15068854106843221</v>
      </c>
      <c r="L88" s="29">
        <f t="shared" si="30"/>
        <v>0.14633818335613302</v>
      </c>
      <c r="M88" s="29">
        <f t="shared" si="30"/>
        <v>0.15066469871027327</v>
      </c>
      <c r="N88" s="29">
        <f t="shared" si="30"/>
        <v>0.14978676204163452</v>
      </c>
      <c r="O88" s="29">
        <f t="shared" si="30"/>
        <v>0.14469032581419006</v>
      </c>
      <c r="P88" s="29">
        <f t="shared" si="30"/>
        <v>0.14577565853522917</v>
      </c>
      <c r="Q88" s="29">
        <f t="shared" si="30"/>
        <v>0.14124928649314644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8.7285522190716419E-2</v>
      </c>
      <c r="C89" s="30">
        <f t="shared" si="31"/>
        <v>8.5952734278746834E-2</v>
      </c>
      <c r="D89" s="30">
        <f t="shared" si="31"/>
        <v>8.0591149565153106E-2</v>
      </c>
      <c r="E89" s="30">
        <f t="shared" si="31"/>
        <v>7.2017481183912005E-2</v>
      </c>
      <c r="F89" s="30">
        <f t="shared" si="31"/>
        <v>6.8856835340558809E-2</v>
      </c>
      <c r="G89" s="30">
        <f t="shared" si="31"/>
        <v>6.627792627051729E-2</v>
      </c>
      <c r="H89" s="30">
        <f t="shared" si="31"/>
        <v>6.6557996541919309E-2</v>
      </c>
      <c r="I89" s="30">
        <f t="shared" si="31"/>
        <v>6.6063995886010168E-2</v>
      </c>
      <c r="J89" s="30">
        <f t="shared" si="31"/>
        <v>6.9558909550223633E-2</v>
      </c>
      <c r="K89" s="30">
        <f t="shared" si="31"/>
        <v>7.1681245967811433E-2</v>
      </c>
      <c r="L89" s="30">
        <f t="shared" si="31"/>
        <v>7.1976718758229585E-2</v>
      </c>
      <c r="M89" s="30">
        <f t="shared" si="31"/>
        <v>7.5312129827546564E-2</v>
      </c>
      <c r="N89" s="30">
        <f t="shared" si="31"/>
        <v>7.5786878348011594E-2</v>
      </c>
      <c r="O89" s="30">
        <f t="shared" si="31"/>
        <v>7.5968548415860065E-2</v>
      </c>
      <c r="P89" s="30">
        <f t="shared" si="31"/>
        <v>7.7334034073370056E-2</v>
      </c>
      <c r="Q89" s="30">
        <f t="shared" si="31"/>
        <v>9.6360333164887804E-2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9.4875567598604812E-3</v>
      </c>
      <c r="C90" s="29">
        <f t="shared" si="32"/>
        <v>9.7130880317451325E-3</v>
      </c>
      <c r="D90" s="29">
        <f t="shared" si="32"/>
        <v>9.4956175959721896E-3</v>
      </c>
      <c r="E90" s="29">
        <f t="shared" si="32"/>
        <v>9.8511978105414073E-3</v>
      </c>
      <c r="F90" s="29">
        <f t="shared" si="32"/>
        <v>9.6294199491986504E-3</v>
      </c>
      <c r="G90" s="29">
        <f t="shared" si="32"/>
        <v>9.9671064626793895E-3</v>
      </c>
      <c r="H90" s="29">
        <f t="shared" si="32"/>
        <v>9.8507616304079008E-3</v>
      </c>
      <c r="I90" s="29">
        <f t="shared" si="32"/>
        <v>1.0192114968108243E-2</v>
      </c>
      <c r="J90" s="29">
        <f t="shared" si="32"/>
        <v>9.592630197063504E-3</v>
      </c>
      <c r="K90" s="29">
        <f t="shared" si="32"/>
        <v>8.2019982625074952E-3</v>
      </c>
      <c r="L90" s="29">
        <f t="shared" si="32"/>
        <v>7.8695282811263034E-3</v>
      </c>
      <c r="M90" s="29">
        <f t="shared" si="32"/>
        <v>8.4395706005279385E-3</v>
      </c>
      <c r="N90" s="29">
        <f t="shared" si="32"/>
        <v>7.981383428280614E-3</v>
      </c>
      <c r="O90" s="29">
        <f t="shared" si="32"/>
        <v>7.5794174020279896E-3</v>
      </c>
      <c r="P90" s="29">
        <f t="shared" si="32"/>
        <v>6.9951876559456831E-3</v>
      </c>
      <c r="Q90" s="29">
        <f t="shared" si="32"/>
        <v>6.5998102085947632E-3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7.7797965430855945E-2</v>
      </c>
      <c r="C91" s="29">
        <f t="shared" si="33"/>
        <v>7.6239646247001705E-2</v>
      </c>
      <c r="D91" s="29">
        <f t="shared" si="33"/>
        <v>7.1095531969180933E-2</v>
      </c>
      <c r="E91" s="29">
        <f t="shared" si="33"/>
        <v>6.2166283373370601E-2</v>
      </c>
      <c r="F91" s="29">
        <f t="shared" si="33"/>
        <v>5.9227415391360158E-2</v>
      </c>
      <c r="G91" s="29">
        <f t="shared" si="33"/>
        <v>5.6310819807837899E-2</v>
      </c>
      <c r="H91" s="29">
        <f t="shared" si="33"/>
        <v>5.6707234911511403E-2</v>
      </c>
      <c r="I91" s="29">
        <f t="shared" si="33"/>
        <v>5.587188091790192E-2</v>
      </c>
      <c r="J91" s="29">
        <f t="shared" si="33"/>
        <v>5.9966279353160123E-2</v>
      </c>
      <c r="K91" s="29">
        <f t="shared" si="33"/>
        <v>6.3479247705303943E-2</v>
      </c>
      <c r="L91" s="29">
        <f t="shared" si="33"/>
        <v>6.4107190477103282E-2</v>
      </c>
      <c r="M91" s="29">
        <f t="shared" si="33"/>
        <v>6.6872559227018638E-2</v>
      </c>
      <c r="N91" s="29">
        <f t="shared" si="33"/>
        <v>6.780549491973098E-2</v>
      </c>
      <c r="O91" s="29">
        <f t="shared" si="33"/>
        <v>6.838913101383208E-2</v>
      </c>
      <c r="P91" s="29">
        <f t="shared" si="33"/>
        <v>7.0338846417424369E-2</v>
      </c>
      <c r="Q91" s="29">
        <f t="shared" si="33"/>
        <v>8.976052295629304E-2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0</v>
      </c>
      <c r="C92" s="29">
        <f t="shared" si="34"/>
        <v>0</v>
      </c>
      <c r="D92" s="29">
        <f t="shared" si="34"/>
        <v>0</v>
      </c>
      <c r="E92" s="29">
        <f t="shared" si="34"/>
        <v>0</v>
      </c>
      <c r="F92" s="29">
        <f t="shared" si="34"/>
        <v>0</v>
      </c>
      <c r="G92" s="29">
        <f t="shared" si="34"/>
        <v>0</v>
      </c>
      <c r="H92" s="29">
        <f t="shared" si="34"/>
        <v>0</v>
      </c>
      <c r="I92" s="29">
        <f t="shared" si="34"/>
        <v>0</v>
      </c>
      <c r="J92" s="29">
        <f t="shared" si="34"/>
        <v>0</v>
      </c>
      <c r="K92" s="29">
        <f t="shared" si="34"/>
        <v>0</v>
      </c>
      <c r="L92" s="29">
        <f t="shared" si="34"/>
        <v>0</v>
      </c>
      <c r="M92" s="29">
        <f t="shared" si="34"/>
        <v>0</v>
      </c>
      <c r="N92" s="29">
        <f t="shared" si="34"/>
        <v>0</v>
      </c>
      <c r="O92" s="29">
        <f t="shared" si="34"/>
        <v>0</v>
      </c>
      <c r="P92" s="29">
        <f t="shared" si="34"/>
        <v>0</v>
      </c>
      <c r="Q92" s="29">
        <f t="shared" si="34"/>
        <v>0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9.8618932785423438E-3</v>
      </c>
      <c r="C93" s="30">
        <f t="shared" si="35"/>
        <v>7.1849635480602013E-3</v>
      </c>
      <c r="D93" s="30">
        <f t="shared" si="35"/>
        <v>1.0637171099305677E-2</v>
      </c>
      <c r="E93" s="30">
        <f t="shared" si="35"/>
        <v>1.3885552565988647E-2</v>
      </c>
      <c r="F93" s="30">
        <f t="shared" si="35"/>
        <v>2.089278612118237E-2</v>
      </c>
      <c r="G93" s="30">
        <f t="shared" si="35"/>
        <v>4.5260996907140465E-2</v>
      </c>
      <c r="H93" s="30">
        <f t="shared" si="35"/>
        <v>3.4188363349452258E-2</v>
      </c>
      <c r="I93" s="30">
        <f t="shared" si="35"/>
        <v>3.7910994811511951E-2</v>
      </c>
      <c r="J93" s="30">
        <f t="shared" si="35"/>
        <v>4.4405088246224057E-2</v>
      </c>
      <c r="K93" s="30">
        <f t="shared" si="35"/>
        <v>3.4859943535760558E-2</v>
      </c>
      <c r="L93" s="30">
        <f t="shared" si="35"/>
        <v>3.3605456953287025E-2</v>
      </c>
      <c r="M93" s="30">
        <f t="shared" si="35"/>
        <v>3.2240773465044469E-2</v>
      </c>
      <c r="N93" s="30">
        <f t="shared" si="35"/>
        <v>2.9167884853167042E-2</v>
      </c>
      <c r="O93" s="30">
        <f t="shared" si="35"/>
        <v>2.9418667518567185E-2</v>
      </c>
      <c r="P93" s="30">
        <f t="shared" si="35"/>
        <v>3.1946805319917559E-2</v>
      </c>
      <c r="Q93" s="30">
        <f t="shared" si="35"/>
        <v>3.4827050640833787E-2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0</v>
      </c>
      <c r="C94" s="29">
        <f t="shared" si="36"/>
        <v>0</v>
      </c>
      <c r="D94" s="29">
        <f t="shared" si="36"/>
        <v>0</v>
      </c>
      <c r="E94" s="29">
        <f t="shared" si="36"/>
        <v>0</v>
      </c>
      <c r="F94" s="29">
        <f t="shared" si="36"/>
        <v>0</v>
      </c>
      <c r="G94" s="29">
        <f t="shared" si="36"/>
        <v>0</v>
      </c>
      <c r="H94" s="29">
        <f t="shared" si="36"/>
        <v>0</v>
      </c>
      <c r="I94" s="29">
        <f t="shared" si="36"/>
        <v>0</v>
      </c>
      <c r="J94" s="29">
        <f t="shared" si="36"/>
        <v>0</v>
      </c>
      <c r="K94" s="29">
        <f t="shared" si="36"/>
        <v>0</v>
      </c>
      <c r="L94" s="29">
        <f t="shared" si="36"/>
        <v>0</v>
      </c>
      <c r="M94" s="29">
        <f t="shared" si="36"/>
        <v>0</v>
      </c>
      <c r="N94" s="29">
        <f t="shared" si="36"/>
        <v>0</v>
      </c>
      <c r="O94" s="29">
        <f t="shared" si="36"/>
        <v>0</v>
      </c>
      <c r="P94" s="29">
        <f t="shared" si="36"/>
        <v>0</v>
      </c>
      <c r="Q94" s="29">
        <f t="shared" si="36"/>
        <v>0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6.167631256690698E-3</v>
      </c>
      <c r="C95" s="29">
        <f t="shared" si="37"/>
        <v>6.9091284692403675E-3</v>
      </c>
      <c r="D95" s="29">
        <f t="shared" si="37"/>
        <v>7.3551818231044645E-3</v>
      </c>
      <c r="E95" s="29">
        <f t="shared" si="37"/>
        <v>9.4992425929428161E-3</v>
      </c>
      <c r="F95" s="29">
        <f t="shared" si="37"/>
        <v>1.6105789242314039E-2</v>
      </c>
      <c r="G95" s="29">
        <f t="shared" si="37"/>
        <v>3.9256300152941341E-2</v>
      </c>
      <c r="H95" s="29">
        <f t="shared" si="37"/>
        <v>2.910168367813815E-2</v>
      </c>
      <c r="I95" s="29">
        <f t="shared" si="37"/>
        <v>3.1327578497390721E-2</v>
      </c>
      <c r="J95" s="29">
        <f t="shared" si="37"/>
        <v>3.5943897078488989E-2</v>
      </c>
      <c r="K95" s="29">
        <f t="shared" si="37"/>
        <v>2.6828655137109348E-2</v>
      </c>
      <c r="L95" s="29">
        <f t="shared" si="37"/>
        <v>2.5814237536943556E-2</v>
      </c>
      <c r="M95" s="29">
        <f t="shared" si="37"/>
        <v>2.4370150509336219E-2</v>
      </c>
      <c r="N95" s="29">
        <f t="shared" si="37"/>
        <v>2.0501443137242791E-2</v>
      </c>
      <c r="O95" s="29">
        <f t="shared" si="37"/>
        <v>2.0469996868331369E-2</v>
      </c>
      <c r="P95" s="29">
        <f t="shared" si="37"/>
        <v>2.2171781347931838E-2</v>
      </c>
      <c r="Q95" s="29">
        <f t="shared" si="37"/>
        <v>2.538551780087429E-2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3.6942620218516457E-3</v>
      </c>
      <c r="C96" s="29">
        <f t="shared" si="38"/>
        <v>2.7583507881983406E-4</v>
      </c>
      <c r="D96" s="29">
        <f t="shared" si="38"/>
        <v>3.2819892762012142E-3</v>
      </c>
      <c r="E96" s="29">
        <f t="shared" si="38"/>
        <v>4.3863099730458328E-3</v>
      </c>
      <c r="F96" s="29">
        <f t="shared" si="38"/>
        <v>4.7869968788683322E-3</v>
      </c>
      <c r="G96" s="29">
        <f t="shared" si="38"/>
        <v>6.0046967541991254E-3</v>
      </c>
      <c r="H96" s="29">
        <f t="shared" si="38"/>
        <v>5.0866796713141061E-3</v>
      </c>
      <c r="I96" s="29">
        <f t="shared" si="38"/>
        <v>6.5834163141212359E-3</v>
      </c>
      <c r="J96" s="29">
        <f t="shared" si="38"/>
        <v>8.4611911677350687E-3</v>
      </c>
      <c r="K96" s="29">
        <f t="shared" si="38"/>
        <v>8.0312883986512068E-3</v>
      </c>
      <c r="L96" s="29">
        <f t="shared" si="38"/>
        <v>7.7912194163434652E-3</v>
      </c>
      <c r="M96" s="29">
        <f t="shared" si="38"/>
        <v>7.8706229557082528E-3</v>
      </c>
      <c r="N96" s="29">
        <f t="shared" si="38"/>
        <v>8.6664417159242543E-3</v>
      </c>
      <c r="O96" s="29">
        <f t="shared" si="38"/>
        <v>8.9486706502358137E-3</v>
      </c>
      <c r="P96" s="29">
        <f t="shared" si="38"/>
        <v>9.7750239719857201E-3</v>
      </c>
      <c r="Q96" s="29">
        <f t="shared" si="38"/>
        <v>9.441532839959502E-3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0.41249382708567628</v>
      </c>
      <c r="C98" s="31">
        <f t="shared" si="40"/>
        <v>0.43953184773231285</v>
      </c>
      <c r="D98" s="31">
        <f t="shared" si="40"/>
        <v>0.45781294066696421</v>
      </c>
      <c r="E98" s="31">
        <f t="shared" si="40"/>
        <v>0.47225109172627472</v>
      </c>
      <c r="F98" s="31">
        <f t="shared" si="40"/>
        <v>0.49834242640988241</v>
      </c>
      <c r="G98" s="31">
        <f t="shared" si="40"/>
        <v>0.51292161360653366</v>
      </c>
      <c r="H98" s="31">
        <f t="shared" si="40"/>
        <v>0.49952204897885744</v>
      </c>
      <c r="I98" s="31">
        <f t="shared" si="40"/>
        <v>0.5382129885664565</v>
      </c>
      <c r="J98" s="31">
        <f t="shared" si="40"/>
        <v>0.55440713513547402</v>
      </c>
      <c r="K98" s="31">
        <f t="shared" si="40"/>
        <v>0.60205059623080215</v>
      </c>
      <c r="L98" s="31">
        <f t="shared" si="40"/>
        <v>0.56518545230433903</v>
      </c>
      <c r="M98" s="31">
        <f t="shared" si="40"/>
        <v>0.57969323174928133</v>
      </c>
      <c r="N98" s="31">
        <f t="shared" si="40"/>
        <v>0.59352459803838398</v>
      </c>
      <c r="O98" s="31">
        <f t="shared" si="40"/>
        <v>0.56992468477725733</v>
      </c>
      <c r="P98" s="31">
        <f t="shared" si="40"/>
        <v>0.57618702823196988</v>
      </c>
      <c r="Q98" s="31">
        <f t="shared" si="40"/>
        <v>0.60595561984455437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8.7390796174538106E-3</v>
      </c>
      <c r="C99" s="29">
        <f t="shared" si="41"/>
        <v>9.0130232978758076E-3</v>
      </c>
      <c r="D99" s="29">
        <f t="shared" si="41"/>
        <v>9.5831080521966688E-3</v>
      </c>
      <c r="E99" s="29">
        <f t="shared" si="41"/>
        <v>9.6296046799030852E-3</v>
      </c>
      <c r="F99" s="29">
        <f t="shared" si="41"/>
        <v>9.8218572835218031E-3</v>
      </c>
      <c r="G99" s="29">
        <f t="shared" si="41"/>
        <v>1.058919009918648E-2</v>
      </c>
      <c r="H99" s="29">
        <f t="shared" si="41"/>
        <v>1.044898888414556E-2</v>
      </c>
      <c r="I99" s="29">
        <f t="shared" si="41"/>
        <v>1.1108621518796611E-2</v>
      </c>
      <c r="J99" s="29">
        <f t="shared" si="41"/>
        <v>1.1788131375701307E-2</v>
      </c>
      <c r="K99" s="29">
        <f t="shared" si="41"/>
        <v>1.5209378558864691E-2</v>
      </c>
      <c r="L99" s="29">
        <f t="shared" si="41"/>
        <v>1.4597780739655924E-2</v>
      </c>
      <c r="M99" s="29">
        <f t="shared" si="41"/>
        <v>1.5166536410906737E-2</v>
      </c>
      <c r="N99" s="29">
        <f t="shared" si="41"/>
        <v>1.5918432108214538E-2</v>
      </c>
      <c r="O99" s="29">
        <f t="shared" si="41"/>
        <v>1.370116205963391E-2</v>
      </c>
      <c r="P99" s="29">
        <f t="shared" si="41"/>
        <v>1.1444411504449694E-2</v>
      </c>
      <c r="Q99" s="29">
        <f t="shared" si="41"/>
        <v>1.3047365237743254E-2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0.40375474746822254</v>
      </c>
      <c r="C100" s="29">
        <f t="shared" si="42"/>
        <v>0.43051882443443706</v>
      </c>
      <c r="D100" s="29">
        <f t="shared" si="42"/>
        <v>0.44822983261476751</v>
      </c>
      <c r="E100" s="29">
        <f t="shared" si="42"/>
        <v>0.46262148704637163</v>
      </c>
      <c r="F100" s="29">
        <f t="shared" si="42"/>
        <v>0.48852056912636066</v>
      </c>
      <c r="G100" s="29">
        <f t="shared" si="42"/>
        <v>0.50233242350734719</v>
      </c>
      <c r="H100" s="29">
        <f t="shared" si="42"/>
        <v>0.48907306009471185</v>
      </c>
      <c r="I100" s="29">
        <f t="shared" si="42"/>
        <v>0.52710436704765984</v>
      </c>
      <c r="J100" s="29">
        <f t="shared" si="42"/>
        <v>0.54261900375977268</v>
      </c>
      <c r="K100" s="29">
        <f t="shared" si="42"/>
        <v>0.58684121767193753</v>
      </c>
      <c r="L100" s="29">
        <f t="shared" si="42"/>
        <v>0.55058767156468313</v>
      </c>
      <c r="M100" s="29">
        <f t="shared" si="42"/>
        <v>0.56452669533837463</v>
      </c>
      <c r="N100" s="29">
        <f t="shared" si="42"/>
        <v>0.57760616593016945</v>
      </c>
      <c r="O100" s="29">
        <f t="shared" si="42"/>
        <v>0.55622352271762343</v>
      </c>
      <c r="P100" s="29">
        <f t="shared" si="42"/>
        <v>0.56474261672752013</v>
      </c>
      <c r="Q100" s="29">
        <f t="shared" si="42"/>
        <v>0.59290825460681118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0.52307892992961558</v>
      </c>
      <c r="C101" s="30">
        <f t="shared" si="43"/>
        <v>0.51351283133403924</v>
      </c>
      <c r="D101" s="30">
        <f t="shared" si="43"/>
        <v>0.51233484318762967</v>
      </c>
      <c r="E101" s="30">
        <f t="shared" si="43"/>
        <v>0.50153773646832644</v>
      </c>
      <c r="F101" s="30">
        <f t="shared" si="43"/>
        <v>0.46580189105249131</v>
      </c>
      <c r="G101" s="30">
        <f t="shared" si="43"/>
        <v>0.45151974461985894</v>
      </c>
      <c r="H101" s="30">
        <f t="shared" si="43"/>
        <v>0.46973347001673815</v>
      </c>
      <c r="I101" s="30">
        <f t="shared" si="43"/>
        <v>0.41805836216523068</v>
      </c>
      <c r="J101" s="30">
        <f t="shared" si="43"/>
        <v>0.39816910087276797</v>
      </c>
      <c r="K101" s="30">
        <f t="shared" si="43"/>
        <v>0.35209447887715312</v>
      </c>
      <c r="L101" s="30">
        <f t="shared" si="43"/>
        <v>0.37893522350862968</v>
      </c>
      <c r="M101" s="30">
        <f t="shared" si="43"/>
        <v>0.37599214410135129</v>
      </c>
      <c r="N101" s="30">
        <f t="shared" si="43"/>
        <v>0.35943707552824039</v>
      </c>
      <c r="O101" s="30">
        <f t="shared" si="43"/>
        <v>0.38422472660823448</v>
      </c>
      <c r="P101" s="30">
        <f t="shared" si="43"/>
        <v>0.38410850267769431</v>
      </c>
      <c r="Q101" s="30">
        <f t="shared" si="43"/>
        <v>0.36193280873583539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1.9838443828971072E-4</v>
      </c>
      <c r="C102" s="30">
        <f t="shared" si="44"/>
        <v>1.9887356460526558E-4</v>
      </c>
      <c r="D102" s="30">
        <f t="shared" si="44"/>
        <v>2.5229269072198394E-4</v>
      </c>
      <c r="E102" s="30">
        <f t="shared" si="44"/>
        <v>2.9863672137811948E-4</v>
      </c>
      <c r="F102" s="30">
        <f t="shared" si="44"/>
        <v>2.7959500207711636E-4</v>
      </c>
      <c r="G102" s="30">
        <f t="shared" si="44"/>
        <v>2.357983896825887E-4</v>
      </c>
      <c r="H102" s="30">
        <f t="shared" si="44"/>
        <v>2.3155796206760355E-4</v>
      </c>
      <c r="I102" s="30">
        <f t="shared" si="44"/>
        <v>2.1972466855230656E-4</v>
      </c>
      <c r="J102" s="30">
        <f t="shared" si="44"/>
        <v>2.8061095799977406E-4</v>
      </c>
      <c r="K102" s="30">
        <f t="shared" si="44"/>
        <v>4.021769726648456E-4</v>
      </c>
      <c r="L102" s="30">
        <f t="shared" si="44"/>
        <v>2.8969053474760281E-4</v>
      </c>
      <c r="M102" s="30">
        <f t="shared" si="44"/>
        <v>3.3865855158355176E-4</v>
      </c>
      <c r="N102" s="30">
        <f t="shared" si="44"/>
        <v>3.5080746738361425E-4</v>
      </c>
      <c r="O102" s="30">
        <f t="shared" si="44"/>
        <v>3.4434008991619612E-4</v>
      </c>
      <c r="P102" s="30">
        <f t="shared" si="44"/>
        <v>3.3215116947129224E-4</v>
      </c>
      <c r="Q102" s="30">
        <f t="shared" si="44"/>
        <v>3.3147765574548498E-4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8.6549968686806252E-5</v>
      </c>
      <c r="C103" s="29">
        <f t="shared" si="45"/>
        <v>8.3900121259820347E-5</v>
      </c>
      <c r="D103" s="29">
        <f t="shared" si="45"/>
        <v>1.0647683227073761E-4</v>
      </c>
      <c r="E103" s="29">
        <f t="shared" si="45"/>
        <v>1.1983433163669993E-4</v>
      </c>
      <c r="F103" s="29">
        <f t="shared" si="45"/>
        <v>9.7112738260118038E-5</v>
      </c>
      <c r="G103" s="29">
        <f t="shared" si="45"/>
        <v>5.479443099196866E-5</v>
      </c>
      <c r="H103" s="29">
        <f t="shared" si="45"/>
        <v>2.6576778458150085E-5</v>
      </c>
      <c r="I103" s="29">
        <f t="shared" si="45"/>
        <v>2.4929758062180318E-5</v>
      </c>
      <c r="J103" s="29">
        <f t="shared" si="45"/>
        <v>7.8847257085434903E-5</v>
      </c>
      <c r="K103" s="29">
        <f t="shared" si="45"/>
        <v>1.5604964723144518E-4</v>
      </c>
      <c r="L103" s="29">
        <f t="shared" si="45"/>
        <v>1.3730909136513576E-4</v>
      </c>
      <c r="M103" s="29">
        <f t="shared" si="45"/>
        <v>1.6893376435415399E-4</v>
      </c>
      <c r="N103" s="29">
        <f t="shared" si="45"/>
        <v>1.7323510417408997E-4</v>
      </c>
      <c r="O103" s="29">
        <f t="shared" si="45"/>
        <v>1.6063511075061992E-4</v>
      </c>
      <c r="P103" s="29">
        <f t="shared" si="45"/>
        <v>1.2357089090487243E-4</v>
      </c>
      <c r="Q103" s="29">
        <f t="shared" si="45"/>
        <v>1.4001046071398404E-4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1.1183446960290448E-4</v>
      </c>
      <c r="C104" s="29">
        <f t="shared" si="46"/>
        <v>1.1497344334544522E-4</v>
      </c>
      <c r="D104" s="29">
        <f t="shared" si="46"/>
        <v>1.4581585845124635E-4</v>
      </c>
      <c r="E104" s="29">
        <f t="shared" si="46"/>
        <v>1.7880238974141954E-4</v>
      </c>
      <c r="F104" s="29">
        <f t="shared" si="46"/>
        <v>1.8248226381699828E-4</v>
      </c>
      <c r="G104" s="29">
        <f t="shared" si="46"/>
        <v>1.8100395869062003E-4</v>
      </c>
      <c r="H104" s="29">
        <f t="shared" si="46"/>
        <v>2.0498118360945346E-4</v>
      </c>
      <c r="I104" s="29">
        <f t="shared" si="46"/>
        <v>1.9479491049012622E-4</v>
      </c>
      <c r="J104" s="29">
        <f t="shared" si="46"/>
        <v>2.0176370091433914E-4</v>
      </c>
      <c r="K104" s="29">
        <f t="shared" si="46"/>
        <v>2.461273254334004E-4</v>
      </c>
      <c r="L104" s="29">
        <f t="shared" si="46"/>
        <v>1.5238144338246702E-4</v>
      </c>
      <c r="M104" s="29">
        <f t="shared" si="46"/>
        <v>1.6972478722939778E-4</v>
      </c>
      <c r="N104" s="29">
        <f t="shared" si="46"/>
        <v>1.7757236320952428E-4</v>
      </c>
      <c r="O104" s="29">
        <f t="shared" si="46"/>
        <v>1.8370497916557618E-4</v>
      </c>
      <c r="P104" s="29">
        <f t="shared" si="46"/>
        <v>2.0858027856641983E-4</v>
      </c>
      <c r="Q104" s="29">
        <f t="shared" si="46"/>
        <v>1.9146719503150095E-4</v>
      </c>
    </row>
    <row r="105" spans="1:17" ht="11.45" customHeight="1" x14ac:dyDescent="0.25">
      <c r="A105" s="19" t="s">
        <v>32</v>
      </c>
      <c r="B105" s="30">
        <f t="shared" ref="B105:Q105" si="47">IF(B25=0,0,B25/B$17)</f>
        <v>6.422885854641848E-2</v>
      </c>
      <c r="C105" s="30">
        <f t="shared" si="47"/>
        <v>4.6756447369042622E-2</v>
      </c>
      <c r="D105" s="30">
        <f t="shared" si="47"/>
        <v>2.9599923454684152E-2</v>
      </c>
      <c r="E105" s="30">
        <f t="shared" si="47"/>
        <v>2.5912535084020624E-2</v>
      </c>
      <c r="F105" s="30">
        <f t="shared" si="47"/>
        <v>3.5576087535548966E-2</v>
      </c>
      <c r="G105" s="30">
        <f t="shared" si="47"/>
        <v>3.5322843383924926E-2</v>
      </c>
      <c r="H105" s="30">
        <f t="shared" si="47"/>
        <v>3.0512923042336777E-2</v>
      </c>
      <c r="I105" s="30">
        <f t="shared" si="47"/>
        <v>4.3508924599760711E-2</v>
      </c>
      <c r="J105" s="30">
        <f t="shared" si="47"/>
        <v>4.7143153033758205E-2</v>
      </c>
      <c r="K105" s="30">
        <f t="shared" si="47"/>
        <v>4.5452747919379761E-2</v>
      </c>
      <c r="L105" s="30">
        <f t="shared" si="47"/>
        <v>5.5589633652283865E-2</v>
      </c>
      <c r="M105" s="30">
        <f t="shared" si="47"/>
        <v>4.3975965597783676E-2</v>
      </c>
      <c r="N105" s="30">
        <f t="shared" si="47"/>
        <v>4.6687518965991964E-2</v>
      </c>
      <c r="O105" s="30">
        <f t="shared" si="47"/>
        <v>4.5506248524591932E-2</v>
      </c>
      <c r="P105" s="30">
        <f t="shared" si="47"/>
        <v>3.9372317920864576E-2</v>
      </c>
      <c r="Q105" s="30">
        <f t="shared" si="47"/>
        <v>3.1780093763864682E-2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0</v>
      </c>
      <c r="C106" s="29">
        <f t="shared" si="48"/>
        <v>0</v>
      </c>
      <c r="D106" s="29">
        <f t="shared" si="48"/>
        <v>0</v>
      </c>
      <c r="E106" s="29">
        <f t="shared" si="48"/>
        <v>0</v>
      </c>
      <c r="F106" s="29">
        <f t="shared" si="48"/>
        <v>0</v>
      </c>
      <c r="G106" s="29">
        <f t="shared" si="48"/>
        <v>0</v>
      </c>
      <c r="H106" s="29">
        <f t="shared" si="48"/>
        <v>0</v>
      </c>
      <c r="I106" s="29">
        <f t="shared" si="48"/>
        <v>0</v>
      </c>
      <c r="J106" s="29">
        <f t="shared" si="48"/>
        <v>0</v>
      </c>
      <c r="K106" s="29">
        <f t="shared" si="48"/>
        <v>0</v>
      </c>
      <c r="L106" s="29">
        <f t="shared" si="48"/>
        <v>0</v>
      </c>
      <c r="M106" s="29">
        <f t="shared" si="48"/>
        <v>0</v>
      </c>
      <c r="N106" s="29">
        <f t="shared" si="48"/>
        <v>0</v>
      </c>
      <c r="O106" s="29">
        <f t="shared" si="48"/>
        <v>0</v>
      </c>
      <c r="P106" s="29">
        <f t="shared" si="48"/>
        <v>0</v>
      </c>
      <c r="Q106" s="29">
        <f t="shared" si="48"/>
        <v>0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6.422885854641848E-2</v>
      </c>
      <c r="C107" s="28">
        <f t="shared" si="49"/>
        <v>4.6756447369042622E-2</v>
      </c>
      <c r="D107" s="28">
        <f t="shared" si="49"/>
        <v>2.9599923454684152E-2</v>
      </c>
      <c r="E107" s="28">
        <f t="shared" si="49"/>
        <v>2.5912535084020624E-2</v>
      </c>
      <c r="F107" s="28">
        <f t="shared" si="49"/>
        <v>3.5576087535548966E-2</v>
      </c>
      <c r="G107" s="28">
        <f t="shared" si="49"/>
        <v>3.5322843383924926E-2</v>
      </c>
      <c r="H107" s="28">
        <f t="shared" si="49"/>
        <v>3.0512923042336777E-2</v>
      </c>
      <c r="I107" s="28">
        <f t="shared" si="49"/>
        <v>4.3508924599760711E-2</v>
      </c>
      <c r="J107" s="28">
        <f t="shared" si="49"/>
        <v>4.7143153033758205E-2</v>
      </c>
      <c r="K107" s="28">
        <f t="shared" si="49"/>
        <v>4.5452747919379761E-2</v>
      </c>
      <c r="L107" s="28">
        <f t="shared" si="49"/>
        <v>5.5589633652283865E-2</v>
      </c>
      <c r="M107" s="28">
        <f t="shared" si="49"/>
        <v>4.3975965597783676E-2</v>
      </c>
      <c r="N107" s="28">
        <f t="shared" si="49"/>
        <v>4.6687518965991964E-2</v>
      </c>
      <c r="O107" s="28">
        <f t="shared" si="49"/>
        <v>4.5506248524591932E-2</v>
      </c>
      <c r="P107" s="28">
        <f t="shared" si="49"/>
        <v>3.9372317920864576E-2</v>
      </c>
      <c r="Q107" s="28">
        <f t="shared" si="49"/>
        <v>3.1780093763864682E-2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0.68855070402791296</v>
      </c>
      <c r="C110" s="32">
        <f t="shared" si="51"/>
        <v>0.69633057779015728</v>
      </c>
      <c r="D110" s="32">
        <f t="shared" si="51"/>
        <v>0.65536506383255066</v>
      </c>
      <c r="E110" s="32">
        <f t="shared" si="51"/>
        <v>0.69568292415313893</v>
      </c>
      <c r="F110" s="32">
        <f t="shared" si="51"/>
        <v>0.65108865978126018</v>
      </c>
      <c r="G110" s="32">
        <f t="shared" si="51"/>
        <v>0.61071962330793272</v>
      </c>
      <c r="H110" s="32">
        <f t="shared" si="51"/>
        <v>0.58005025553283407</v>
      </c>
      <c r="I110" s="32">
        <f t="shared" si="51"/>
        <v>0.56346095349289005</v>
      </c>
      <c r="J110" s="32">
        <f t="shared" si="51"/>
        <v>0.54700217673546092</v>
      </c>
      <c r="K110" s="32">
        <f t="shared" si="51"/>
        <v>0.57008459459609251</v>
      </c>
      <c r="L110" s="32">
        <f t="shared" si="51"/>
        <v>0.49873713956836496</v>
      </c>
      <c r="M110" s="32">
        <f t="shared" si="51"/>
        <v>0.49910971271200544</v>
      </c>
      <c r="N110" s="32">
        <f t="shared" si="51"/>
        <v>0.4998897304286265</v>
      </c>
      <c r="O110" s="32">
        <f t="shared" si="51"/>
        <v>0.50018503714253182</v>
      </c>
      <c r="P110" s="32">
        <f t="shared" si="51"/>
        <v>0.50067690502991391</v>
      </c>
      <c r="Q110" s="32">
        <f t="shared" si="51"/>
        <v>0.51190217758218692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0.6336058211229002</v>
      </c>
      <c r="C111" s="31">
        <f t="shared" si="52"/>
        <v>0.64677484678400143</v>
      </c>
      <c r="D111" s="31">
        <f t="shared" si="52"/>
        <v>0.60655056433237942</v>
      </c>
      <c r="E111" s="31">
        <f t="shared" si="52"/>
        <v>0.65148384108331825</v>
      </c>
      <c r="F111" s="31">
        <f t="shared" si="52"/>
        <v>0.61207219432410132</v>
      </c>
      <c r="G111" s="31">
        <f t="shared" si="52"/>
        <v>0.56489521658442898</v>
      </c>
      <c r="H111" s="31">
        <f t="shared" si="52"/>
        <v>0.53875359234482278</v>
      </c>
      <c r="I111" s="31">
        <f t="shared" si="52"/>
        <v>0.52297146548051754</v>
      </c>
      <c r="J111" s="31">
        <f t="shared" si="52"/>
        <v>0.50381226226900255</v>
      </c>
      <c r="K111" s="31">
        <f t="shared" si="52"/>
        <v>0.53100107569241584</v>
      </c>
      <c r="L111" s="31">
        <f t="shared" si="52"/>
        <v>0.46622778110307128</v>
      </c>
      <c r="M111" s="31">
        <f t="shared" si="52"/>
        <v>0.4650972206023879</v>
      </c>
      <c r="N111" s="31">
        <f t="shared" si="52"/>
        <v>0.46837884199338714</v>
      </c>
      <c r="O111" s="31">
        <f t="shared" si="52"/>
        <v>0.46658519925199915</v>
      </c>
      <c r="P111" s="31">
        <f t="shared" si="52"/>
        <v>0.46949340946389517</v>
      </c>
      <c r="Q111" s="31">
        <f t="shared" si="52"/>
        <v>0.47603649805368609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1.3949359669725922E-3</v>
      </c>
      <c r="C112" s="29">
        <f t="shared" si="53"/>
        <v>1.4427439023766164E-3</v>
      </c>
      <c r="D112" s="29">
        <f t="shared" si="53"/>
        <v>1.033703353047605E-3</v>
      </c>
      <c r="E112" s="29">
        <f t="shared" si="53"/>
        <v>1.1720922462751262E-3</v>
      </c>
      <c r="F112" s="29">
        <f t="shared" si="53"/>
        <v>1.2496444782429273E-3</v>
      </c>
      <c r="G112" s="29">
        <f t="shared" si="53"/>
        <v>1.2116637103548858E-3</v>
      </c>
      <c r="H112" s="29">
        <f t="shared" si="53"/>
        <v>1.2233657520547257E-3</v>
      </c>
      <c r="I112" s="29">
        <f t="shared" si="53"/>
        <v>1.2071680982959148E-3</v>
      </c>
      <c r="J112" s="29">
        <f t="shared" si="53"/>
        <v>1.2190385616443092E-3</v>
      </c>
      <c r="K112" s="29">
        <f t="shared" si="53"/>
        <v>1.1994621259088451E-3</v>
      </c>
      <c r="L112" s="29">
        <f t="shared" si="53"/>
        <v>9.5458965650821784E-4</v>
      </c>
      <c r="M112" s="29">
        <f t="shared" si="53"/>
        <v>1.1700766354191111E-3</v>
      </c>
      <c r="N112" s="29">
        <f t="shared" si="53"/>
        <v>1.3677552149891823E-3</v>
      </c>
      <c r="O112" s="29">
        <f t="shared" si="53"/>
        <v>1.3604812015111461E-3</v>
      </c>
      <c r="P112" s="29">
        <f t="shared" si="53"/>
        <v>1.5165386044831701E-3</v>
      </c>
      <c r="Q112" s="29">
        <f t="shared" si="53"/>
        <v>1.6807233564711237E-3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0.50751895370598432</v>
      </c>
      <c r="C113" s="29">
        <f t="shared" si="54"/>
        <v>0.52645601662449448</v>
      </c>
      <c r="D113" s="29">
        <f t="shared" si="54"/>
        <v>0.50832962679483384</v>
      </c>
      <c r="E113" s="29">
        <f t="shared" si="54"/>
        <v>0.53918130345782223</v>
      </c>
      <c r="F113" s="29">
        <f t="shared" si="54"/>
        <v>0.50659972297799793</v>
      </c>
      <c r="G113" s="29">
        <f t="shared" si="54"/>
        <v>0.47433860653062926</v>
      </c>
      <c r="H113" s="29">
        <f t="shared" si="54"/>
        <v>0.44848779771860942</v>
      </c>
      <c r="I113" s="29">
        <f t="shared" si="54"/>
        <v>0.42606073131342509</v>
      </c>
      <c r="J113" s="29">
        <f t="shared" si="54"/>
        <v>0.41584214980711676</v>
      </c>
      <c r="K113" s="29">
        <f t="shared" si="54"/>
        <v>0.44114407386343779</v>
      </c>
      <c r="L113" s="29">
        <f t="shared" si="54"/>
        <v>0.39021562387636827</v>
      </c>
      <c r="M113" s="29">
        <f t="shared" si="54"/>
        <v>0.39299507014383422</v>
      </c>
      <c r="N113" s="29">
        <f t="shared" si="54"/>
        <v>0.39521693331796326</v>
      </c>
      <c r="O113" s="29">
        <f t="shared" si="54"/>
        <v>0.39661283020039967</v>
      </c>
      <c r="P113" s="29">
        <f t="shared" si="54"/>
        <v>0.39902464201858584</v>
      </c>
      <c r="Q113" s="29">
        <f t="shared" si="54"/>
        <v>0.40631182362024393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0.12469193144994332</v>
      </c>
      <c r="C114" s="29">
        <f t="shared" si="55"/>
        <v>0.11887608625713027</v>
      </c>
      <c r="D114" s="29">
        <f t="shared" si="55"/>
        <v>9.7187234184498081E-2</v>
      </c>
      <c r="E114" s="29">
        <f t="shared" si="55"/>
        <v>0.11113044537922084</v>
      </c>
      <c r="F114" s="29">
        <f t="shared" si="55"/>
        <v>0.10422282686786047</v>
      </c>
      <c r="G114" s="29">
        <f t="shared" si="55"/>
        <v>8.9344946343444892E-2</v>
      </c>
      <c r="H114" s="29">
        <f t="shared" si="55"/>
        <v>8.9042428874158655E-2</v>
      </c>
      <c r="I114" s="29">
        <f t="shared" si="55"/>
        <v>9.5703566068796569E-2</v>
      </c>
      <c r="J114" s="29">
        <f t="shared" si="55"/>
        <v>8.6751073900241532E-2</v>
      </c>
      <c r="K114" s="29">
        <f t="shared" si="55"/>
        <v>8.8657539703069152E-2</v>
      </c>
      <c r="L114" s="29">
        <f t="shared" si="55"/>
        <v>7.5057567570194772E-2</v>
      </c>
      <c r="M114" s="29">
        <f t="shared" si="55"/>
        <v>7.0932073823134559E-2</v>
      </c>
      <c r="N114" s="29">
        <f t="shared" si="55"/>
        <v>7.1794153460434704E-2</v>
      </c>
      <c r="O114" s="29">
        <f t="shared" si="55"/>
        <v>6.8611887850088371E-2</v>
      </c>
      <c r="P114" s="29">
        <f t="shared" si="55"/>
        <v>6.8952228840826121E-2</v>
      </c>
      <c r="Q114" s="29">
        <f t="shared" si="55"/>
        <v>6.8043951076971004E-2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3.7365547838354558E-2</v>
      </c>
      <c r="C115" s="30">
        <f t="shared" si="56"/>
        <v>2.9709616159997971E-2</v>
      </c>
      <c r="D115" s="30">
        <f t="shared" si="56"/>
        <v>2.4132054466487373E-2</v>
      </c>
      <c r="E115" s="30">
        <f t="shared" si="56"/>
        <v>2.3999118098448402E-2</v>
      </c>
      <c r="F115" s="30">
        <f t="shared" si="56"/>
        <v>2.1891208829968471E-2</v>
      </c>
      <c r="G115" s="30">
        <f t="shared" si="56"/>
        <v>1.7257536087700795E-2</v>
      </c>
      <c r="H115" s="30">
        <f t="shared" si="56"/>
        <v>1.8009239738534022E-2</v>
      </c>
      <c r="I115" s="30">
        <f t="shared" si="56"/>
        <v>1.6360446382431733E-2</v>
      </c>
      <c r="J115" s="30">
        <f t="shared" si="56"/>
        <v>1.478752033832605E-2</v>
      </c>
      <c r="K115" s="30">
        <f t="shared" si="56"/>
        <v>1.6371651122998945E-2</v>
      </c>
      <c r="L115" s="30">
        <f t="shared" si="56"/>
        <v>1.4543654557303684E-2</v>
      </c>
      <c r="M115" s="30">
        <f t="shared" si="56"/>
        <v>1.4965318222052208E-2</v>
      </c>
      <c r="N115" s="30">
        <f t="shared" si="56"/>
        <v>1.4675934150634597E-2</v>
      </c>
      <c r="O115" s="30">
        <f t="shared" si="56"/>
        <v>1.4893173741807528E-2</v>
      </c>
      <c r="P115" s="30">
        <f t="shared" si="56"/>
        <v>1.5109752945208187E-2</v>
      </c>
      <c r="Q115" s="30">
        <f t="shared" si="56"/>
        <v>1.5979283191368193E-2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1.1202759156325537E-3</v>
      </c>
      <c r="C116" s="29">
        <f t="shared" si="57"/>
        <v>1.1047188686224274E-3</v>
      </c>
      <c r="D116" s="29">
        <f t="shared" si="57"/>
        <v>9.145198697400014E-4</v>
      </c>
      <c r="E116" s="29">
        <f t="shared" si="57"/>
        <v>1.038818346974252E-3</v>
      </c>
      <c r="F116" s="29">
        <f t="shared" si="57"/>
        <v>1.0455969839677599E-3</v>
      </c>
      <c r="G116" s="29">
        <f t="shared" si="57"/>
        <v>9.7106877996234835E-4</v>
      </c>
      <c r="H116" s="29">
        <f t="shared" si="57"/>
        <v>9.2718235155470996E-4</v>
      </c>
      <c r="I116" s="29">
        <f t="shared" si="57"/>
        <v>8.8217890850939441E-4</v>
      </c>
      <c r="J116" s="29">
        <f t="shared" si="57"/>
        <v>7.2421111085734164E-4</v>
      </c>
      <c r="K116" s="29">
        <f t="shared" si="57"/>
        <v>6.4455172369968919E-4</v>
      </c>
      <c r="L116" s="29">
        <f t="shared" si="57"/>
        <v>5.3495583078832555E-4</v>
      </c>
      <c r="M116" s="29">
        <f t="shared" si="57"/>
        <v>5.6998790094494201E-4</v>
      </c>
      <c r="N116" s="29">
        <f t="shared" si="57"/>
        <v>5.4804646169390712E-4</v>
      </c>
      <c r="O116" s="29">
        <f t="shared" si="57"/>
        <v>5.0974088299773326E-4</v>
      </c>
      <c r="P116" s="29">
        <f t="shared" si="57"/>
        <v>4.7154433108922338E-4</v>
      </c>
      <c r="Q116" s="29">
        <f t="shared" si="57"/>
        <v>4.3341767158335828E-4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3.6245271922722012E-2</v>
      </c>
      <c r="C117" s="29">
        <f t="shared" si="58"/>
        <v>2.8604897291375542E-2</v>
      </c>
      <c r="D117" s="29">
        <f t="shared" si="58"/>
        <v>2.3217534596747372E-2</v>
      </c>
      <c r="E117" s="29">
        <f t="shared" si="58"/>
        <v>2.2960299751474147E-2</v>
      </c>
      <c r="F117" s="29">
        <f t="shared" si="58"/>
        <v>2.084561184600071E-2</v>
      </c>
      <c r="G117" s="29">
        <f t="shared" si="58"/>
        <v>1.6286467307738448E-2</v>
      </c>
      <c r="H117" s="29">
        <f t="shared" si="58"/>
        <v>1.7082057386979311E-2</v>
      </c>
      <c r="I117" s="29">
        <f t="shared" si="58"/>
        <v>1.5478267473922341E-2</v>
      </c>
      <c r="J117" s="29">
        <f t="shared" si="58"/>
        <v>1.4063309227468707E-2</v>
      </c>
      <c r="K117" s="29">
        <f t="shared" si="58"/>
        <v>1.5727099399299255E-2</v>
      </c>
      <c r="L117" s="29">
        <f t="shared" si="58"/>
        <v>1.4008698726515358E-2</v>
      </c>
      <c r="M117" s="29">
        <f t="shared" si="58"/>
        <v>1.4395330321107265E-2</v>
      </c>
      <c r="N117" s="29">
        <f t="shared" si="58"/>
        <v>1.412788768894069E-2</v>
      </c>
      <c r="O117" s="29">
        <f t="shared" si="58"/>
        <v>1.4383432858809796E-2</v>
      </c>
      <c r="P117" s="29">
        <f t="shared" si="58"/>
        <v>1.4638208614118964E-2</v>
      </c>
      <c r="Q117" s="29">
        <f t="shared" si="58"/>
        <v>1.5545865519784834E-2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0</v>
      </c>
      <c r="C118" s="29">
        <f t="shared" si="59"/>
        <v>0</v>
      </c>
      <c r="D118" s="29">
        <f t="shared" si="59"/>
        <v>0</v>
      </c>
      <c r="E118" s="29">
        <f t="shared" si="59"/>
        <v>0</v>
      </c>
      <c r="F118" s="29">
        <f t="shared" si="59"/>
        <v>0</v>
      </c>
      <c r="G118" s="29">
        <f t="shared" si="59"/>
        <v>0</v>
      </c>
      <c r="H118" s="29">
        <f t="shared" si="59"/>
        <v>0</v>
      </c>
      <c r="I118" s="29">
        <f t="shared" si="59"/>
        <v>0</v>
      </c>
      <c r="J118" s="29">
        <f t="shared" si="59"/>
        <v>0</v>
      </c>
      <c r="K118" s="29">
        <f t="shared" si="59"/>
        <v>0</v>
      </c>
      <c r="L118" s="29">
        <f t="shared" si="59"/>
        <v>0</v>
      </c>
      <c r="M118" s="29">
        <f t="shared" si="59"/>
        <v>0</v>
      </c>
      <c r="N118" s="29">
        <f t="shared" si="59"/>
        <v>0</v>
      </c>
      <c r="O118" s="29">
        <f t="shared" si="59"/>
        <v>0</v>
      </c>
      <c r="P118" s="29">
        <f t="shared" si="59"/>
        <v>0</v>
      </c>
      <c r="Q118" s="29">
        <f t="shared" si="59"/>
        <v>0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1.7579335066658135E-2</v>
      </c>
      <c r="C119" s="30">
        <f t="shared" si="60"/>
        <v>1.9846114846157847E-2</v>
      </c>
      <c r="D119" s="30">
        <f t="shared" si="60"/>
        <v>2.4682445033683761E-2</v>
      </c>
      <c r="E119" s="30">
        <f t="shared" si="60"/>
        <v>2.0199964971372209E-2</v>
      </c>
      <c r="F119" s="30">
        <f t="shared" si="60"/>
        <v>1.7125256627190395E-2</v>
      </c>
      <c r="G119" s="30">
        <f t="shared" si="60"/>
        <v>2.8566870635802859E-2</v>
      </c>
      <c r="H119" s="30">
        <f t="shared" si="60"/>
        <v>2.3287423449477179E-2</v>
      </c>
      <c r="I119" s="30">
        <f t="shared" si="60"/>
        <v>2.4129041629940746E-2</v>
      </c>
      <c r="J119" s="30">
        <f t="shared" si="60"/>
        <v>2.840239412813228E-2</v>
      </c>
      <c r="K119" s="30">
        <f t="shared" si="60"/>
        <v>2.2711867780677845E-2</v>
      </c>
      <c r="L119" s="30">
        <f t="shared" si="60"/>
        <v>1.7965703907990124E-2</v>
      </c>
      <c r="M119" s="30">
        <f t="shared" si="60"/>
        <v>1.9047173887565303E-2</v>
      </c>
      <c r="N119" s="30">
        <f t="shared" si="60"/>
        <v>1.6834954284604707E-2</v>
      </c>
      <c r="O119" s="30">
        <f t="shared" si="60"/>
        <v>1.8706664148725079E-2</v>
      </c>
      <c r="P119" s="30">
        <f t="shared" si="60"/>
        <v>1.6073742620810617E-2</v>
      </c>
      <c r="Q119" s="30">
        <f t="shared" si="60"/>
        <v>1.9886396337132652E-2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0</v>
      </c>
      <c r="C120" s="29">
        <f t="shared" si="61"/>
        <v>0</v>
      </c>
      <c r="D120" s="29">
        <f t="shared" si="61"/>
        <v>0</v>
      </c>
      <c r="E120" s="29">
        <f t="shared" si="61"/>
        <v>0</v>
      </c>
      <c r="F120" s="29">
        <f t="shared" si="61"/>
        <v>0</v>
      </c>
      <c r="G120" s="29">
        <f t="shared" si="61"/>
        <v>0</v>
      </c>
      <c r="H120" s="29">
        <f t="shared" si="61"/>
        <v>0</v>
      </c>
      <c r="I120" s="29">
        <f t="shared" si="61"/>
        <v>0</v>
      </c>
      <c r="J120" s="29">
        <f t="shared" si="61"/>
        <v>0</v>
      </c>
      <c r="K120" s="29">
        <f t="shared" si="61"/>
        <v>0</v>
      </c>
      <c r="L120" s="29">
        <f t="shared" si="61"/>
        <v>0</v>
      </c>
      <c r="M120" s="29">
        <f t="shared" si="61"/>
        <v>0</v>
      </c>
      <c r="N120" s="29">
        <f t="shared" si="61"/>
        <v>0</v>
      </c>
      <c r="O120" s="29">
        <f t="shared" si="61"/>
        <v>0</v>
      </c>
      <c r="P120" s="29">
        <f t="shared" si="61"/>
        <v>0</v>
      </c>
      <c r="Q120" s="29">
        <f t="shared" si="61"/>
        <v>0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1.1573612236853159E-2</v>
      </c>
      <c r="C121" s="29">
        <f t="shared" si="62"/>
        <v>1.9278967916173177E-2</v>
      </c>
      <c r="D121" s="29">
        <f t="shared" si="62"/>
        <v>1.8499787275989072E-2</v>
      </c>
      <c r="E121" s="29">
        <f t="shared" si="62"/>
        <v>1.494569434345556E-2</v>
      </c>
      <c r="F121" s="29">
        <f t="shared" si="62"/>
        <v>1.2467494254683183E-2</v>
      </c>
      <c r="G121" s="29">
        <f t="shared" si="62"/>
        <v>2.410267949198059E-2</v>
      </c>
      <c r="H121" s="29">
        <f t="shared" si="62"/>
        <v>2.0237126624674206E-2</v>
      </c>
      <c r="I121" s="29">
        <f t="shared" si="62"/>
        <v>2.0436687513562413E-2</v>
      </c>
      <c r="J121" s="29">
        <f t="shared" si="62"/>
        <v>2.3714805619430842E-2</v>
      </c>
      <c r="K121" s="29">
        <f t="shared" si="62"/>
        <v>1.8243264127447079E-2</v>
      </c>
      <c r="L121" s="29">
        <f t="shared" si="62"/>
        <v>1.4405018508266495E-2</v>
      </c>
      <c r="M121" s="29">
        <f t="shared" si="62"/>
        <v>1.4906262115438719E-2</v>
      </c>
      <c r="N121" s="29">
        <f t="shared" si="62"/>
        <v>1.2353083120755434E-2</v>
      </c>
      <c r="O121" s="29">
        <f t="shared" si="62"/>
        <v>1.3554741668554804E-2</v>
      </c>
      <c r="P121" s="29">
        <f t="shared" si="62"/>
        <v>1.1598667839838246E-2</v>
      </c>
      <c r="Q121" s="29">
        <f t="shared" si="62"/>
        <v>1.497919000082319E-2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6.005722829804978E-3</v>
      </c>
      <c r="C122" s="29">
        <f t="shared" si="63"/>
        <v>5.6714692998467112E-4</v>
      </c>
      <c r="D122" s="29">
        <f t="shared" si="63"/>
        <v>6.1826577576946868E-3</v>
      </c>
      <c r="E122" s="29">
        <f t="shared" si="63"/>
        <v>5.2542706279166502E-3</v>
      </c>
      <c r="F122" s="29">
        <f t="shared" si="63"/>
        <v>4.657762372507211E-3</v>
      </c>
      <c r="G122" s="29">
        <f t="shared" si="63"/>
        <v>4.4641911438222694E-3</v>
      </c>
      <c r="H122" s="29">
        <f t="shared" si="63"/>
        <v>3.0502968248029747E-3</v>
      </c>
      <c r="I122" s="29">
        <f t="shared" si="63"/>
        <v>3.692354116378329E-3</v>
      </c>
      <c r="J122" s="29">
        <f t="shared" si="63"/>
        <v>4.6875885087014364E-3</v>
      </c>
      <c r="K122" s="29">
        <f t="shared" si="63"/>
        <v>4.4686036532307636E-3</v>
      </c>
      <c r="L122" s="29">
        <f t="shared" si="63"/>
        <v>3.5606853997236267E-3</v>
      </c>
      <c r="M122" s="29">
        <f t="shared" si="63"/>
        <v>4.140911772126582E-3</v>
      </c>
      <c r="N122" s="29">
        <f t="shared" si="63"/>
        <v>4.4818711638492745E-3</v>
      </c>
      <c r="O122" s="29">
        <f t="shared" si="63"/>
        <v>5.151922480170274E-3</v>
      </c>
      <c r="P122" s="29">
        <f t="shared" si="63"/>
        <v>4.4750747809723683E-3</v>
      </c>
      <c r="Q122" s="29">
        <f t="shared" si="63"/>
        <v>4.9072063363094619E-3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0.31144929597208704</v>
      </c>
      <c r="C123" s="32">
        <f t="shared" si="64"/>
        <v>0.30366942220984267</v>
      </c>
      <c r="D123" s="32">
        <f t="shared" si="64"/>
        <v>0.34463493616744939</v>
      </c>
      <c r="E123" s="32">
        <f t="shared" si="64"/>
        <v>0.30431707584686107</v>
      </c>
      <c r="F123" s="32">
        <f t="shared" si="64"/>
        <v>0.34891134021873982</v>
      </c>
      <c r="G123" s="32">
        <f t="shared" si="64"/>
        <v>0.38928037669206733</v>
      </c>
      <c r="H123" s="32">
        <f t="shared" si="64"/>
        <v>0.41994974446716599</v>
      </c>
      <c r="I123" s="32">
        <f t="shared" si="64"/>
        <v>0.43653904650710995</v>
      </c>
      <c r="J123" s="32">
        <f t="shared" si="64"/>
        <v>0.45299782326453902</v>
      </c>
      <c r="K123" s="32">
        <f t="shared" si="64"/>
        <v>0.42991540540390738</v>
      </c>
      <c r="L123" s="32">
        <f t="shared" si="64"/>
        <v>0.50126286043163504</v>
      </c>
      <c r="M123" s="32">
        <f t="shared" si="64"/>
        <v>0.50089028728799456</v>
      </c>
      <c r="N123" s="32">
        <f t="shared" si="64"/>
        <v>0.50011026957137339</v>
      </c>
      <c r="O123" s="32">
        <f t="shared" si="64"/>
        <v>0.49981496285746824</v>
      </c>
      <c r="P123" s="32">
        <f t="shared" si="64"/>
        <v>0.49932309497008603</v>
      </c>
      <c r="Q123" s="32">
        <f t="shared" si="64"/>
        <v>0.48809782241781297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0.27560018737738812</v>
      </c>
      <c r="C124" s="31">
        <f t="shared" si="65"/>
        <v>0.26959069659995455</v>
      </c>
      <c r="D124" s="31">
        <f t="shared" si="65"/>
        <v>0.32235959885172316</v>
      </c>
      <c r="E124" s="31">
        <f t="shared" si="65"/>
        <v>0.28169629180238587</v>
      </c>
      <c r="F124" s="31">
        <f t="shared" si="65"/>
        <v>0.32215267110962958</v>
      </c>
      <c r="G124" s="31">
        <f t="shared" si="65"/>
        <v>0.36877972889613952</v>
      </c>
      <c r="H124" s="31">
        <f t="shared" si="65"/>
        <v>0.40421330624176793</v>
      </c>
      <c r="I124" s="31">
        <f t="shared" si="65"/>
        <v>0.42072935189645189</v>
      </c>
      <c r="J124" s="31">
        <f t="shared" si="65"/>
        <v>0.4368259597496405</v>
      </c>
      <c r="K124" s="31">
        <f t="shared" si="65"/>
        <v>0.41717899152568866</v>
      </c>
      <c r="L124" s="31">
        <f t="shared" si="65"/>
        <v>0.48763094762004139</v>
      </c>
      <c r="M124" s="31">
        <f t="shared" si="65"/>
        <v>0.48709693080177818</v>
      </c>
      <c r="N124" s="31">
        <f t="shared" si="65"/>
        <v>0.48612572767453738</v>
      </c>
      <c r="O124" s="31">
        <f t="shared" si="65"/>
        <v>0.48518083287441827</v>
      </c>
      <c r="P124" s="31">
        <f t="shared" si="65"/>
        <v>0.48446786172123035</v>
      </c>
      <c r="Q124" s="31">
        <f t="shared" si="65"/>
        <v>0.47295318225495869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9.3623924700448904E-2</v>
      </c>
      <c r="C125" s="29">
        <f t="shared" si="66"/>
        <v>9.5374263900970174E-2</v>
      </c>
      <c r="D125" s="29">
        <f t="shared" si="66"/>
        <v>8.8639743564064052E-2</v>
      </c>
      <c r="E125" s="29">
        <f t="shared" si="66"/>
        <v>9.4481388512726611E-2</v>
      </c>
      <c r="F125" s="29">
        <f t="shared" si="66"/>
        <v>9.9838549823779446E-2</v>
      </c>
      <c r="G125" s="29">
        <f t="shared" si="66"/>
        <v>9.3908119187629216E-2</v>
      </c>
      <c r="H125" s="29">
        <f t="shared" si="66"/>
        <v>7.9566228123772578E-2</v>
      </c>
      <c r="I125" s="29">
        <f t="shared" si="66"/>
        <v>8.6874057781286956E-2</v>
      </c>
      <c r="J125" s="29">
        <f t="shared" si="66"/>
        <v>8.2957461379639774E-2</v>
      </c>
      <c r="K125" s="29">
        <f t="shared" si="66"/>
        <v>9.7412315014957174E-2</v>
      </c>
      <c r="L125" s="29">
        <f t="shared" si="66"/>
        <v>9.13775410523682E-2</v>
      </c>
      <c r="M125" s="29">
        <f t="shared" si="66"/>
        <v>9.5417952288217769E-2</v>
      </c>
      <c r="N125" s="29">
        <f t="shared" si="66"/>
        <v>0.10540707439945411</v>
      </c>
      <c r="O125" s="29">
        <f t="shared" si="66"/>
        <v>9.4999258626561889E-2</v>
      </c>
      <c r="P125" s="29">
        <f t="shared" si="66"/>
        <v>8.3044916115838141E-2</v>
      </c>
      <c r="Q125" s="29">
        <f t="shared" si="66"/>
        <v>9.7625578752711523E-2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0.18197626267693923</v>
      </c>
      <c r="C126" s="29">
        <f t="shared" si="67"/>
        <v>0.17421643269898437</v>
      </c>
      <c r="D126" s="29">
        <f t="shared" si="67"/>
        <v>0.2337198552876591</v>
      </c>
      <c r="E126" s="29">
        <f t="shared" si="67"/>
        <v>0.18721490328965926</v>
      </c>
      <c r="F126" s="29">
        <f t="shared" si="67"/>
        <v>0.22231412128585018</v>
      </c>
      <c r="G126" s="29">
        <f t="shared" si="67"/>
        <v>0.27487160970851027</v>
      </c>
      <c r="H126" s="29">
        <f t="shared" si="67"/>
        <v>0.32464707811799537</v>
      </c>
      <c r="I126" s="29">
        <f t="shared" si="67"/>
        <v>0.33385529411516496</v>
      </c>
      <c r="J126" s="29">
        <f t="shared" si="67"/>
        <v>0.35386849837000073</v>
      </c>
      <c r="K126" s="29">
        <f t="shared" si="67"/>
        <v>0.31976667651073148</v>
      </c>
      <c r="L126" s="29">
        <f t="shared" si="67"/>
        <v>0.39625340656767322</v>
      </c>
      <c r="M126" s="29">
        <f t="shared" si="67"/>
        <v>0.39167897851356048</v>
      </c>
      <c r="N126" s="29">
        <f t="shared" si="67"/>
        <v>0.38071865327508325</v>
      </c>
      <c r="O126" s="29">
        <f t="shared" si="67"/>
        <v>0.39018157424785632</v>
      </c>
      <c r="P126" s="29">
        <f t="shared" si="67"/>
        <v>0.40142294560539221</v>
      </c>
      <c r="Q126" s="29">
        <f t="shared" si="67"/>
        <v>0.3753276035022472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1.96829986435814E-2</v>
      </c>
      <c r="C127" s="30">
        <f t="shared" si="68"/>
        <v>1.4905069893380363E-2</v>
      </c>
      <c r="D127" s="30">
        <f t="shared" si="68"/>
        <v>1.0242789243204447E-2</v>
      </c>
      <c r="E127" s="30">
        <f t="shared" si="68"/>
        <v>1.4706063137349542E-2</v>
      </c>
      <c r="F127" s="30">
        <f t="shared" si="68"/>
        <v>1.6294736785720645E-2</v>
      </c>
      <c r="G127" s="30">
        <f t="shared" si="68"/>
        <v>1.0074698196844246E-2</v>
      </c>
      <c r="H127" s="30">
        <f t="shared" si="68"/>
        <v>9.8391297131756872E-3</v>
      </c>
      <c r="I127" s="30">
        <f t="shared" si="68"/>
        <v>8.3869623583254227E-3</v>
      </c>
      <c r="J127" s="30">
        <f t="shared" si="68"/>
        <v>6.8037744805480391E-3</v>
      </c>
      <c r="K127" s="30">
        <f t="shared" si="68"/>
        <v>5.8365625191645967E-3</v>
      </c>
      <c r="L127" s="30">
        <f t="shared" si="68"/>
        <v>6.0352369461080472E-3</v>
      </c>
      <c r="M127" s="30">
        <f t="shared" si="68"/>
        <v>5.8549814246638045E-3</v>
      </c>
      <c r="N127" s="30">
        <f t="shared" si="68"/>
        <v>5.9302578315286927E-3</v>
      </c>
      <c r="O127" s="30">
        <f t="shared" si="68"/>
        <v>6.6633658940261796E-3</v>
      </c>
      <c r="P127" s="30">
        <f t="shared" si="68"/>
        <v>7.0015557756346759E-3</v>
      </c>
      <c r="Q127" s="30">
        <f t="shared" si="68"/>
        <v>7.3005103554453984E-3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7.7972306219293414E-4</v>
      </c>
      <c r="C128" s="30">
        <f t="shared" si="69"/>
        <v>1.1067657570699627E-3</v>
      </c>
      <c r="D128" s="30">
        <f t="shared" si="69"/>
        <v>1.140315184521749E-3</v>
      </c>
      <c r="E128" s="30">
        <f t="shared" si="69"/>
        <v>8.2506700199937394E-4</v>
      </c>
      <c r="F128" s="30">
        <f t="shared" si="69"/>
        <v>3.6879727556373294E-4</v>
      </c>
      <c r="G128" s="30">
        <f t="shared" si="69"/>
        <v>2.2528690200828721E-4</v>
      </c>
      <c r="H128" s="30">
        <f t="shared" si="69"/>
        <v>2.1658447368077703E-4</v>
      </c>
      <c r="I128" s="30">
        <f t="shared" si="69"/>
        <v>2.2833980271760044E-4</v>
      </c>
      <c r="J128" s="30">
        <f t="shared" si="69"/>
        <v>4.0221562168310678E-4</v>
      </c>
      <c r="K128" s="30">
        <f t="shared" si="69"/>
        <v>6.2419896957357796E-4</v>
      </c>
      <c r="L128" s="30">
        <f t="shared" si="69"/>
        <v>4.3519688750229474E-4</v>
      </c>
      <c r="M128" s="30">
        <f t="shared" si="69"/>
        <v>5.7614132802221362E-4</v>
      </c>
      <c r="N128" s="30">
        <f t="shared" si="69"/>
        <v>5.2912993169482116E-4</v>
      </c>
      <c r="O128" s="30">
        <f t="shared" si="69"/>
        <v>5.3922798559013986E-4</v>
      </c>
      <c r="P128" s="30">
        <f t="shared" si="69"/>
        <v>4.3125861355328615E-4</v>
      </c>
      <c r="Q128" s="30">
        <f t="shared" si="69"/>
        <v>5.0104184064541193E-4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5.615298508885602E-4</v>
      </c>
      <c r="C129" s="29">
        <f t="shared" si="70"/>
        <v>7.7479339834213062E-4</v>
      </c>
      <c r="D129" s="29">
        <f t="shared" si="70"/>
        <v>7.9551692843524342E-4</v>
      </c>
      <c r="E129" s="29">
        <f t="shared" si="70"/>
        <v>5.5622914216953557E-4</v>
      </c>
      <c r="F129" s="29">
        <f t="shared" si="70"/>
        <v>2.2968562708218629E-4</v>
      </c>
      <c r="G129" s="29">
        <f t="shared" si="70"/>
        <v>1.1007045866127164E-4</v>
      </c>
      <c r="H129" s="29">
        <f t="shared" si="70"/>
        <v>6.4424532305577768E-5</v>
      </c>
      <c r="I129" s="29">
        <f t="shared" si="70"/>
        <v>6.703611436021009E-5</v>
      </c>
      <c r="J129" s="29">
        <f t="shared" si="70"/>
        <v>2.3782306101891734E-4</v>
      </c>
      <c r="K129" s="29">
        <f t="shared" si="70"/>
        <v>4.3888649528307083E-4</v>
      </c>
      <c r="L129" s="29">
        <f t="shared" si="70"/>
        <v>3.3783358066496414E-4</v>
      </c>
      <c r="M129" s="29">
        <f t="shared" si="70"/>
        <v>4.5237046758626187E-4</v>
      </c>
      <c r="N129" s="29">
        <f t="shared" si="70"/>
        <v>4.125375788348797E-4</v>
      </c>
      <c r="O129" s="29">
        <f t="shared" si="70"/>
        <v>4.0780709775904976E-4</v>
      </c>
      <c r="P129" s="29">
        <f t="shared" si="70"/>
        <v>2.9134637554518224E-4</v>
      </c>
      <c r="Q129" s="29">
        <f t="shared" si="70"/>
        <v>3.5664503499882686E-4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2.1819321130437392E-4</v>
      </c>
      <c r="C130" s="29">
        <f t="shared" si="71"/>
        <v>3.3197235872783198E-4</v>
      </c>
      <c r="D130" s="29">
        <f t="shared" si="71"/>
        <v>3.4479825608650563E-4</v>
      </c>
      <c r="E130" s="29">
        <f t="shared" si="71"/>
        <v>2.6883785982983831E-4</v>
      </c>
      <c r="F130" s="29">
        <f t="shared" si="71"/>
        <v>1.391116484815466E-4</v>
      </c>
      <c r="G130" s="29">
        <f t="shared" si="71"/>
        <v>1.1521644334701556E-4</v>
      </c>
      <c r="H130" s="29">
        <f t="shared" si="71"/>
        <v>1.5215994137519925E-4</v>
      </c>
      <c r="I130" s="29">
        <f t="shared" si="71"/>
        <v>1.6130368835739036E-4</v>
      </c>
      <c r="J130" s="29">
        <f t="shared" si="71"/>
        <v>1.6439256066418941E-4</v>
      </c>
      <c r="K130" s="29">
        <f t="shared" si="71"/>
        <v>1.8531247429050713E-4</v>
      </c>
      <c r="L130" s="29">
        <f t="shared" si="71"/>
        <v>9.7363306837330578E-5</v>
      </c>
      <c r="M130" s="29">
        <f t="shared" si="71"/>
        <v>1.2377086043595173E-4</v>
      </c>
      <c r="N130" s="29">
        <f t="shared" si="71"/>
        <v>1.1659235285994151E-4</v>
      </c>
      <c r="O130" s="29">
        <f t="shared" si="71"/>
        <v>1.3142088783109002E-4</v>
      </c>
      <c r="P130" s="29">
        <f t="shared" si="71"/>
        <v>1.3991223800810391E-4</v>
      </c>
      <c r="Q130" s="29">
        <f t="shared" si="71"/>
        <v>1.4439680564658509E-4</v>
      </c>
    </row>
    <row r="131" spans="1:17" ht="11.45" customHeight="1" x14ac:dyDescent="0.25">
      <c r="A131" s="19" t="s">
        <v>32</v>
      </c>
      <c r="B131" s="30">
        <f t="shared" ref="B131:Q131" si="72">IF(B51=0,0,B51/B$29)</f>
        <v>1.5386386888924578E-2</v>
      </c>
      <c r="C131" s="30">
        <f t="shared" si="72"/>
        <v>1.8066889959437782E-2</v>
      </c>
      <c r="D131" s="30">
        <f t="shared" si="72"/>
        <v>1.0892232888000106E-2</v>
      </c>
      <c r="E131" s="30">
        <f t="shared" si="72"/>
        <v>7.0896539051263155E-3</v>
      </c>
      <c r="F131" s="30">
        <f t="shared" si="72"/>
        <v>1.0095135047825859E-2</v>
      </c>
      <c r="G131" s="30">
        <f t="shared" si="72"/>
        <v>1.020066269707528E-2</v>
      </c>
      <c r="H131" s="30">
        <f t="shared" si="72"/>
        <v>5.6807240385415283E-3</v>
      </c>
      <c r="I131" s="30">
        <f t="shared" si="72"/>
        <v>7.1943924496150084E-3</v>
      </c>
      <c r="J131" s="30">
        <f t="shared" si="72"/>
        <v>8.9658734126673613E-3</v>
      </c>
      <c r="K131" s="30">
        <f t="shared" si="72"/>
        <v>6.2756523894805481E-3</v>
      </c>
      <c r="L131" s="30">
        <f t="shared" si="72"/>
        <v>7.1614789779832887E-3</v>
      </c>
      <c r="M131" s="30">
        <f t="shared" si="72"/>
        <v>7.3622337335304171E-3</v>
      </c>
      <c r="N131" s="30">
        <f t="shared" si="72"/>
        <v>7.5251541336125291E-3</v>
      </c>
      <c r="O131" s="30">
        <f t="shared" si="72"/>
        <v>7.4315361034336782E-3</v>
      </c>
      <c r="P131" s="30">
        <f t="shared" si="72"/>
        <v>7.4224188596677607E-3</v>
      </c>
      <c r="Q131" s="30">
        <f t="shared" si="72"/>
        <v>7.3430879667634305E-3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0</v>
      </c>
      <c r="C132" s="29">
        <f t="shared" si="73"/>
        <v>0</v>
      </c>
      <c r="D132" s="29">
        <f t="shared" si="73"/>
        <v>0</v>
      </c>
      <c r="E132" s="29">
        <f t="shared" si="73"/>
        <v>0</v>
      </c>
      <c r="F132" s="29">
        <f t="shared" si="73"/>
        <v>0</v>
      </c>
      <c r="G132" s="29">
        <f t="shared" si="73"/>
        <v>0</v>
      </c>
      <c r="H132" s="29">
        <f t="shared" si="73"/>
        <v>0</v>
      </c>
      <c r="I132" s="29">
        <f t="shared" si="73"/>
        <v>0</v>
      </c>
      <c r="J132" s="29">
        <f t="shared" si="73"/>
        <v>0</v>
      </c>
      <c r="K132" s="29">
        <f t="shared" si="73"/>
        <v>0</v>
      </c>
      <c r="L132" s="29">
        <f t="shared" si="73"/>
        <v>0</v>
      </c>
      <c r="M132" s="29">
        <f t="shared" si="73"/>
        <v>0</v>
      </c>
      <c r="N132" s="29">
        <f t="shared" si="73"/>
        <v>0</v>
      </c>
      <c r="O132" s="29">
        <f t="shared" si="73"/>
        <v>0</v>
      </c>
      <c r="P132" s="29">
        <f t="shared" si="73"/>
        <v>0</v>
      </c>
      <c r="Q132" s="29">
        <f t="shared" si="73"/>
        <v>0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1.5386386888924578E-2</v>
      </c>
      <c r="C133" s="28">
        <f t="shared" si="74"/>
        <v>1.8066889959437782E-2</v>
      </c>
      <c r="D133" s="28">
        <f t="shared" si="74"/>
        <v>1.0892232888000106E-2</v>
      </c>
      <c r="E133" s="28">
        <f t="shared" si="74"/>
        <v>7.0896539051263155E-3</v>
      </c>
      <c r="F133" s="28">
        <f t="shared" si="74"/>
        <v>1.0095135047825859E-2</v>
      </c>
      <c r="G133" s="28">
        <f t="shared" si="74"/>
        <v>1.020066269707528E-2</v>
      </c>
      <c r="H133" s="28">
        <f t="shared" si="74"/>
        <v>5.6807240385415283E-3</v>
      </c>
      <c r="I133" s="28">
        <f t="shared" si="74"/>
        <v>7.1943924496150084E-3</v>
      </c>
      <c r="J133" s="28">
        <f t="shared" si="74"/>
        <v>8.9658734126673613E-3</v>
      </c>
      <c r="K133" s="28">
        <f t="shared" si="74"/>
        <v>6.2756523894805481E-3</v>
      </c>
      <c r="L133" s="28">
        <f t="shared" si="74"/>
        <v>7.1614789779832887E-3</v>
      </c>
      <c r="M133" s="28">
        <f t="shared" si="74"/>
        <v>7.3622337335304171E-3</v>
      </c>
      <c r="N133" s="28">
        <f t="shared" si="74"/>
        <v>7.5251541336125291E-3</v>
      </c>
      <c r="O133" s="28">
        <f t="shared" si="74"/>
        <v>7.4315361034336782E-3</v>
      </c>
      <c r="P133" s="28">
        <f t="shared" si="74"/>
        <v>7.4224188596677607E-3</v>
      </c>
      <c r="Q133" s="28">
        <f t="shared" si="74"/>
        <v>7.3430879667634305E-3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0.68325817170997882</v>
      </c>
      <c r="C136" s="32">
        <f t="shared" si="76"/>
        <v>0.69488583214562682</v>
      </c>
      <c r="D136" s="32">
        <f t="shared" si="76"/>
        <v>0.64552804373448258</v>
      </c>
      <c r="E136" s="32">
        <f t="shared" si="76"/>
        <v>0.69139936274247893</v>
      </c>
      <c r="F136" s="32">
        <f t="shared" si="76"/>
        <v>0.64643179997230427</v>
      </c>
      <c r="G136" s="32">
        <f t="shared" si="76"/>
        <v>0.60256747776206376</v>
      </c>
      <c r="H136" s="32">
        <f t="shared" si="76"/>
        <v>0.57294920181312725</v>
      </c>
      <c r="I136" s="32">
        <f t="shared" si="76"/>
        <v>0.55406117512610853</v>
      </c>
      <c r="J136" s="32">
        <f t="shared" si="76"/>
        <v>0.53702929648703401</v>
      </c>
      <c r="K136" s="32">
        <f t="shared" si="76"/>
        <v>0.55684881090177607</v>
      </c>
      <c r="L136" s="32">
        <f t="shared" si="76"/>
        <v>0.48540881049226259</v>
      </c>
      <c r="M136" s="32">
        <f t="shared" si="76"/>
        <v>0.48593382767269661</v>
      </c>
      <c r="N136" s="32">
        <f t="shared" si="76"/>
        <v>0.48720983872528173</v>
      </c>
      <c r="O136" s="32">
        <f t="shared" si="76"/>
        <v>0.48865467130576523</v>
      </c>
      <c r="P136" s="32">
        <f t="shared" si="76"/>
        <v>0.48970050270723753</v>
      </c>
      <c r="Q136" s="32">
        <f t="shared" si="76"/>
        <v>0.50268617826071327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0.6646255816008132</v>
      </c>
      <c r="C137" s="31">
        <f t="shared" si="77"/>
        <v>0.67359308365134563</v>
      </c>
      <c r="D137" s="31">
        <f t="shared" si="77"/>
        <v>0.61993971077165999</v>
      </c>
      <c r="E137" s="31">
        <f t="shared" si="77"/>
        <v>0.67034595678510533</v>
      </c>
      <c r="F137" s="31">
        <f t="shared" si="77"/>
        <v>0.62865820184767829</v>
      </c>
      <c r="G137" s="31">
        <f t="shared" si="77"/>
        <v>0.57327548584960397</v>
      </c>
      <c r="H137" s="31">
        <f t="shared" si="77"/>
        <v>0.54855150871545211</v>
      </c>
      <c r="I137" s="31">
        <f t="shared" si="77"/>
        <v>0.52866527329180002</v>
      </c>
      <c r="J137" s="31">
        <f t="shared" si="77"/>
        <v>0.50716017803336078</v>
      </c>
      <c r="K137" s="31">
        <f t="shared" si="77"/>
        <v>0.53269296319149617</v>
      </c>
      <c r="L137" s="31">
        <f t="shared" si="77"/>
        <v>0.46638444432454473</v>
      </c>
      <c r="M137" s="31">
        <f t="shared" si="77"/>
        <v>0.46569142711236661</v>
      </c>
      <c r="N137" s="31">
        <f t="shared" si="77"/>
        <v>0.46935340673613768</v>
      </c>
      <c r="O137" s="31">
        <f t="shared" si="77"/>
        <v>0.46870813983343584</v>
      </c>
      <c r="P137" s="31">
        <f t="shared" si="77"/>
        <v>0.47222420574526486</v>
      </c>
      <c r="Q137" s="31">
        <f t="shared" si="77"/>
        <v>0.48088241334281812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1.4250477037987582E-3</v>
      </c>
      <c r="C138" s="29">
        <f t="shared" si="78"/>
        <v>1.4919347025991038E-3</v>
      </c>
      <c r="D138" s="29">
        <f t="shared" si="78"/>
        <v>1.0328900265269196E-3</v>
      </c>
      <c r="E138" s="29">
        <f t="shared" si="78"/>
        <v>1.1774375599714734E-3</v>
      </c>
      <c r="F138" s="29">
        <f t="shared" si="78"/>
        <v>1.251240016457527E-3</v>
      </c>
      <c r="G138" s="29">
        <f t="shared" si="78"/>
        <v>1.2051713646104747E-3</v>
      </c>
      <c r="H138" s="29">
        <f t="shared" si="78"/>
        <v>1.2357307784115561E-3</v>
      </c>
      <c r="I138" s="29">
        <f t="shared" si="78"/>
        <v>1.2044903724423843E-3</v>
      </c>
      <c r="J138" s="29">
        <f t="shared" si="78"/>
        <v>1.2145271804678099E-3</v>
      </c>
      <c r="K138" s="29">
        <f t="shared" si="78"/>
        <v>1.1814050081346773E-3</v>
      </c>
      <c r="L138" s="29">
        <f t="shared" si="78"/>
        <v>9.370297721501983E-4</v>
      </c>
      <c r="M138" s="29">
        <f t="shared" si="78"/>
        <v>1.1578979524636413E-3</v>
      </c>
      <c r="N138" s="29">
        <f t="shared" si="78"/>
        <v>1.3548263148826433E-3</v>
      </c>
      <c r="O138" s="29">
        <f t="shared" si="78"/>
        <v>1.3553325412291393E-3</v>
      </c>
      <c r="P138" s="29">
        <f t="shared" si="78"/>
        <v>1.521452029826256E-3</v>
      </c>
      <c r="Q138" s="29">
        <f t="shared" si="78"/>
        <v>1.7082290653716952E-3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0.52699383863127769</v>
      </c>
      <c r="C139" s="29">
        <f t="shared" si="79"/>
        <v>0.54663434224600216</v>
      </c>
      <c r="D139" s="29">
        <f t="shared" si="79"/>
        <v>0.51541785720053213</v>
      </c>
      <c r="E139" s="29">
        <f t="shared" si="79"/>
        <v>0.55009459891921642</v>
      </c>
      <c r="F139" s="29">
        <f t="shared" si="79"/>
        <v>0.51595398567829254</v>
      </c>
      <c r="G139" s="29">
        <f t="shared" si="79"/>
        <v>0.47809497982514121</v>
      </c>
      <c r="H139" s="29">
        <f t="shared" si="79"/>
        <v>0.45465119461612064</v>
      </c>
      <c r="I139" s="29">
        <f t="shared" si="79"/>
        <v>0.42766998624825947</v>
      </c>
      <c r="J139" s="29">
        <f t="shared" si="79"/>
        <v>0.4160413526968435</v>
      </c>
      <c r="K139" s="29">
        <f t="shared" si="79"/>
        <v>0.43892918067329356</v>
      </c>
      <c r="L139" s="29">
        <f t="shared" si="79"/>
        <v>0.38801021706649358</v>
      </c>
      <c r="M139" s="29">
        <f t="shared" si="79"/>
        <v>0.39226211182212667</v>
      </c>
      <c r="N139" s="29">
        <f t="shared" si="79"/>
        <v>0.39492681106351513</v>
      </c>
      <c r="O139" s="29">
        <f t="shared" si="79"/>
        <v>0.39760164109390622</v>
      </c>
      <c r="P139" s="29">
        <f t="shared" si="79"/>
        <v>0.4011442077655738</v>
      </c>
      <c r="Q139" s="29">
        <f t="shared" si="79"/>
        <v>0.41119399332834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0.13620669526573678</v>
      </c>
      <c r="C140" s="29">
        <f t="shared" si="80"/>
        <v>0.1254668067027444</v>
      </c>
      <c r="D140" s="29">
        <f t="shared" si="80"/>
        <v>0.10348896354460092</v>
      </c>
      <c r="E140" s="29">
        <f t="shared" si="80"/>
        <v>0.11907392030591751</v>
      </c>
      <c r="F140" s="29">
        <f t="shared" si="80"/>
        <v>0.11145297615292821</v>
      </c>
      <c r="G140" s="29">
        <f t="shared" si="80"/>
        <v>9.3975334659852278E-2</v>
      </c>
      <c r="H140" s="29">
        <f t="shared" si="80"/>
        <v>9.2664583320919869E-2</v>
      </c>
      <c r="I140" s="29">
        <f t="shared" si="80"/>
        <v>9.9790796671098275E-2</v>
      </c>
      <c r="J140" s="29">
        <f t="shared" si="80"/>
        <v>8.9904298156049361E-2</v>
      </c>
      <c r="K140" s="29">
        <f t="shared" si="80"/>
        <v>9.2582377510067954E-2</v>
      </c>
      <c r="L140" s="29">
        <f t="shared" si="80"/>
        <v>7.7437197485900944E-2</v>
      </c>
      <c r="M140" s="29">
        <f t="shared" si="80"/>
        <v>7.2271417337776284E-2</v>
      </c>
      <c r="N140" s="29">
        <f t="shared" si="80"/>
        <v>7.3071769357739888E-2</v>
      </c>
      <c r="O140" s="29">
        <f t="shared" si="80"/>
        <v>6.9751166198300477E-2</v>
      </c>
      <c r="P140" s="29">
        <f t="shared" si="80"/>
        <v>6.9558545949864797E-2</v>
      </c>
      <c r="Q140" s="29">
        <f t="shared" si="80"/>
        <v>6.7980190949106373E-2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0</v>
      </c>
      <c r="C141" s="30">
        <f t="shared" si="81"/>
        <v>0</v>
      </c>
      <c r="D141" s="30">
        <f t="shared" si="81"/>
        <v>0</v>
      </c>
      <c r="E141" s="30">
        <f t="shared" si="81"/>
        <v>0</v>
      </c>
      <c r="F141" s="30">
        <f t="shared" si="81"/>
        <v>0</v>
      </c>
      <c r="G141" s="30">
        <f t="shared" si="81"/>
        <v>0</v>
      </c>
      <c r="H141" s="30">
        <f t="shared" si="81"/>
        <v>0</v>
      </c>
      <c r="I141" s="30">
        <f t="shared" si="81"/>
        <v>0</v>
      </c>
      <c r="J141" s="30">
        <f t="shared" si="81"/>
        <v>0</v>
      </c>
      <c r="K141" s="30">
        <f t="shared" si="81"/>
        <v>0</v>
      </c>
      <c r="L141" s="30">
        <f t="shared" si="81"/>
        <v>0</v>
      </c>
      <c r="M141" s="30">
        <f t="shared" si="81"/>
        <v>0</v>
      </c>
      <c r="N141" s="30">
        <f t="shared" si="81"/>
        <v>0</v>
      </c>
      <c r="O141" s="30">
        <f t="shared" si="81"/>
        <v>0</v>
      </c>
      <c r="P141" s="30">
        <f t="shared" si="81"/>
        <v>0</v>
      </c>
      <c r="Q141" s="30">
        <f t="shared" si="81"/>
        <v>0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0</v>
      </c>
      <c r="C143" s="29">
        <f t="shared" si="83"/>
        <v>0</v>
      </c>
      <c r="D143" s="29">
        <f t="shared" si="83"/>
        <v>0</v>
      </c>
      <c r="E143" s="29">
        <f t="shared" si="83"/>
        <v>0</v>
      </c>
      <c r="F143" s="29">
        <f t="shared" si="83"/>
        <v>0</v>
      </c>
      <c r="G143" s="29">
        <f t="shared" si="83"/>
        <v>0</v>
      </c>
      <c r="H143" s="29">
        <f t="shared" si="83"/>
        <v>0</v>
      </c>
      <c r="I143" s="29">
        <f t="shared" si="83"/>
        <v>0</v>
      </c>
      <c r="J143" s="29">
        <f t="shared" si="83"/>
        <v>0</v>
      </c>
      <c r="K143" s="29">
        <f t="shared" si="83"/>
        <v>0</v>
      </c>
      <c r="L143" s="29">
        <f t="shared" si="83"/>
        <v>0</v>
      </c>
      <c r="M143" s="29">
        <f t="shared" si="83"/>
        <v>0</v>
      </c>
      <c r="N143" s="29">
        <f t="shared" si="83"/>
        <v>0</v>
      </c>
      <c r="O143" s="29">
        <f t="shared" si="83"/>
        <v>0</v>
      </c>
      <c r="P143" s="29">
        <f t="shared" si="83"/>
        <v>0</v>
      </c>
      <c r="Q143" s="29">
        <f t="shared" si="83"/>
        <v>0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1.8632590109165594E-2</v>
      </c>
      <c r="C145" s="30">
        <f t="shared" si="85"/>
        <v>2.1292748494281154E-2</v>
      </c>
      <c r="D145" s="30">
        <f t="shared" si="85"/>
        <v>2.5588332962822608E-2</v>
      </c>
      <c r="E145" s="30">
        <f t="shared" si="85"/>
        <v>2.105340595737358E-2</v>
      </c>
      <c r="F145" s="30">
        <f t="shared" si="85"/>
        <v>1.7773598124625922E-2</v>
      </c>
      <c r="G145" s="30">
        <f t="shared" si="85"/>
        <v>2.9291991912459864E-2</v>
      </c>
      <c r="H145" s="30">
        <f t="shared" si="85"/>
        <v>2.4397693097675213E-2</v>
      </c>
      <c r="I145" s="30">
        <f t="shared" si="85"/>
        <v>2.539590183430852E-2</v>
      </c>
      <c r="J145" s="30">
        <f t="shared" si="85"/>
        <v>2.9869118453673311E-2</v>
      </c>
      <c r="K145" s="30">
        <f t="shared" si="85"/>
        <v>2.4155847710279895E-2</v>
      </c>
      <c r="L145" s="30">
        <f t="shared" si="85"/>
        <v>1.9024366167717854E-2</v>
      </c>
      <c r="M145" s="30">
        <f t="shared" si="85"/>
        <v>2.024240056033005E-2</v>
      </c>
      <c r="N145" s="30">
        <f t="shared" si="85"/>
        <v>1.7856431989144127E-2</v>
      </c>
      <c r="O145" s="30">
        <f t="shared" si="85"/>
        <v>1.994653147232936E-2</v>
      </c>
      <c r="P145" s="30">
        <f t="shared" si="85"/>
        <v>1.7476296961972667E-2</v>
      </c>
      <c r="Q145" s="30">
        <f t="shared" si="85"/>
        <v>2.1803764917895076E-2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0</v>
      </c>
      <c r="C146" s="29">
        <f t="shared" si="86"/>
        <v>0</v>
      </c>
      <c r="D146" s="29">
        <f t="shared" si="86"/>
        <v>0</v>
      </c>
      <c r="E146" s="29">
        <f t="shared" si="86"/>
        <v>0</v>
      </c>
      <c r="F146" s="29">
        <f t="shared" si="86"/>
        <v>0</v>
      </c>
      <c r="G146" s="29">
        <f t="shared" si="86"/>
        <v>0</v>
      </c>
      <c r="H146" s="29">
        <f t="shared" si="86"/>
        <v>0</v>
      </c>
      <c r="I146" s="29">
        <f t="shared" si="86"/>
        <v>0</v>
      </c>
      <c r="J146" s="29">
        <f t="shared" si="86"/>
        <v>0</v>
      </c>
      <c r="K146" s="29">
        <f t="shared" si="86"/>
        <v>0</v>
      </c>
      <c r="L146" s="29">
        <f t="shared" si="86"/>
        <v>0</v>
      </c>
      <c r="M146" s="29">
        <f t="shared" si="86"/>
        <v>0</v>
      </c>
      <c r="N146" s="29">
        <f t="shared" si="86"/>
        <v>0</v>
      </c>
      <c r="O146" s="29">
        <f t="shared" si="86"/>
        <v>0</v>
      </c>
      <c r="P146" s="29">
        <f t="shared" si="86"/>
        <v>0</v>
      </c>
      <c r="Q146" s="29">
        <f t="shared" si="86"/>
        <v>0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1.2267038091828282E-2</v>
      </c>
      <c r="C147" s="29">
        <f t="shared" si="87"/>
        <v>2.0684260786078396E-2</v>
      </c>
      <c r="D147" s="29">
        <f t="shared" si="87"/>
        <v>1.9178761095725513E-2</v>
      </c>
      <c r="E147" s="29">
        <f t="shared" si="87"/>
        <v>1.5577144355127899E-2</v>
      </c>
      <c r="F147" s="29">
        <f t="shared" si="87"/>
        <v>1.2939498503747468E-2</v>
      </c>
      <c r="G147" s="29">
        <f t="shared" si="87"/>
        <v>2.4714484892260424E-2</v>
      </c>
      <c r="H147" s="29">
        <f t="shared" si="87"/>
        <v>2.1201967905070153E-2</v>
      </c>
      <c r="I147" s="29">
        <f t="shared" si="87"/>
        <v>2.1509686040279932E-2</v>
      </c>
      <c r="J147" s="29">
        <f t="shared" si="87"/>
        <v>2.4939458799038829E-2</v>
      </c>
      <c r="K147" s="29">
        <f t="shared" si="87"/>
        <v>1.9403138229605859E-2</v>
      </c>
      <c r="L147" s="29">
        <f t="shared" si="87"/>
        <v>1.5253860809324282E-2</v>
      </c>
      <c r="M147" s="29">
        <f t="shared" si="87"/>
        <v>1.5841642984892861E-2</v>
      </c>
      <c r="N147" s="29">
        <f t="shared" si="87"/>
        <v>1.3102618805667465E-2</v>
      </c>
      <c r="O147" s="29">
        <f t="shared" si="87"/>
        <v>1.4453142427830952E-2</v>
      </c>
      <c r="P147" s="29">
        <f t="shared" si="87"/>
        <v>1.2610738414453522E-2</v>
      </c>
      <c r="Q147" s="29">
        <f t="shared" si="87"/>
        <v>1.6423424933384643E-2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6.3655520173373096E-3</v>
      </c>
      <c r="C148" s="29">
        <f t="shared" si="88"/>
        <v>6.0848770820275632E-4</v>
      </c>
      <c r="D148" s="29">
        <f t="shared" si="88"/>
        <v>6.4095718670970957E-3</v>
      </c>
      <c r="E148" s="29">
        <f t="shared" si="88"/>
        <v>5.4762616022456826E-3</v>
      </c>
      <c r="F148" s="29">
        <f t="shared" si="88"/>
        <v>4.834099620878456E-3</v>
      </c>
      <c r="G148" s="29">
        <f t="shared" si="88"/>
        <v>4.5775070201994417E-3</v>
      </c>
      <c r="H148" s="29">
        <f t="shared" si="88"/>
        <v>3.1957251926050647E-3</v>
      </c>
      <c r="I148" s="29">
        <f t="shared" si="88"/>
        <v>3.8862157940285878E-3</v>
      </c>
      <c r="J148" s="29">
        <f t="shared" si="88"/>
        <v>4.9296596546344832E-3</v>
      </c>
      <c r="K148" s="29">
        <f t="shared" si="88"/>
        <v>4.7527094806740335E-3</v>
      </c>
      <c r="L148" s="29">
        <f t="shared" si="88"/>
        <v>3.7705053583935713E-3</v>
      </c>
      <c r="M148" s="29">
        <f t="shared" si="88"/>
        <v>4.40075757543719E-3</v>
      </c>
      <c r="N148" s="29">
        <f t="shared" si="88"/>
        <v>4.7538131834766635E-3</v>
      </c>
      <c r="O148" s="29">
        <f t="shared" si="88"/>
        <v>5.4933890444984089E-3</v>
      </c>
      <c r="P148" s="29">
        <f t="shared" si="88"/>
        <v>4.8655585475191471E-3</v>
      </c>
      <c r="Q148" s="29">
        <f t="shared" si="88"/>
        <v>5.3803399845104355E-3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0.31674182829002134</v>
      </c>
      <c r="C149" s="32">
        <f t="shared" si="89"/>
        <v>0.30511416785437318</v>
      </c>
      <c r="D149" s="32">
        <f t="shared" si="89"/>
        <v>0.35447195626551736</v>
      </c>
      <c r="E149" s="32">
        <f t="shared" si="89"/>
        <v>0.30860063725752102</v>
      </c>
      <c r="F149" s="32">
        <f t="shared" si="89"/>
        <v>0.35356820002769573</v>
      </c>
      <c r="G149" s="32">
        <f t="shared" si="89"/>
        <v>0.39743252223793624</v>
      </c>
      <c r="H149" s="32">
        <f t="shared" si="89"/>
        <v>0.42705079818687269</v>
      </c>
      <c r="I149" s="32">
        <f t="shared" si="89"/>
        <v>0.44593882487389136</v>
      </c>
      <c r="J149" s="32">
        <f t="shared" si="89"/>
        <v>0.46297070351296588</v>
      </c>
      <c r="K149" s="32">
        <f t="shared" si="89"/>
        <v>0.44315118909822387</v>
      </c>
      <c r="L149" s="32">
        <f t="shared" si="89"/>
        <v>0.51459118950773741</v>
      </c>
      <c r="M149" s="32">
        <f t="shared" si="89"/>
        <v>0.51406617232730334</v>
      </c>
      <c r="N149" s="32">
        <f t="shared" si="89"/>
        <v>0.51279016127471821</v>
      </c>
      <c r="O149" s="32">
        <f t="shared" si="89"/>
        <v>0.51134532869423477</v>
      </c>
      <c r="P149" s="32">
        <f t="shared" si="89"/>
        <v>0.51029949729276258</v>
      </c>
      <c r="Q149" s="32">
        <f t="shared" si="89"/>
        <v>0.49731382173928684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0.29910813502871492</v>
      </c>
      <c r="C150" s="31">
        <f t="shared" si="90"/>
        <v>0.2839497882438885</v>
      </c>
      <c r="D150" s="31">
        <f t="shared" si="90"/>
        <v>0.34174908042354579</v>
      </c>
      <c r="E150" s="31">
        <f t="shared" si="90"/>
        <v>0.3001254275442623</v>
      </c>
      <c r="F150" s="31">
        <f t="shared" si="90"/>
        <v>0.34237729317483862</v>
      </c>
      <c r="G150" s="31">
        <f t="shared" si="90"/>
        <v>0.38635275776118844</v>
      </c>
      <c r="H150" s="31">
        <f t="shared" si="90"/>
        <v>0.42067859238137928</v>
      </c>
      <c r="I150" s="31">
        <f t="shared" si="90"/>
        <v>0.4378946806338318</v>
      </c>
      <c r="J150" s="31">
        <f t="shared" si="90"/>
        <v>0.45283033288112423</v>
      </c>
      <c r="K150" s="31">
        <f t="shared" si="90"/>
        <v>0.43560842632521884</v>
      </c>
      <c r="L150" s="31">
        <f t="shared" si="90"/>
        <v>0.50631482570313668</v>
      </c>
      <c r="M150" s="31">
        <f t="shared" si="90"/>
        <v>0.50539025144342309</v>
      </c>
      <c r="N150" s="31">
        <f t="shared" si="90"/>
        <v>0.50400294944027568</v>
      </c>
      <c r="O150" s="31">
        <f t="shared" si="90"/>
        <v>0.50260380492964341</v>
      </c>
      <c r="P150" s="31">
        <f t="shared" si="90"/>
        <v>0.50151359893401126</v>
      </c>
      <c r="Q150" s="31">
        <f t="shared" si="90"/>
        <v>0.48846704424054782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0.10032714681388531</v>
      </c>
      <c r="C151" s="29">
        <f t="shared" si="91"/>
        <v>0.1000744591166725</v>
      </c>
      <c r="D151" s="29">
        <f t="shared" si="91"/>
        <v>9.2874567361500154E-2</v>
      </c>
      <c r="E151" s="29">
        <f t="shared" si="91"/>
        <v>9.9528620806716636E-2</v>
      </c>
      <c r="F151" s="29">
        <f t="shared" si="91"/>
        <v>0.10463959884324064</v>
      </c>
      <c r="G151" s="29">
        <f t="shared" si="91"/>
        <v>9.7174908374277724E-2</v>
      </c>
      <c r="H151" s="29">
        <f t="shared" si="91"/>
        <v>8.1877002774120924E-2</v>
      </c>
      <c r="I151" s="29">
        <f t="shared" si="91"/>
        <v>8.9286776574242041E-2</v>
      </c>
      <c r="J151" s="29">
        <f t="shared" si="91"/>
        <v>8.4823555252240987E-2</v>
      </c>
      <c r="K151" s="29">
        <f t="shared" si="91"/>
        <v>9.9917496188889149E-2</v>
      </c>
      <c r="L151" s="29">
        <f t="shared" si="91"/>
        <v>9.382254460519944E-2</v>
      </c>
      <c r="M151" s="29">
        <f t="shared" si="91"/>
        <v>9.8087100077206793E-2</v>
      </c>
      <c r="N151" s="29">
        <f t="shared" si="91"/>
        <v>0.10838288686549979</v>
      </c>
      <c r="O151" s="29">
        <f t="shared" si="91"/>
        <v>9.7603415638702687E-2</v>
      </c>
      <c r="P151" s="29">
        <f t="shared" si="91"/>
        <v>8.5270536393141541E-2</v>
      </c>
      <c r="Q151" s="29">
        <f t="shared" si="91"/>
        <v>0.10029186441076819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0.19878098821482962</v>
      </c>
      <c r="C152" s="29">
        <f t="shared" si="92"/>
        <v>0.18387532912721602</v>
      </c>
      <c r="D152" s="29">
        <f t="shared" si="92"/>
        <v>0.24887451306204561</v>
      </c>
      <c r="E152" s="29">
        <f t="shared" si="92"/>
        <v>0.20059680673754568</v>
      </c>
      <c r="F152" s="29">
        <f t="shared" si="92"/>
        <v>0.23773769433159797</v>
      </c>
      <c r="G152" s="29">
        <f t="shared" si="92"/>
        <v>0.28917784938691066</v>
      </c>
      <c r="H152" s="29">
        <f t="shared" si="92"/>
        <v>0.33880158960725837</v>
      </c>
      <c r="I152" s="29">
        <f t="shared" si="92"/>
        <v>0.34860790405958975</v>
      </c>
      <c r="J152" s="29">
        <f t="shared" si="92"/>
        <v>0.36800677762888323</v>
      </c>
      <c r="K152" s="29">
        <f t="shared" si="92"/>
        <v>0.33569093013632972</v>
      </c>
      <c r="L152" s="29">
        <f t="shared" si="92"/>
        <v>0.41249228109793723</v>
      </c>
      <c r="M152" s="29">
        <f t="shared" si="92"/>
        <v>0.40730315136621631</v>
      </c>
      <c r="N152" s="29">
        <f t="shared" si="92"/>
        <v>0.39562006257477589</v>
      </c>
      <c r="O152" s="29">
        <f t="shared" si="92"/>
        <v>0.40500038929094073</v>
      </c>
      <c r="P152" s="29">
        <f t="shared" si="92"/>
        <v>0.41624306254086968</v>
      </c>
      <c r="Q152" s="29">
        <f t="shared" si="92"/>
        <v>0.38817517982977962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0</v>
      </c>
      <c r="C153" s="30">
        <f t="shared" si="93"/>
        <v>0</v>
      </c>
      <c r="D153" s="30">
        <f t="shared" si="93"/>
        <v>0</v>
      </c>
      <c r="E153" s="30">
        <f t="shared" si="93"/>
        <v>0</v>
      </c>
      <c r="F153" s="30">
        <f t="shared" si="93"/>
        <v>0</v>
      </c>
      <c r="G153" s="30">
        <f t="shared" si="93"/>
        <v>0</v>
      </c>
      <c r="H153" s="30">
        <f t="shared" si="93"/>
        <v>0</v>
      </c>
      <c r="I153" s="30">
        <f t="shared" si="93"/>
        <v>0</v>
      </c>
      <c r="J153" s="30">
        <f t="shared" si="93"/>
        <v>0</v>
      </c>
      <c r="K153" s="30">
        <f t="shared" si="93"/>
        <v>0</v>
      </c>
      <c r="L153" s="30">
        <f t="shared" si="93"/>
        <v>0</v>
      </c>
      <c r="M153" s="30">
        <f t="shared" si="93"/>
        <v>0</v>
      </c>
      <c r="N153" s="30">
        <f t="shared" si="93"/>
        <v>0</v>
      </c>
      <c r="O153" s="30">
        <f t="shared" si="93"/>
        <v>0</v>
      </c>
      <c r="P153" s="30">
        <f t="shared" si="93"/>
        <v>0</v>
      </c>
      <c r="Q153" s="30">
        <f t="shared" si="93"/>
        <v>0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8.2643968963646479E-4</v>
      </c>
      <c r="C154" s="30">
        <f t="shared" si="94"/>
        <v>1.1874407202644862E-3</v>
      </c>
      <c r="D154" s="30">
        <f t="shared" si="94"/>
        <v>1.1821667012439489E-3</v>
      </c>
      <c r="E154" s="30">
        <f t="shared" si="94"/>
        <v>8.5992577510623179E-4</v>
      </c>
      <c r="F154" s="30">
        <f t="shared" si="94"/>
        <v>3.8275949423842974E-4</v>
      </c>
      <c r="G154" s="30">
        <f t="shared" si="94"/>
        <v>2.3100542568142666E-4</v>
      </c>
      <c r="H154" s="30">
        <f t="shared" si="94"/>
        <v>2.2691052662177387E-4</v>
      </c>
      <c r="I154" s="30">
        <f t="shared" si="94"/>
        <v>2.4032845164832168E-4</v>
      </c>
      <c r="J154" s="30">
        <f t="shared" si="94"/>
        <v>4.2298638606915883E-4</v>
      </c>
      <c r="K154" s="30">
        <f t="shared" si="94"/>
        <v>6.6388442357702784E-4</v>
      </c>
      <c r="L154" s="30">
        <f t="shared" si="94"/>
        <v>4.6084166728432982E-4</v>
      </c>
      <c r="M154" s="30">
        <f t="shared" si="94"/>
        <v>6.1229469579210675E-4</v>
      </c>
      <c r="N154" s="30">
        <f t="shared" si="94"/>
        <v>5.6123542000761093E-4</v>
      </c>
      <c r="O154" s="30">
        <f t="shared" si="94"/>
        <v>5.749677173772067E-4</v>
      </c>
      <c r="P154" s="30">
        <f t="shared" si="94"/>
        <v>4.688891551683781E-4</v>
      </c>
      <c r="Q154" s="30">
        <f t="shared" si="94"/>
        <v>5.4935033589083076E-4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5.9517356634902611E-4</v>
      </c>
      <c r="C155" s="29">
        <f t="shared" si="95"/>
        <v>8.3127005430598153E-4</v>
      </c>
      <c r="D155" s="29">
        <f t="shared" si="95"/>
        <v>8.247137597018234E-4</v>
      </c>
      <c r="E155" s="29">
        <f t="shared" si="95"/>
        <v>5.797296159678135E-4</v>
      </c>
      <c r="F155" s="29">
        <f t="shared" si="95"/>
        <v>2.3838124704536078E-4</v>
      </c>
      <c r="G155" s="29">
        <f t="shared" si="95"/>
        <v>1.128644094766841E-4</v>
      </c>
      <c r="H155" s="29">
        <f t="shared" si="95"/>
        <v>6.7496087343575873E-5</v>
      </c>
      <c r="I155" s="29">
        <f t="shared" si="95"/>
        <v>7.0555747955313887E-5</v>
      </c>
      <c r="J155" s="29">
        <f t="shared" si="95"/>
        <v>2.5010445065098264E-4</v>
      </c>
      <c r="K155" s="29">
        <f t="shared" si="95"/>
        <v>4.667901136328261E-4</v>
      </c>
      <c r="L155" s="29">
        <f t="shared" si="95"/>
        <v>3.5774104790089128E-4</v>
      </c>
      <c r="M155" s="29">
        <f t="shared" si="95"/>
        <v>4.8075710657122646E-4</v>
      </c>
      <c r="N155" s="29">
        <f t="shared" si="95"/>
        <v>4.3756870941833869E-4</v>
      </c>
      <c r="O155" s="29">
        <f t="shared" si="95"/>
        <v>4.3483632599693433E-4</v>
      </c>
      <c r="P155" s="29">
        <f t="shared" si="95"/>
        <v>3.1676852727689374E-4</v>
      </c>
      <c r="Q155" s="29">
        <f t="shared" si="95"/>
        <v>3.9103135482263581E-4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2.3126612328743871E-4</v>
      </c>
      <c r="C156" s="29">
        <f t="shared" si="96"/>
        <v>3.5617066595850476E-4</v>
      </c>
      <c r="D156" s="29">
        <f t="shared" si="96"/>
        <v>3.5745294154212532E-4</v>
      </c>
      <c r="E156" s="29">
        <f t="shared" si="96"/>
        <v>2.8019615913841823E-4</v>
      </c>
      <c r="F156" s="29">
        <f t="shared" si="96"/>
        <v>1.4437824719306896E-4</v>
      </c>
      <c r="G156" s="29">
        <f t="shared" si="96"/>
        <v>1.1814101620474255E-4</v>
      </c>
      <c r="H156" s="29">
        <f t="shared" si="96"/>
        <v>1.5941443927819799E-4</v>
      </c>
      <c r="I156" s="29">
        <f t="shared" si="96"/>
        <v>1.6977270369300778E-4</v>
      </c>
      <c r="J156" s="29">
        <f t="shared" si="96"/>
        <v>1.7288193541817616E-4</v>
      </c>
      <c r="K156" s="29">
        <f t="shared" si="96"/>
        <v>1.9709430994420171E-4</v>
      </c>
      <c r="L156" s="29">
        <f t="shared" si="96"/>
        <v>1.0310061938343854E-4</v>
      </c>
      <c r="M156" s="29">
        <f t="shared" si="96"/>
        <v>1.315375892208803E-4</v>
      </c>
      <c r="N156" s="29">
        <f t="shared" si="96"/>
        <v>1.2366671058927224E-4</v>
      </c>
      <c r="O156" s="29">
        <f t="shared" si="96"/>
        <v>1.4013139138027237E-4</v>
      </c>
      <c r="P156" s="29">
        <f t="shared" si="96"/>
        <v>1.521206278914843E-4</v>
      </c>
      <c r="Q156" s="29">
        <f t="shared" si="96"/>
        <v>1.5831898106819498E-4</v>
      </c>
    </row>
    <row r="157" spans="1:17" ht="11.45" customHeight="1" x14ac:dyDescent="0.25">
      <c r="A157" s="19" t="s">
        <v>32</v>
      </c>
      <c r="B157" s="30">
        <f t="shared" ref="B157:Q157" si="97">IF(B77=0,0,B77/B$55)</f>
        <v>1.6807253571669897E-2</v>
      </c>
      <c r="C157" s="30">
        <f t="shared" si="97"/>
        <v>1.9976938890220154E-2</v>
      </c>
      <c r="D157" s="30">
        <f t="shared" si="97"/>
        <v>1.154070914072761E-2</v>
      </c>
      <c r="E157" s="30">
        <f t="shared" si="97"/>
        <v>7.6152839381524728E-3</v>
      </c>
      <c r="F157" s="30">
        <f t="shared" si="97"/>
        <v>1.0808147358618719E-2</v>
      </c>
      <c r="G157" s="30">
        <f t="shared" si="97"/>
        <v>1.0848759051066388E-2</v>
      </c>
      <c r="H157" s="30">
        <f t="shared" si="97"/>
        <v>6.1452952788716431E-3</v>
      </c>
      <c r="I157" s="30">
        <f t="shared" si="97"/>
        <v>7.8038157884112846E-3</v>
      </c>
      <c r="J157" s="30">
        <f t="shared" si="97"/>
        <v>9.7173842457724639E-3</v>
      </c>
      <c r="K157" s="30">
        <f t="shared" si="97"/>
        <v>6.8788783494279915E-3</v>
      </c>
      <c r="L157" s="30">
        <f t="shared" si="97"/>
        <v>7.8155221373163858E-3</v>
      </c>
      <c r="M157" s="30">
        <f t="shared" si="97"/>
        <v>8.0636261880881795E-3</v>
      </c>
      <c r="N157" s="30">
        <f t="shared" si="97"/>
        <v>8.2259764144350395E-3</v>
      </c>
      <c r="O157" s="30">
        <f t="shared" si="97"/>
        <v>8.1665560472141355E-3</v>
      </c>
      <c r="P157" s="30">
        <f t="shared" si="97"/>
        <v>8.3170092035828938E-3</v>
      </c>
      <c r="Q157" s="30">
        <f t="shared" si="97"/>
        <v>8.2974271628482258E-3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0</v>
      </c>
      <c r="C158" s="29">
        <f t="shared" si="98"/>
        <v>0</v>
      </c>
      <c r="D158" s="29">
        <f t="shared" si="98"/>
        <v>0</v>
      </c>
      <c r="E158" s="29">
        <f t="shared" si="98"/>
        <v>0</v>
      </c>
      <c r="F158" s="29">
        <f t="shared" si="98"/>
        <v>0</v>
      </c>
      <c r="G158" s="29">
        <f t="shared" si="98"/>
        <v>0</v>
      </c>
      <c r="H158" s="29">
        <f t="shared" si="98"/>
        <v>0</v>
      </c>
      <c r="I158" s="29">
        <f t="shared" si="98"/>
        <v>0</v>
      </c>
      <c r="J158" s="29">
        <f t="shared" si="98"/>
        <v>0</v>
      </c>
      <c r="K158" s="29">
        <f t="shared" si="98"/>
        <v>0</v>
      </c>
      <c r="L158" s="29">
        <f t="shared" si="98"/>
        <v>0</v>
      </c>
      <c r="M158" s="29">
        <f t="shared" si="98"/>
        <v>0</v>
      </c>
      <c r="N158" s="29">
        <f t="shared" si="98"/>
        <v>0</v>
      </c>
      <c r="O158" s="29">
        <f t="shared" si="98"/>
        <v>0</v>
      </c>
      <c r="P158" s="29">
        <f t="shared" si="98"/>
        <v>0</v>
      </c>
      <c r="Q158" s="29">
        <f t="shared" si="98"/>
        <v>0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1.6807253571669897E-2</v>
      </c>
      <c r="C159" s="28">
        <f t="shared" si="99"/>
        <v>1.9976938890220154E-2</v>
      </c>
      <c r="D159" s="28">
        <f t="shared" si="99"/>
        <v>1.154070914072761E-2</v>
      </c>
      <c r="E159" s="28">
        <f t="shared" si="99"/>
        <v>7.6152839381524728E-3</v>
      </c>
      <c r="F159" s="28">
        <f t="shared" si="99"/>
        <v>1.0808147358618719E-2</v>
      </c>
      <c r="G159" s="28">
        <f t="shared" si="99"/>
        <v>1.0848759051066388E-2</v>
      </c>
      <c r="H159" s="28">
        <f t="shared" si="99"/>
        <v>6.1452952788716431E-3</v>
      </c>
      <c r="I159" s="28">
        <f t="shared" si="99"/>
        <v>7.8038157884112846E-3</v>
      </c>
      <c r="J159" s="28">
        <f t="shared" si="99"/>
        <v>9.7173842457724639E-3</v>
      </c>
      <c r="K159" s="28">
        <f t="shared" si="99"/>
        <v>6.8788783494279915E-3</v>
      </c>
      <c r="L159" s="28">
        <f t="shared" si="99"/>
        <v>7.8155221373163858E-3</v>
      </c>
      <c r="M159" s="28">
        <f t="shared" si="99"/>
        <v>8.0636261880881795E-3</v>
      </c>
      <c r="N159" s="28">
        <f t="shared" si="99"/>
        <v>8.2259764144350395E-3</v>
      </c>
      <c r="O159" s="28">
        <f t="shared" si="99"/>
        <v>8.1665560472141355E-3</v>
      </c>
      <c r="P159" s="28">
        <f t="shared" si="99"/>
        <v>8.3170092035828938E-3</v>
      </c>
      <c r="Q159" s="28">
        <f t="shared" si="99"/>
        <v>8.2974271628482258E-3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27.147278429863682</v>
      </c>
      <c r="C162" s="24">
        <f t="shared" si="100"/>
        <v>27.99716380392104</v>
      </c>
      <c r="D162" s="24">
        <f t="shared" si="100"/>
        <v>31.28360096977443</v>
      </c>
      <c r="E162" s="24">
        <f t="shared" si="100"/>
        <v>30.108344887383964</v>
      </c>
      <c r="F162" s="24">
        <f t="shared" si="100"/>
        <v>27.603329435520422</v>
      </c>
      <c r="G162" s="24">
        <f t="shared" si="100"/>
        <v>28.358373545284739</v>
      </c>
      <c r="H162" s="24">
        <f t="shared" si="100"/>
        <v>27.3815620599811</v>
      </c>
      <c r="I162" s="24">
        <f t="shared" si="100"/>
        <v>29.612315028811512</v>
      </c>
      <c r="J162" s="24">
        <f t="shared" si="100"/>
        <v>31.298057081112962</v>
      </c>
      <c r="K162" s="24">
        <f t="shared" si="100"/>
        <v>31.165582065526799</v>
      </c>
      <c r="L162" s="24">
        <f t="shared" si="100"/>
        <v>31.129896445607283</v>
      </c>
      <c r="M162" s="24">
        <f t="shared" si="100"/>
        <v>30.397439994140282</v>
      </c>
      <c r="N162" s="24">
        <f t="shared" si="100"/>
        <v>29.558880081462764</v>
      </c>
      <c r="O162" s="24">
        <f t="shared" si="100"/>
        <v>29.588740313555121</v>
      </c>
      <c r="P162" s="24">
        <f t="shared" si="100"/>
        <v>29.043053457378239</v>
      </c>
      <c r="Q162" s="24">
        <f t="shared" si="100"/>
        <v>28.705871625488477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27.668950315180194</v>
      </c>
      <c r="C163" s="22">
        <f t="shared" si="101"/>
        <v>28.675456769715737</v>
      </c>
      <c r="D163" s="22">
        <f t="shared" si="101"/>
        <v>31.859993155433841</v>
      </c>
      <c r="E163" s="22">
        <f t="shared" si="101"/>
        <v>30.845152327036729</v>
      </c>
      <c r="F163" s="22">
        <f t="shared" si="101"/>
        <v>28.507761692812494</v>
      </c>
      <c r="G163" s="22">
        <f t="shared" si="101"/>
        <v>29.523574333996773</v>
      </c>
      <c r="H163" s="22">
        <f t="shared" si="101"/>
        <v>28.281378369009616</v>
      </c>
      <c r="I163" s="22">
        <f t="shared" si="101"/>
        <v>30.673716330891505</v>
      </c>
      <c r="J163" s="22">
        <f t="shared" si="101"/>
        <v>32.5346162391494</v>
      </c>
      <c r="K163" s="22">
        <f t="shared" si="101"/>
        <v>32.490530482809049</v>
      </c>
      <c r="L163" s="22">
        <f t="shared" si="101"/>
        <v>32.535963239195567</v>
      </c>
      <c r="M163" s="22">
        <f t="shared" si="101"/>
        <v>31.739658641027685</v>
      </c>
      <c r="N163" s="22">
        <f t="shared" si="101"/>
        <v>30.943258368506914</v>
      </c>
      <c r="O163" s="22">
        <f t="shared" si="101"/>
        <v>30.852590769674759</v>
      </c>
      <c r="P163" s="22">
        <f t="shared" si="101"/>
        <v>30.575489652611392</v>
      </c>
      <c r="Q163" s="22">
        <f t="shared" si="101"/>
        <v>30.72542467306706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33.729396457330168</v>
      </c>
      <c r="C164" s="20">
        <f t="shared" si="102"/>
        <v>33.592472377367656</v>
      </c>
      <c r="D164" s="20">
        <f t="shared" si="102"/>
        <v>33.470374965340532</v>
      </c>
      <c r="E164" s="20">
        <f t="shared" si="102"/>
        <v>33.379523266972562</v>
      </c>
      <c r="F164" s="20">
        <f t="shared" si="102"/>
        <v>33.340824824601874</v>
      </c>
      <c r="G164" s="20">
        <f t="shared" si="102"/>
        <v>33.342706744918729</v>
      </c>
      <c r="H164" s="20">
        <f t="shared" si="102"/>
        <v>33.239203529523856</v>
      </c>
      <c r="I164" s="20">
        <f t="shared" si="102"/>
        <v>33.068958293632548</v>
      </c>
      <c r="J164" s="20">
        <f t="shared" si="102"/>
        <v>32.972614801659631</v>
      </c>
      <c r="K164" s="20">
        <f t="shared" si="102"/>
        <v>32.915951199604578</v>
      </c>
      <c r="L164" s="20">
        <f t="shared" si="102"/>
        <v>32.923314528492448</v>
      </c>
      <c r="M164" s="20">
        <f t="shared" si="102"/>
        <v>32.869087410099112</v>
      </c>
      <c r="N164" s="20">
        <f t="shared" si="102"/>
        <v>31.822154168567312</v>
      </c>
      <c r="O164" s="20">
        <f t="shared" si="102"/>
        <v>31.004468919031357</v>
      </c>
      <c r="P164" s="20">
        <f t="shared" si="102"/>
        <v>30.768233126240755</v>
      </c>
      <c r="Q164" s="20">
        <f t="shared" si="102"/>
        <v>30.554949889555584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30.848336102900859</v>
      </c>
      <c r="C165" s="20">
        <f t="shared" si="103"/>
        <v>32.37346929707568</v>
      </c>
      <c r="D165" s="20">
        <f t="shared" si="103"/>
        <v>36.646936677797392</v>
      </c>
      <c r="E165" s="20">
        <f t="shared" si="103"/>
        <v>34.465140756080757</v>
      </c>
      <c r="F165" s="20">
        <f t="shared" si="103"/>
        <v>31.894016278133005</v>
      </c>
      <c r="G165" s="20">
        <f t="shared" si="103"/>
        <v>33.049683182935816</v>
      </c>
      <c r="H165" s="20">
        <f t="shared" si="103"/>
        <v>31.364431948837755</v>
      </c>
      <c r="I165" s="20">
        <f t="shared" si="103"/>
        <v>33.378862891826586</v>
      </c>
      <c r="J165" s="20">
        <f t="shared" si="103"/>
        <v>34.514369552726478</v>
      </c>
      <c r="K165" s="20">
        <f t="shared" si="103"/>
        <v>32.555788968152463</v>
      </c>
      <c r="L165" s="20">
        <f t="shared" si="103"/>
        <v>32.637335920139456</v>
      </c>
      <c r="M165" s="20">
        <f t="shared" si="103"/>
        <v>32.361061481456595</v>
      </c>
      <c r="N165" s="20">
        <f t="shared" si="103"/>
        <v>31.464871559214139</v>
      </c>
      <c r="O165" s="20">
        <f t="shared" si="103"/>
        <v>31.394389364631536</v>
      </c>
      <c r="P165" s="20">
        <f t="shared" si="103"/>
        <v>31.191133169756075</v>
      </c>
      <c r="Q165" s="20">
        <f t="shared" si="103"/>
        <v>31.449777738967622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19.464563983676772</v>
      </c>
      <c r="C166" s="20">
        <f t="shared" si="104"/>
        <v>19.019899354526078</v>
      </c>
      <c r="D166" s="20">
        <f t="shared" si="104"/>
        <v>18.922316292047437</v>
      </c>
      <c r="E166" s="20">
        <f t="shared" si="104"/>
        <v>20.421841066284305</v>
      </c>
      <c r="F166" s="20">
        <f t="shared" si="104"/>
        <v>18.782134224271832</v>
      </c>
      <c r="G166" s="20">
        <f t="shared" si="104"/>
        <v>18.828999664859033</v>
      </c>
      <c r="H166" s="20">
        <f t="shared" si="104"/>
        <v>18.890090071118582</v>
      </c>
      <c r="I166" s="20">
        <f t="shared" si="104"/>
        <v>22.525873527679</v>
      </c>
      <c r="J166" s="20">
        <f t="shared" si="104"/>
        <v>25.51447113929143</v>
      </c>
      <c r="K166" s="20">
        <f t="shared" si="104"/>
        <v>32.164098560910787</v>
      </c>
      <c r="L166" s="20">
        <f t="shared" si="104"/>
        <v>32.014210218512758</v>
      </c>
      <c r="M166" s="20">
        <f t="shared" si="104"/>
        <v>28.672934222533566</v>
      </c>
      <c r="N166" s="20">
        <f t="shared" si="104"/>
        <v>28.341929088907975</v>
      </c>
      <c r="O166" s="20">
        <f t="shared" si="104"/>
        <v>28.051471944269519</v>
      </c>
      <c r="P166" s="20">
        <f t="shared" si="104"/>
        <v>27.437719525002407</v>
      </c>
      <c r="Q166" s="20">
        <f t="shared" si="104"/>
        <v>27.013883480246395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16.877942778333136</v>
      </c>
      <c r="C167" s="21">
        <f t="shared" si="105"/>
        <v>13.897475455370641</v>
      </c>
      <c r="D167" s="21">
        <f t="shared" si="105"/>
        <v>14.29355962316847</v>
      </c>
      <c r="E167" s="21">
        <f t="shared" si="105"/>
        <v>14.422245822545213</v>
      </c>
      <c r="F167" s="21">
        <f t="shared" si="105"/>
        <v>13.478576338562835</v>
      </c>
      <c r="G167" s="21">
        <f t="shared" si="105"/>
        <v>12.090640907110226</v>
      </c>
      <c r="H167" s="21">
        <f t="shared" si="105"/>
        <v>12.772847772301789</v>
      </c>
      <c r="I167" s="21">
        <f t="shared" si="105"/>
        <v>13.014840362630233</v>
      </c>
      <c r="J167" s="21">
        <f t="shared" si="105"/>
        <v>12.163846011842324</v>
      </c>
      <c r="K167" s="21">
        <f t="shared" si="105"/>
        <v>12.485986840918788</v>
      </c>
      <c r="L167" s="21">
        <f t="shared" si="105"/>
        <v>12.612101932280471</v>
      </c>
      <c r="M167" s="21">
        <f t="shared" si="105"/>
        <v>12.102135605717494</v>
      </c>
      <c r="N167" s="21">
        <f t="shared" si="105"/>
        <v>11.450527558474224</v>
      </c>
      <c r="O167" s="21">
        <f t="shared" si="105"/>
        <v>11.597094826175924</v>
      </c>
      <c r="P167" s="21">
        <f t="shared" si="105"/>
        <v>11.333692182307589</v>
      </c>
      <c r="Q167" s="21">
        <f t="shared" si="105"/>
        <v>9.2991394831103822</v>
      </c>
    </row>
    <row r="168" spans="1:17" ht="11.45" customHeight="1" x14ac:dyDescent="0.25">
      <c r="A168" s="17" t="str">
        <f>$A$10</f>
        <v>Metro and tram, urban light rail</v>
      </c>
      <c r="B168" s="20">
        <f t="shared" ref="B168:Q168" si="106">IF(B36=0,"",B36/B10*1000)</f>
        <v>4.6554426690717419</v>
      </c>
      <c r="C168" s="20">
        <f t="shared" si="106"/>
        <v>4.5729138380171959</v>
      </c>
      <c r="D168" s="20">
        <f t="shared" si="106"/>
        <v>4.5973056718326024</v>
      </c>
      <c r="E168" s="20">
        <f t="shared" si="106"/>
        <v>4.5637948105504256</v>
      </c>
      <c r="F168" s="20">
        <f t="shared" si="106"/>
        <v>4.6034722772857677</v>
      </c>
      <c r="G168" s="20">
        <f t="shared" si="106"/>
        <v>4.5239764831855567</v>
      </c>
      <c r="H168" s="20">
        <f t="shared" si="106"/>
        <v>4.4431189886395321</v>
      </c>
      <c r="I168" s="20">
        <f t="shared" si="106"/>
        <v>4.548842410768442</v>
      </c>
      <c r="J168" s="20">
        <f t="shared" si="106"/>
        <v>4.319722064788512</v>
      </c>
      <c r="K168" s="20">
        <f t="shared" si="106"/>
        <v>4.29609660270701</v>
      </c>
      <c r="L168" s="20">
        <f t="shared" si="106"/>
        <v>4.2430210946144298</v>
      </c>
      <c r="M168" s="20">
        <f t="shared" si="106"/>
        <v>4.1132610676006349</v>
      </c>
      <c r="N168" s="20">
        <f t="shared" si="106"/>
        <v>4.060251766777685</v>
      </c>
      <c r="O168" s="20">
        <f t="shared" si="106"/>
        <v>3.9784089463449659</v>
      </c>
      <c r="P168" s="20">
        <f t="shared" si="106"/>
        <v>3.9102801547645694</v>
      </c>
      <c r="Q168" s="20">
        <f t="shared" si="106"/>
        <v>3.6826371447238375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18.368491572145501</v>
      </c>
      <c r="C169" s="20">
        <f t="shared" si="107"/>
        <v>15.085443819669649</v>
      </c>
      <c r="D169" s="20">
        <f t="shared" si="107"/>
        <v>15.588604713698652</v>
      </c>
      <c r="E169" s="20">
        <f t="shared" si="107"/>
        <v>15.984468071564104</v>
      </c>
      <c r="F169" s="20">
        <f t="shared" si="107"/>
        <v>14.92152473558747</v>
      </c>
      <c r="G169" s="20">
        <f t="shared" si="107"/>
        <v>13.42995278603493</v>
      </c>
      <c r="H169" s="20">
        <f t="shared" si="107"/>
        <v>14.219826677583372</v>
      </c>
      <c r="I169" s="20">
        <f t="shared" si="107"/>
        <v>14.559202625499701</v>
      </c>
      <c r="J169" s="20">
        <f t="shared" si="107"/>
        <v>13.41864756124097</v>
      </c>
      <c r="K169" s="20">
        <f t="shared" si="107"/>
        <v>13.544182517965657</v>
      </c>
      <c r="L169" s="20">
        <f t="shared" si="107"/>
        <v>13.639454992816919</v>
      </c>
      <c r="M169" s="20">
        <f t="shared" si="107"/>
        <v>13.110361871655829</v>
      </c>
      <c r="N169" s="20">
        <f t="shared" si="107"/>
        <v>12.32043677164488</v>
      </c>
      <c r="O169" s="20">
        <f t="shared" si="107"/>
        <v>12.441457073248438</v>
      </c>
      <c r="P169" s="20">
        <f t="shared" si="107"/>
        <v>12.071949387606367</v>
      </c>
      <c r="Q169" s="20">
        <f t="shared" si="107"/>
        <v>9.7121033145213165</v>
      </c>
    </row>
    <row r="170" spans="1:17" ht="11.45" customHeight="1" x14ac:dyDescent="0.25">
      <c r="A170" s="17" t="str">
        <f>$A$12</f>
        <v>High speed passenger trains</v>
      </c>
      <c r="B170" s="20" t="str">
        <f t="shared" ref="B170:Q170" si="108">IF(B38=0,"",B38/B12*1000)</f>
        <v/>
      </c>
      <c r="C170" s="20" t="str">
        <f t="shared" si="108"/>
        <v/>
      </c>
      <c r="D170" s="20" t="str">
        <f t="shared" si="108"/>
        <v/>
      </c>
      <c r="E170" s="20" t="str">
        <f t="shared" si="108"/>
        <v/>
      </c>
      <c r="F170" s="20" t="str">
        <f t="shared" si="108"/>
        <v/>
      </c>
      <c r="G170" s="20" t="str">
        <f t="shared" si="108"/>
        <v/>
      </c>
      <c r="H170" s="20" t="str">
        <f t="shared" si="108"/>
        <v/>
      </c>
      <c r="I170" s="20" t="str">
        <f t="shared" si="108"/>
        <v/>
      </c>
      <c r="J170" s="20" t="str">
        <f t="shared" si="108"/>
        <v/>
      </c>
      <c r="K170" s="20" t="str">
        <f t="shared" si="108"/>
        <v/>
      </c>
      <c r="L170" s="20" t="str">
        <f t="shared" si="108"/>
        <v/>
      </c>
      <c r="M170" s="20" t="str">
        <f t="shared" si="108"/>
        <v/>
      </c>
      <c r="N170" s="20" t="str">
        <f t="shared" si="108"/>
        <v/>
      </c>
      <c r="O170" s="20" t="str">
        <f t="shared" si="108"/>
        <v/>
      </c>
      <c r="P170" s="20" t="str">
        <f t="shared" si="108"/>
        <v/>
      </c>
      <c r="Q170" s="20" t="str">
        <f t="shared" si="108"/>
        <v/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70.280123508006895</v>
      </c>
      <c r="C171" s="21">
        <f t="shared" si="109"/>
        <v>111.05791164706817</v>
      </c>
      <c r="D171" s="21">
        <f t="shared" si="109"/>
        <v>110.76319764750848</v>
      </c>
      <c r="E171" s="21">
        <f t="shared" si="109"/>
        <v>62.959749020283212</v>
      </c>
      <c r="F171" s="21">
        <f t="shared" si="109"/>
        <v>34.750580778391523</v>
      </c>
      <c r="G171" s="21">
        <f t="shared" si="109"/>
        <v>29.307447579517909</v>
      </c>
      <c r="H171" s="21">
        <f t="shared" si="109"/>
        <v>32.15405327433055</v>
      </c>
      <c r="I171" s="21">
        <f t="shared" si="109"/>
        <v>33.449022222016147</v>
      </c>
      <c r="J171" s="21">
        <f t="shared" si="109"/>
        <v>36.597425543183235</v>
      </c>
      <c r="K171" s="21">
        <f t="shared" si="109"/>
        <v>35.617391427781286</v>
      </c>
      <c r="L171" s="21">
        <f t="shared" si="109"/>
        <v>33.368785370328034</v>
      </c>
      <c r="M171" s="21">
        <f t="shared" si="109"/>
        <v>35.980407939041555</v>
      </c>
      <c r="N171" s="21">
        <f t="shared" si="109"/>
        <v>34.128780115938163</v>
      </c>
      <c r="O171" s="21">
        <f t="shared" si="109"/>
        <v>37.615698568825742</v>
      </c>
      <c r="P171" s="21">
        <f t="shared" si="109"/>
        <v>29.185980636380805</v>
      </c>
      <c r="Q171" s="21">
        <f t="shared" si="109"/>
        <v>32.020134703972637</v>
      </c>
    </row>
    <row r="172" spans="1:17" ht="11.45" customHeight="1" x14ac:dyDescent="0.25">
      <c r="A172" s="17" t="str">
        <f>$A$14</f>
        <v>Domestic</v>
      </c>
      <c r="B172" s="20" t="str">
        <f t="shared" ref="B172:Q172" si="110">IF(B40=0,"",B40/B14*1000)</f>
        <v/>
      </c>
      <c r="C172" s="20" t="str">
        <f t="shared" si="110"/>
        <v/>
      </c>
      <c r="D172" s="20" t="str">
        <f t="shared" si="110"/>
        <v/>
      </c>
      <c r="E172" s="20" t="str">
        <f t="shared" si="110"/>
        <v/>
      </c>
      <c r="F172" s="20" t="str">
        <f t="shared" si="110"/>
        <v/>
      </c>
      <c r="G172" s="20" t="str">
        <f t="shared" si="110"/>
        <v/>
      </c>
      <c r="H172" s="20" t="str">
        <f t="shared" si="110"/>
        <v/>
      </c>
      <c r="I172" s="20" t="str">
        <f t="shared" si="110"/>
        <v/>
      </c>
      <c r="J172" s="20" t="str">
        <f t="shared" si="110"/>
        <v/>
      </c>
      <c r="K172" s="20" t="str">
        <f t="shared" si="110"/>
        <v/>
      </c>
      <c r="L172" s="20" t="str">
        <f t="shared" si="110"/>
        <v/>
      </c>
      <c r="M172" s="20" t="str">
        <f t="shared" si="110"/>
        <v/>
      </c>
      <c r="N172" s="20" t="str">
        <f t="shared" si="110"/>
        <v/>
      </c>
      <c r="O172" s="20" t="str">
        <f t="shared" si="110"/>
        <v/>
      </c>
      <c r="P172" s="20" t="str">
        <f t="shared" si="110"/>
        <v/>
      </c>
      <c r="Q172" s="20" t="str">
        <f t="shared" si="110"/>
        <v/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73.984526289604744</v>
      </c>
      <c r="C173" s="20">
        <f t="shared" si="111"/>
        <v>112.19127512635721</v>
      </c>
      <c r="D173" s="20">
        <f t="shared" si="111"/>
        <v>120.06233154523471</v>
      </c>
      <c r="E173" s="20">
        <f t="shared" si="111"/>
        <v>68.093029392851022</v>
      </c>
      <c r="F173" s="20">
        <f t="shared" si="111"/>
        <v>32.818483009445401</v>
      </c>
      <c r="G173" s="20">
        <f t="shared" si="111"/>
        <v>28.509880980427855</v>
      </c>
      <c r="H173" s="20">
        <f t="shared" si="111"/>
        <v>32.826405570291442</v>
      </c>
      <c r="I173" s="20">
        <f t="shared" si="111"/>
        <v>34.284057329449126</v>
      </c>
      <c r="J173" s="20">
        <f t="shared" si="111"/>
        <v>37.7505019799246</v>
      </c>
      <c r="K173" s="20">
        <f t="shared" si="111"/>
        <v>37.174024443493174</v>
      </c>
      <c r="L173" s="20">
        <f t="shared" si="111"/>
        <v>34.830562200545707</v>
      </c>
      <c r="M173" s="20">
        <f t="shared" si="111"/>
        <v>37.252166105846449</v>
      </c>
      <c r="N173" s="20">
        <f t="shared" si="111"/>
        <v>35.629086822069027</v>
      </c>
      <c r="O173" s="20">
        <f t="shared" si="111"/>
        <v>39.171414034014184</v>
      </c>
      <c r="P173" s="20">
        <f t="shared" si="111"/>
        <v>30.345356193691366</v>
      </c>
      <c r="Q173" s="20">
        <f t="shared" si="111"/>
        <v>33.089184548529786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64.095562085992981</v>
      </c>
      <c r="C174" s="20">
        <f t="shared" si="112"/>
        <v>82.669376315534379</v>
      </c>
      <c r="D174" s="20">
        <f t="shared" si="112"/>
        <v>89.923147647607962</v>
      </c>
      <c r="E174" s="20">
        <f t="shared" si="112"/>
        <v>51.842824804653006</v>
      </c>
      <c r="F174" s="20">
        <f t="shared" si="112"/>
        <v>41.251098796182212</v>
      </c>
      <c r="G174" s="20">
        <f t="shared" si="112"/>
        <v>34.521618267478942</v>
      </c>
      <c r="H174" s="20">
        <f t="shared" si="112"/>
        <v>28.307421463078963</v>
      </c>
      <c r="I174" s="20">
        <f t="shared" si="112"/>
        <v>29.475457946569659</v>
      </c>
      <c r="J174" s="20">
        <f t="shared" si="112"/>
        <v>31.699053677540029</v>
      </c>
      <c r="K174" s="20">
        <f t="shared" si="112"/>
        <v>30.417432432337122</v>
      </c>
      <c r="L174" s="20">
        <f t="shared" si="112"/>
        <v>28.525557076425269</v>
      </c>
      <c r="M174" s="20">
        <f t="shared" si="112"/>
        <v>32.042608083690197</v>
      </c>
      <c r="N174" s="20">
        <f t="shared" si="112"/>
        <v>30.579635768997193</v>
      </c>
      <c r="O174" s="20">
        <f t="shared" si="112"/>
        <v>34.05701460948449</v>
      </c>
      <c r="P174" s="20">
        <f t="shared" si="112"/>
        <v>26.556276460667721</v>
      </c>
      <c r="Q174" s="20">
        <f t="shared" si="112"/>
        <v>29.145772635965066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21.094189782262301</v>
      </c>
      <c r="C175" s="24">
        <f t="shared" si="113"/>
        <v>21.104874102934289</v>
      </c>
      <c r="D175" s="24">
        <f t="shared" si="113"/>
        <v>30.631323104016346</v>
      </c>
      <c r="E175" s="24">
        <f t="shared" si="113"/>
        <v>24.333754403045653</v>
      </c>
      <c r="F175" s="24">
        <f t="shared" si="113"/>
        <v>26.71583822522739</v>
      </c>
      <c r="G175" s="24">
        <f t="shared" si="113"/>
        <v>33.420485796708611</v>
      </c>
      <c r="H175" s="24">
        <f t="shared" si="113"/>
        <v>36.383613880996442</v>
      </c>
      <c r="I175" s="24">
        <f t="shared" si="113"/>
        <v>38.524842821881876</v>
      </c>
      <c r="J175" s="24">
        <f t="shared" si="113"/>
        <v>42.4933064890079</v>
      </c>
      <c r="K175" s="24">
        <f t="shared" si="113"/>
        <v>42.380302157546822</v>
      </c>
      <c r="L175" s="24">
        <f t="shared" si="113"/>
        <v>52.686656612056353</v>
      </c>
      <c r="M175" s="24">
        <f t="shared" si="113"/>
        <v>52.382511486077576</v>
      </c>
      <c r="N175" s="24">
        <f t="shared" si="113"/>
        <v>50.780509333990395</v>
      </c>
      <c r="O175" s="24">
        <f t="shared" si="113"/>
        <v>48.597887916781154</v>
      </c>
      <c r="P175" s="24">
        <f t="shared" si="113"/>
        <v>46.274095420881139</v>
      </c>
      <c r="Q175" s="24">
        <f t="shared" si="113"/>
        <v>44.609149466261691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45.251976220235569</v>
      </c>
      <c r="C176" s="22">
        <f t="shared" si="114"/>
        <v>42.628127373017826</v>
      </c>
      <c r="D176" s="22">
        <f t="shared" si="114"/>
        <v>62.583377602282162</v>
      </c>
      <c r="E176" s="22">
        <f t="shared" si="114"/>
        <v>47.696988325357516</v>
      </c>
      <c r="F176" s="22">
        <f t="shared" si="114"/>
        <v>49.497993486524145</v>
      </c>
      <c r="G176" s="22">
        <f t="shared" si="114"/>
        <v>61.725737485621273</v>
      </c>
      <c r="H176" s="22">
        <f t="shared" si="114"/>
        <v>70.107495997103626</v>
      </c>
      <c r="I176" s="22">
        <f t="shared" si="114"/>
        <v>68.986866188067097</v>
      </c>
      <c r="J176" s="22">
        <f t="shared" si="114"/>
        <v>73.910142464585618</v>
      </c>
      <c r="K176" s="22">
        <f t="shared" si="114"/>
        <v>68.307828621003935</v>
      </c>
      <c r="L176" s="22">
        <f t="shared" si="114"/>
        <v>90.684987538551312</v>
      </c>
      <c r="M176" s="22">
        <f t="shared" si="114"/>
        <v>87.874095906384611</v>
      </c>
      <c r="N176" s="22">
        <f t="shared" si="114"/>
        <v>83.165109476007132</v>
      </c>
      <c r="O176" s="22">
        <f t="shared" si="114"/>
        <v>82.774069942861857</v>
      </c>
      <c r="P176" s="22">
        <f t="shared" si="114"/>
        <v>77.921585325989994</v>
      </c>
      <c r="Q176" s="22">
        <f t="shared" si="114"/>
        <v>71.333643520708435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725.59894437009086</v>
      </c>
      <c r="C177" s="20">
        <f t="shared" si="115"/>
        <v>735.43180556988352</v>
      </c>
      <c r="D177" s="20">
        <f t="shared" si="115"/>
        <v>822.10740848221883</v>
      </c>
      <c r="E177" s="20">
        <f t="shared" si="115"/>
        <v>784.54996400084769</v>
      </c>
      <c r="F177" s="20">
        <f t="shared" si="115"/>
        <v>778.3203126171386</v>
      </c>
      <c r="G177" s="20">
        <f t="shared" si="115"/>
        <v>761.36103064171778</v>
      </c>
      <c r="H177" s="20">
        <f t="shared" si="115"/>
        <v>659.72511303843612</v>
      </c>
      <c r="I177" s="20">
        <f t="shared" si="115"/>
        <v>690.15671382096116</v>
      </c>
      <c r="J177" s="20">
        <f t="shared" si="115"/>
        <v>660.13824885943848</v>
      </c>
      <c r="K177" s="20">
        <f t="shared" si="115"/>
        <v>631.36926408796671</v>
      </c>
      <c r="L177" s="20">
        <f t="shared" si="115"/>
        <v>657.94220028209759</v>
      </c>
      <c r="M177" s="20">
        <f t="shared" si="115"/>
        <v>657.94166053546485</v>
      </c>
      <c r="N177" s="20">
        <f t="shared" si="115"/>
        <v>672.35826820117711</v>
      </c>
      <c r="O177" s="20">
        <f t="shared" si="115"/>
        <v>674.17237760096839</v>
      </c>
      <c r="P177" s="20">
        <f t="shared" si="115"/>
        <v>672.47457564182696</v>
      </c>
      <c r="Q177" s="20">
        <f t="shared" si="115"/>
        <v>683.84531267517139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30.526189441411763</v>
      </c>
      <c r="C178" s="20">
        <f t="shared" si="116"/>
        <v>28.124102605586707</v>
      </c>
      <c r="D178" s="20">
        <f t="shared" si="116"/>
        <v>46.344831377675987</v>
      </c>
      <c r="E178" s="20">
        <f t="shared" si="116"/>
        <v>32.35917315324474</v>
      </c>
      <c r="F178" s="20">
        <f t="shared" si="116"/>
        <v>34.844795124072618</v>
      </c>
      <c r="G178" s="20">
        <f t="shared" si="116"/>
        <v>46.977394012981364</v>
      </c>
      <c r="H178" s="20">
        <f t="shared" si="116"/>
        <v>57.510384381165956</v>
      </c>
      <c r="I178" s="20">
        <f t="shared" si="116"/>
        <v>55.895833049997002</v>
      </c>
      <c r="J178" s="20">
        <f t="shared" si="116"/>
        <v>61.174624750630755</v>
      </c>
      <c r="K178" s="20">
        <f t="shared" si="116"/>
        <v>53.714759378375774</v>
      </c>
      <c r="L178" s="20">
        <f t="shared" si="116"/>
        <v>75.645245745775199</v>
      </c>
      <c r="M178" s="20">
        <f t="shared" si="116"/>
        <v>72.55869887198655</v>
      </c>
      <c r="N178" s="20">
        <f t="shared" si="116"/>
        <v>66.9273477466336</v>
      </c>
      <c r="O178" s="20">
        <f t="shared" si="116"/>
        <v>68.206465869902686</v>
      </c>
      <c r="P178" s="20">
        <f t="shared" si="116"/>
        <v>65.873071753906402</v>
      </c>
      <c r="Q178" s="20">
        <f t="shared" si="116"/>
        <v>57.854891289239298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2.5485873986252185</v>
      </c>
      <c r="C179" s="21">
        <f t="shared" si="117"/>
        <v>2.0172718100615135</v>
      </c>
      <c r="D179" s="21">
        <f t="shared" si="117"/>
        <v>1.7769319652740665</v>
      </c>
      <c r="E179" s="21">
        <f t="shared" si="117"/>
        <v>2.344636971574666</v>
      </c>
      <c r="F179" s="21">
        <f t="shared" si="117"/>
        <v>2.6785503979182201</v>
      </c>
      <c r="G179" s="21">
        <f t="shared" si="117"/>
        <v>1.9156031619667104</v>
      </c>
      <c r="H179" s="21">
        <f t="shared" si="117"/>
        <v>1.8147369946116594</v>
      </c>
      <c r="I179" s="21">
        <f t="shared" si="117"/>
        <v>1.7704577165718964</v>
      </c>
      <c r="J179" s="21">
        <f t="shared" si="117"/>
        <v>1.6029012445056594</v>
      </c>
      <c r="K179" s="21">
        <f t="shared" si="117"/>
        <v>1.6341012714146959</v>
      </c>
      <c r="L179" s="21">
        <f t="shared" si="117"/>
        <v>1.6740347186034432</v>
      </c>
      <c r="M179" s="21">
        <f t="shared" si="117"/>
        <v>1.6285101026081206</v>
      </c>
      <c r="N179" s="21">
        <f t="shared" si="117"/>
        <v>1.6752590916049954</v>
      </c>
      <c r="O179" s="21">
        <f t="shared" si="117"/>
        <v>1.6862287629723653</v>
      </c>
      <c r="P179" s="21">
        <f t="shared" si="117"/>
        <v>1.689261623864996</v>
      </c>
      <c r="Q179" s="21">
        <f t="shared" si="117"/>
        <v>1.8434966001577344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266.20013603730962</v>
      </c>
      <c r="C180" s="21">
        <f t="shared" si="118"/>
        <v>386.77674870271358</v>
      </c>
      <c r="D180" s="21">
        <f t="shared" si="118"/>
        <v>401.72299770276675</v>
      </c>
      <c r="E180" s="21">
        <f t="shared" si="118"/>
        <v>220.91683237416933</v>
      </c>
      <c r="F180" s="21">
        <f t="shared" si="118"/>
        <v>100.997824746948</v>
      </c>
      <c r="G180" s="21">
        <f t="shared" si="118"/>
        <v>82.024832969227091</v>
      </c>
      <c r="H180" s="21">
        <f t="shared" si="118"/>
        <v>81.035648905273547</v>
      </c>
      <c r="I180" s="21">
        <f t="shared" si="118"/>
        <v>91.710821457981723</v>
      </c>
      <c r="J180" s="21">
        <f t="shared" si="118"/>
        <v>134.45554528064656</v>
      </c>
      <c r="K180" s="21">
        <f t="shared" si="118"/>
        <v>152.99839950514846</v>
      </c>
      <c r="L180" s="21">
        <f t="shared" si="118"/>
        <v>157.90162053200197</v>
      </c>
      <c r="M180" s="21">
        <f t="shared" si="118"/>
        <v>177.91423157937001</v>
      </c>
      <c r="N180" s="21">
        <f t="shared" si="118"/>
        <v>153.15274311876979</v>
      </c>
      <c r="O180" s="21">
        <f t="shared" si="118"/>
        <v>152.26250724900112</v>
      </c>
      <c r="P180" s="21">
        <f t="shared" si="118"/>
        <v>120.32566775887985</v>
      </c>
      <c r="Q180" s="21">
        <f t="shared" si="118"/>
        <v>138.14552083966558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439.42162793436262</v>
      </c>
      <c r="C181" s="20">
        <f t="shared" si="119"/>
        <v>641.80785165676593</v>
      </c>
      <c r="D181" s="20">
        <f t="shared" si="119"/>
        <v>664.04996700668187</v>
      </c>
      <c r="E181" s="20">
        <f t="shared" si="119"/>
        <v>371.15496892038482</v>
      </c>
      <c r="F181" s="20">
        <f t="shared" si="119"/>
        <v>181.09703480174571</v>
      </c>
      <c r="G181" s="20">
        <f t="shared" si="119"/>
        <v>172.45849881048125</v>
      </c>
      <c r="H181" s="20">
        <f t="shared" si="119"/>
        <v>210.01845101974641</v>
      </c>
      <c r="I181" s="20">
        <f t="shared" si="119"/>
        <v>237.30590732634062</v>
      </c>
      <c r="J181" s="20">
        <f t="shared" si="119"/>
        <v>282.93832968417439</v>
      </c>
      <c r="K181" s="20">
        <f t="shared" si="119"/>
        <v>277.24930583032989</v>
      </c>
      <c r="L181" s="20">
        <f t="shared" si="119"/>
        <v>258.60602268906246</v>
      </c>
      <c r="M181" s="20">
        <f t="shared" si="119"/>
        <v>280.04091742761227</v>
      </c>
      <c r="N181" s="20">
        <f t="shared" si="119"/>
        <v>241.80144602565767</v>
      </c>
      <c r="O181" s="20">
        <f t="shared" si="119"/>
        <v>246.84392586329005</v>
      </c>
      <c r="P181" s="20">
        <f t="shared" si="119"/>
        <v>218.499136964961</v>
      </c>
      <c r="Q181" s="20">
        <f t="shared" si="119"/>
        <v>232.80525034294763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132.1420522210617</v>
      </c>
      <c r="C182" s="20">
        <f t="shared" si="120"/>
        <v>200.6716809560547</v>
      </c>
      <c r="D182" s="20">
        <f t="shared" si="120"/>
        <v>210.16808037528762</v>
      </c>
      <c r="E182" s="20">
        <f t="shared" si="120"/>
        <v>120.2264181946074</v>
      </c>
      <c r="F182" s="20">
        <f t="shared" si="120"/>
        <v>58.37092250348077</v>
      </c>
      <c r="G182" s="20">
        <f t="shared" si="120"/>
        <v>54.648297681625429</v>
      </c>
      <c r="H182" s="20">
        <f t="shared" si="120"/>
        <v>64.312419502720417</v>
      </c>
      <c r="I182" s="20">
        <f t="shared" si="120"/>
        <v>73.07763306200188</v>
      </c>
      <c r="J182" s="20">
        <f t="shared" si="120"/>
        <v>76.429942946970684</v>
      </c>
      <c r="K182" s="20">
        <f t="shared" si="120"/>
        <v>74.220839695039345</v>
      </c>
      <c r="L182" s="20">
        <f t="shared" si="120"/>
        <v>67.158091335019677</v>
      </c>
      <c r="M182" s="20">
        <f t="shared" si="120"/>
        <v>76.263519488393925</v>
      </c>
      <c r="N182" s="20">
        <f t="shared" si="120"/>
        <v>66.669311770546472</v>
      </c>
      <c r="O182" s="20">
        <f t="shared" si="120"/>
        <v>69.558724678343253</v>
      </c>
      <c r="P182" s="20">
        <f t="shared" si="120"/>
        <v>62.163970323259541</v>
      </c>
      <c r="Q182" s="20">
        <f t="shared" si="120"/>
        <v>68.925556883776778</v>
      </c>
    </row>
    <row r="183" spans="1:17" ht="11.45" customHeight="1" x14ac:dyDescent="0.25">
      <c r="A183" s="19" t="s">
        <v>32</v>
      </c>
      <c r="B183" s="18">
        <f t="shared" ref="B183:Q183" si="121">IF(B51=0,"",B51/B25*1000)</f>
        <v>16.224896686725153</v>
      </c>
      <c r="C183" s="18">
        <f t="shared" si="121"/>
        <v>26.854903536977496</v>
      </c>
      <c r="D183" s="18">
        <f t="shared" si="121"/>
        <v>32.706403201600793</v>
      </c>
      <c r="E183" s="18">
        <f t="shared" si="121"/>
        <v>21.87751196172249</v>
      </c>
      <c r="F183" s="18">
        <f t="shared" si="121"/>
        <v>21.72739541160594</v>
      </c>
      <c r="G183" s="18">
        <f t="shared" si="121"/>
        <v>24.792651627718495</v>
      </c>
      <c r="H183" s="18">
        <f t="shared" si="121"/>
        <v>16.129778051787916</v>
      </c>
      <c r="I183" s="18">
        <f t="shared" si="121"/>
        <v>14.592629482071715</v>
      </c>
      <c r="J183" s="18">
        <f t="shared" si="121"/>
        <v>17.840145322434154</v>
      </c>
      <c r="K183" s="18">
        <f t="shared" si="121"/>
        <v>13.610678531701891</v>
      </c>
      <c r="L183" s="18">
        <f t="shared" si="121"/>
        <v>13.540790580319596</v>
      </c>
      <c r="M183" s="18">
        <f t="shared" si="121"/>
        <v>17.508055853920517</v>
      </c>
      <c r="N183" s="18">
        <f t="shared" si="121"/>
        <v>16.366125760649087</v>
      </c>
      <c r="O183" s="18">
        <f t="shared" si="121"/>
        <v>15.878727634194831</v>
      </c>
      <c r="P183" s="18">
        <f t="shared" si="121"/>
        <v>17.470718232044199</v>
      </c>
      <c r="Q183" s="18">
        <f t="shared" si="121"/>
        <v>21.117408906882591</v>
      </c>
    </row>
    <row r="184" spans="1:17" ht="11.45" customHeight="1" x14ac:dyDescent="0.25">
      <c r="A184" s="17" t="str">
        <f>$A$26</f>
        <v>Domestic coastal shipping</v>
      </c>
      <c r="B184" s="16" t="str">
        <f t="shared" ref="B184:Q184" si="122">IF(B52=0,"",B52/B26*1000)</f>
        <v/>
      </c>
      <c r="C184" s="16" t="str">
        <f t="shared" si="122"/>
        <v/>
      </c>
      <c r="D184" s="16" t="str">
        <f t="shared" si="122"/>
        <v/>
      </c>
      <c r="E184" s="16" t="str">
        <f t="shared" si="122"/>
        <v/>
      </c>
      <c r="F184" s="16" t="str">
        <f t="shared" si="122"/>
        <v/>
      </c>
      <c r="G184" s="16" t="str">
        <f t="shared" si="122"/>
        <v/>
      </c>
      <c r="H184" s="16" t="str">
        <f t="shared" si="122"/>
        <v/>
      </c>
      <c r="I184" s="16" t="str">
        <f t="shared" si="122"/>
        <v/>
      </c>
      <c r="J184" s="16" t="str">
        <f t="shared" si="122"/>
        <v/>
      </c>
      <c r="K184" s="16" t="str">
        <f t="shared" si="122"/>
        <v/>
      </c>
      <c r="L184" s="16" t="str">
        <f t="shared" si="122"/>
        <v/>
      </c>
      <c r="M184" s="16" t="str">
        <f t="shared" si="122"/>
        <v/>
      </c>
      <c r="N184" s="16" t="str">
        <f t="shared" si="122"/>
        <v/>
      </c>
      <c r="O184" s="16" t="str">
        <f t="shared" si="122"/>
        <v/>
      </c>
      <c r="P184" s="16" t="str">
        <f t="shared" si="122"/>
        <v/>
      </c>
      <c r="Q184" s="16" t="str">
        <f t="shared" si="122"/>
        <v/>
      </c>
    </row>
    <row r="185" spans="1:17" ht="11.45" customHeight="1" x14ac:dyDescent="0.25">
      <c r="A185" s="15" t="str">
        <f>$A$27</f>
        <v>Inland waterways</v>
      </c>
      <c r="B185" s="14">
        <f t="shared" ref="B185:Q185" si="123">IF(B53=0,"",B53/B27*1000)</f>
        <v>16.224896686725153</v>
      </c>
      <c r="C185" s="14">
        <f t="shared" si="123"/>
        <v>26.854903536977496</v>
      </c>
      <c r="D185" s="14">
        <f t="shared" si="123"/>
        <v>32.706403201600793</v>
      </c>
      <c r="E185" s="14">
        <f t="shared" si="123"/>
        <v>21.87751196172249</v>
      </c>
      <c r="F185" s="14">
        <f t="shared" si="123"/>
        <v>21.72739541160594</v>
      </c>
      <c r="G185" s="14">
        <f t="shared" si="123"/>
        <v>24.792651627718495</v>
      </c>
      <c r="H185" s="14">
        <f t="shared" si="123"/>
        <v>16.129778051787916</v>
      </c>
      <c r="I185" s="14">
        <f t="shared" si="123"/>
        <v>14.592629482071715</v>
      </c>
      <c r="J185" s="14">
        <f t="shared" si="123"/>
        <v>17.840145322434154</v>
      </c>
      <c r="K185" s="14">
        <f t="shared" si="123"/>
        <v>13.610678531701891</v>
      </c>
      <c r="L185" s="14">
        <f t="shared" si="123"/>
        <v>13.540790580319596</v>
      </c>
      <c r="M185" s="14">
        <f t="shared" si="123"/>
        <v>17.508055853920517</v>
      </c>
      <c r="N185" s="14">
        <f t="shared" si="123"/>
        <v>16.366125760649087</v>
      </c>
      <c r="O185" s="14">
        <f t="shared" si="123"/>
        <v>15.878727634194831</v>
      </c>
      <c r="P185" s="14">
        <f t="shared" si="123"/>
        <v>17.470718232044199</v>
      </c>
      <c r="Q185" s="14">
        <f t="shared" si="123"/>
        <v>21.117408906882591</v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76.509528345253997</v>
      </c>
      <c r="C188" s="24">
        <f t="shared" si="124"/>
        <v>78.391127401240652</v>
      </c>
      <c r="D188" s="24">
        <f t="shared" si="124"/>
        <v>89.475854923689255</v>
      </c>
      <c r="E188" s="24">
        <f t="shared" si="124"/>
        <v>86.425892094608784</v>
      </c>
      <c r="F188" s="24">
        <f t="shared" si="124"/>
        <v>79.415513674193534</v>
      </c>
      <c r="G188" s="24">
        <f t="shared" si="124"/>
        <v>81.619490402133948</v>
      </c>
      <c r="H188" s="24">
        <f t="shared" si="124"/>
        <v>77.565764413500261</v>
      </c>
      <c r="I188" s="24">
        <f t="shared" si="124"/>
        <v>83.282507541503293</v>
      </c>
      <c r="J188" s="24">
        <f t="shared" si="124"/>
        <v>87.95690768865596</v>
      </c>
      <c r="K188" s="24">
        <f t="shared" si="124"/>
        <v>86.161828723398173</v>
      </c>
      <c r="L188" s="24">
        <f t="shared" si="124"/>
        <v>86.13085691126372</v>
      </c>
      <c r="M188" s="24">
        <f t="shared" si="124"/>
        <v>83.829670560237616</v>
      </c>
      <c r="N188" s="24">
        <f t="shared" si="124"/>
        <v>81.763255281077747</v>
      </c>
      <c r="O188" s="24">
        <f t="shared" si="124"/>
        <v>81.608971336388478</v>
      </c>
      <c r="P188" s="24">
        <f t="shared" si="124"/>
        <v>78.649137658038683</v>
      </c>
      <c r="Q188" s="24">
        <f t="shared" si="124"/>
        <v>77.395624891754139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82.431062536355128</v>
      </c>
      <c r="C189" s="22">
        <f t="shared" si="125"/>
        <v>83.79338283521308</v>
      </c>
      <c r="D189" s="22">
        <f t="shared" si="125"/>
        <v>94.55519934268807</v>
      </c>
      <c r="E189" s="22">
        <f t="shared" si="125"/>
        <v>91.668816168845453</v>
      </c>
      <c r="F189" s="22">
        <f t="shared" si="125"/>
        <v>84.846973292916843</v>
      </c>
      <c r="G189" s="22">
        <f t="shared" si="125"/>
        <v>87.40034678104017</v>
      </c>
      <c r="H189" s="22">
        <f t="shared" si="125"/>
        <v>82.582717050272322</v>
      </c>
      <c r="I189" s="22">
        <f t="shared" si="125"/>
        <v>88.686338711077951</v>
      </c>
      <c r="J189" s="22">
        <f t="shared" si="125"/>
        <v>93.748807210853087</v>
      </c>
      <c r="K189" s="22">
        <f t="shared" si="125"/>
        <v>92.252901735769356</v>
      </c>
      <c r="L189" s="22">
        <f t="shared" si="125"/>
        <v>92.52406913361358</v>
      </c>
      <c r="M189" s="22">
        <f t="shared" si="125"/>
        <v>90.019456914594187</v>
      </c>
      <c r="N189" s="22">
        <f t="shared" si="125"/>
        <v>88.002926127099684</v>
      </c>
      <c r="O189" s="22">
        <f t="shared" si="125"/>
        <v>87.499031248424657</v>
      </c>
      <c r="P189" s="22">
        <f t="shared" si="125"/>
        <v>85.147296927864858</v>
      </c>
      <c r="Q189" s="22">
        <f t="shared" si="125"/>
        <v>85.21817763117501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97.864238301672117</v>
      </c>
      <c r="C190" s="20">
        <f t="shared" si="126"/>
        <v>97.466959601247098</v>
      </c>
      <c r="D190" s="20">
        <f t="shared" si="126"/>
        <v>97.112699772087225</v>
      </c>
      <c r="E190" s="20">
        <f t="shared" si="126"/>
        <v>96.849097893813379</v>
      </c>
      <c r="F190" s="20">
        <f t="shared" si="126"/>
        <v>96.736816205320679</v>
      </c>
      <c r="G190" s="20">
        <f t="shared" si="126"/>
        <v>96.742276507540652</v>
      </c>
      <c r="H190" s="20">
        <f t="shared" si="126"/>
        <v>96.289629294798743</v>
      </c>
      <c r="I190" s="20">
        <f t="shared" si="126"/>
        <v>94.372103745831382</v>
      </c>
      <c r="J190" s="20">
        <f t="shared" si="126"/>
        <v>94.034416515636423</v>
      </c>
      <c r="K190" s="20">
        <f t="shared" si="126"/>
        <v>91.761467879131118</v>
      </c>
      <c r="L190" s="20">
        <f t="shared" si="126"/>
        <v>91.872463952575544</v>
      </c>
      <c r="M190" s="20">
        <f t="shared" si="126"/>
        <v>92.134707839090055</v>
      </c>
      <c r="N190" s="20">
        <f t="shared" si="126"/>
        <v>89.460883478055138</v>
      </c>
      <c r="O190" s="20">
        <f t="shared" si="126"/>
        <v>87.200241079777953</v>
      </c>
      <c r="P190" s="20">
        <f t="shared" si="126"/>
        <v>85.46455811193978</v>
      </c>
      <c r="Q190" s="20">
        <f t="shared" si="126"/>
        <v>85.264284723845265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90.975685233138975</v>
      </c>
      <c r="C191" s="20">
        <f t="shared" si="127"/>
        <v>94.314603667181402</v>
      </c>
      <c r="D191" s="20">
        <f t="shared" si="127"/>
        <v>107.8969100968762</v>
      </c>
      <c r="E191" s="20">
        <f t="shared" si="127"/>
        <v>101.55983124859004</v>
      </c>
      <c r="F191" s="20">
        <f t="shared" si="127"/>
        <v>94.127502272007774</v>
      </c>
      <c r="G191" s="20">
        <f t="shared" si="127"/>
        <v>97.172137842661698</v>
      </c>
      <c r="H191" s="20">
        <f t="shared" si="127"/>
        <v>91.185648667747586</v>
      </c>
      <c r="I191" s="20">
        <f t="shared" si="127"/>
        <v>95.828864190675063</v>
      </c>
      <c r="J191" s="20">
        <f t="shared" si="127"/>
        <v>98.844290318022487</v>
      </c>
      <c r="K191" s="20">
        <f t="shared" si="127"/>
        <v>91.681963064339641</v>
      </c>
      <c r="L191" s="20">
        <f t="shared" si="127"/>
        <v>92.256793529463749</v>
      </c>
      <c r="M191" s="20">
        <f t="shared" si="127"/>
        <v>91.49379804404289</v>
      </c>
      <c r="N191" s="20">
        <f t="shared" si="127"/>
        <v>89.23503556111433</v>
      </c>
      <c r="O191" s="20">
        <f t="shared" si="127"/>
        <v>88.853290926533276</v>
      </c>
      <c r="P191" s="20">
        <f t="shared" si="127"/>
        <v>86.81817693999254</v>
      </c>
      <c r="Q191" s="20">
        <f t="shared" si="127"/>
        <v>87.385743901398442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60.387229236761705</v>
      </c>
      <c r="C192" s="20">
        <f t="shared" si="128"/>
        <v>56.324512642306559</v>
      </c>
      <c r="D192" s="20">
        <f t="shared" si="128"/>
        <v>58.508155007781745</v>
      </c>
      <c r="E192" s="20">
        <f t="shared" si="128"/>
        <v>63.200111843045612</v>
      </c>
      <c r="F192" s="20">
        <f t="shared" si="128"/>
        <v>58.201618343255717</v>
      </c>
      <c r="G192" s="20">
        <f t="shared" si="128"/>
        <v>57.772329984474894</v>
      </c>
      <c r="H192" s="20">
        <f t="shared" si="128"/>
        <v>56.3783249363577</v>
      </c>
      <c r="I192" s="20">
        <f t="shared" si="128"/>
        <v>67.178692907106011</v>
      </c>
      <c r="J192" s="20">
        <f t="shared" si="128"/>
        <v>75.689531396457852</v>
      </c>
      <c r="K192" s="20">
        <f t="shared" si="128"/>
        <v>95.066107600389742</v>
      </c>
      <c r="L192" s="20">
        <f t="shared" si="128"/>
        <v>93.895132889631626</v>
      </c>
      <c r="M192" s="20">
        <f t="shared" si="128"/>
        <v>82.751464962517858</v>
      </c>
      <c r="N192" s="20">
        <f t="shared" si="128"/>
        <v>81.868779285791163</v>
      </c>
      <c r="O192" s="20">
        <f t="shared" si="128"/>
        <v>80.509629396135296</v>
      </c>
      <c r="P192" s="20">
        <f t="shared" si="128"/>
        <v>76.635306430489507</v>
      </c>
      <c r="Q192" s="20">
        <f t="shared" si="128"/>
        <v>74.099552359119855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0</v>
      </c>
      <c r="C193" s="21">
        <f t="shared" si="129"/>
        <v>0</v>
      </c>
      <c r="D193" s="21">
        <f t="shared" si="129"/>
        <v>0</v>
      </c>
      <c r="E193" s="21">
        <f t="shared" si="129"/>
        <v>0</v>
      </c>
      <c r="F193" s="21">
        <f t="shared" si="129"/>
        <v>0</v>
      </c>
      <c r="G193" s="21">
        <f t="shared" si="129"/>
        <v>0</v>
      </c>
      <c r="H193" s="21">
        <f t="shared" si="129"/>
        <v>0</v>
      </c>
      <c r="I193" s="21">
        <f t="shared" si="129"/>
        <v>0</v>
      </c>
      <c r="J193" s="21">
        <f t="shared" si="129"/>
        <v>0</v>
      </c>
      <c r="K193" s="21">
        <f t="shared" si="129"/>
        <v>0</v>
      </c>
      <c r="L193" s="21">
        <f t="shared" si="129"/>
        <v>0</v>
      </c>
      <c r="M193" s="21">
        <f t="shared" si="129"/>
        <v>0</v>
      </c>
      <c r="N193" s="21">
        <f t="shared" si="129"/>
        <v>0</v>
      </c>
      <c r="O193" s="21">
        <f t="shared" si="129"/>
        <v>0</v>
      </c>
      <c r="P193" s="21">
        <f t="shared" si="129"/>
        <v>0</v>
      </c>
      <c r="Q193" s="21">
        <f t="shared" si="129"/>
        <v>0</v>
      </c>
    </row>
    <row r="194" spans="1:17" ht="11.45" customHeight="1" x14ac:dyDescent="0.25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0</v>
      </c>
      <c r="C195" s="20">
        <f t="shared" si="131"/>
        <v>0</v>
      </c>
      <c r="D195" s="20">
        <f t="shared" si="131"/>
        <v>0</v>
      </c>
      <c r="E195" s="20">
        <f t="shared" si="131"/>
        <v>0</v>
      </c>
      <c r="F195" s="20">
        <f t="shared" si="131"/>
        <v>0</v>
      </c>
      <c r="G195" s="20">
        <f t="shared" si="131"/>
        <v>0</v>
      </c>
      <c r="H195" s="20">
        <f t="shared" si="131"/>
        <v>0</v>
      </c>
      <c r="I195" s="20">
        <f t="shared" si="131"/>
        <v>0</v>
      </c>
      <c r="J195" s="20">
        <f t="shared" si="131"/>
        <v>0</v>
      </c>
      <c r="K195" s="20">
        <f t="shared" si="131"/>
        <v>0</v>
      </c>
      <c r="L195" s="20">
        <f t="shared" si="131"/>
        <v>0</v>
      </c>
      <c r="M195" s="20">
        <f t="shared" si="131"/>
        <v>0</v>
      </c>
      <c r="N195" s="20">
        <f t="shared" si="131"/>
        <v>0</v>
      </c>
      <c r="O195" s="20">
        <f t="shared" si="131"/>
        <v>0</v>
      </c>
      <c r="P195" s="20">
        <f t="shared" si="131"/>
        <v>0</v>
      </c>
      <c r="Q195" s="20">
        <f t="shared" si="131"/>
        <v>0</v>
      </c>
    </row>
    <row r="196" spans="1:17" ht="11.45" customHeight="1" x14ac:dyDescent="0.25">
      <c r="A196" s="17" t="str">
        <f>$A$12</f>
        <v>High speed passenger trains</v>
      </c>
      <c r="B196" s="20" t="str">
        <f t="shared" ref="B196:Q196" si="132">IF(B12=0,"",B64/B12*1000)</f>
        <v/>
      </c>
      <c r="C196" s="20" t="str">
        <f t="shared" si="132"/>
        <v/>
      </c>
      <c r="D196" s="20" t="str">
        <f t="shared" si="132"/>
        <v/>
      </c>
      <c r="E196" s="20" t="str">
        <f t="shared" si="132"/>
        <v/>
      </c>
      <c r="F196" s="20" t="str">
        <f t="shared" si="132"/>
        <v/>
      </c>
      <c r="G196" s="20" t="str">
        <f t="shared" si="132"/>
        <v/>
      </c>
      <c r="H196" s="20" t="str">
        <f t="shared" si="132"/>
        <v/>
      </c>
      <c r="I196" s="20" t="str">
        <f t="shared" si="132"/>
        <v/>
      </c>
      <c r="J196" s="20" t="str">
        <f t="shared" si="132"/>
        <v/>
      </c>
      <c r="K196" s="20" t="str">
        <f t="shared" si="132"/>
        <v/>
      </c>
      <c r="L196" s="20" t="str">
        <f t="shared" si="132"/>
        <v/>
      </c>
      <c r="M196" s="20" t="str">
        <f t="shared" si="132"/>
        <v/>
      </c>
      <c r="N196" s="20" t="str">
        <f t="shared" si="132"/>
        <v/>
      </c>
      <c r="O196" s="20" t="str">
        <f t="shared" si="132"/>
        <v/>
      </c>
      <c r="P196" s="20" t="str">
        <f t="shared" si="132"/>
        <v/>
      </c>
      <c r="Q196" s="20" t="str">
        <f t="shared" si="132"/>
        <v/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211.56490237328947</v>
      </c>
      <c r="C197" s="21">
        <f t="shared" si="133"/>
        <v>334.31865316395647</v>
      </c>
      <c r="D197" s="21">
        <f t="shared" si="133"/>
        <v>333.43147289971319</v>
      </c>
      <c r="E197" s="21">
        <f t="shared" si="133"/>
        <v>189.52831170544957</v>
      </c>
      <c r="F197" s="21">
        <f t="shared" si="133"/>
        <v>104.51091126983064</v>
      </c>
      <c r="G197" s="21">
        <f t="shared" si="133"/>
        <v>87.662324242330385</v>
      </c>
      <c r="H197" s="21">
        <f t="shared" si="133"/>
        <v>96.610518094160156</v>
      </c>
      <c r="I197" s="21">
        <f t="shared" si="133"/>
        <v>100.69189932593967</v>
      </c>
      <c r="J197" s="21">
        <f t="shared" si="133"/>
        <v>110.1695668089595</v>
      </c>
      <c r="K197" s="21">
        <f t="shared" si="133"/>
        <v>107.21936109505116</v>
      </c>
      <c r="L197" s="21">
        <f t="shared" si="133"/>
        <v>100.45036159312393</v>
      </c>
      <c r="M197" s="21">
        <f t="shared" si="133"/>
        <v>108.31215303864984</v>
      </c>
      <c r="N197" s="21">
        <f t="shared" si="133"/>
        <v>102.73818076778575</v>
      </c>
      <c r="O197" s="21">
        <f t="shared" si="133"/>
        <v>113.23488346616298</v>
      </c>
      <c r="P197" s="21">
        <f t="shared" si="133"/>
        <v>87.858826020718993</v>
      </c>
      <c r="Q197" s="21">
        <f t="shared" si="133"/>
        <v>96.39050608460812</v>
      </c>
    </row>
    <row r="198" spans="1:17" ht="11.45" customHeight="1" x14ac:dyDescent="0.25">
      <c r="A198" s="17" t="str">
        <f>$A$14</f>
        <v>Domestic</v>
      </c>
      <c r="B198" s="20" t="str">
        <f t="shared" ref="B198:Q198" si="134">IF(B14=0,"",B66/B14*1000)</f>
        <v/>
      </c>
      <c r="C198" s="20" t="str">
        <f t="shared" si="134"/>
        <v/>
      </c>
      <c r="D198" s="20" t="str">
        <f t="shared" si="134"/>
        <v/>
      </c>
      <c r="E198" s="20" t="str">
        <f t="shared" si="134"/>
        <v/>
      </c>
      <c r="F198" s="20" t="str">
        <f t="shared" si="134"/>
        <v/>
      </c>
      <c r="G198" s="20" t="str">
        <f t="shared" si="134"/>
        <v/>
      </c>
      <c r="H198" s="20" t="str">
        <f t="shared" si="134"/>
        <v/>
      </c>
      <c r="I198" s="20" t="str">
        <f t="shared" si="134"/>
        <v/>
      </c>
      <c r="J198" s="20" t="str">
        <f t="shared" si="134"/>
        <v/>
      </c>
      <c r="K198" s="20" t="str">
        <f t="shared" si="134"/>
        <v/>
      </c>
      <c r="L198" s="20" t="str">
        <f t="shared" si="134"/>
        <v/>
      </c>
      <c r="M198" s="20" t="str">
        <f t="shared" si="134"/>
        <v/>
      </c>
      <c r="N198" s="20" t="str">
        <f t="shared" si="134"/>
        <v/>
      </c>
      <c r="O198" s="20" t="str">
        <f t="shared" si="134"/>
        <v/>
      </c>
      <c r="P198" s="20" t="str">
        <f t="shared" si="134"/>
        <v/>
      </c>
      <c r="Q198" s="20" t="str">
        <f t="shared" si="134"/>
        <v/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222.71630014723902</v>
      </c>
      <c r="C199" s="20">
        <f t="shared" si="135"/>
        <v>337.73042767260432</v>
      </c>
      <c r="D199" s="20">
        <f t="shared" si="135"/>
        <v>361.42474122407032</v>
      </c>
      <c r="E199" s="20">
        <f t="shared" si="135"/>
        <v>204.98107283716988</v>
      </c>
      <c r="F199" s="20">
        <f t="shared" si="135"/>
        <v>98.700208427692061</v>
      </c>
      <c r="G199" s="20">
        <f t="shared" si="135"/>
        <v>85.276700532705561</v>
      </c>
      <c r="H199" s="20">
        <f t="shared" si="135"/>
        <v>98.630677204440545</v>
      </c>
      <c r="I199" s="20">
        <f t="shared" si="135"/>
        <v>103.20561319216816</v>
      </c>
      <c r="J199" s="20">
        <f t="shared" si="135"/>
        <v>113.64068341478526</v>
      </c>
      <c r="K199" s="20">
        <f t="shared" si="135"/>
        <v>111.90530778327241</v>
      </c>
      <c r="L199" s="20">
        <f t="shared" si="135"/>
        <v>104.850761833475</v>
      </c>
      <c r="M199" s="20">
        <f t="shared" si="135"/>
        <v>112.14053834835775</v>
      </c>
      <c r="N199" s="20">
        <f t="shared" si="135"/>
        <v>107.25456784807319</v>
      </c>
      <c r="O199" s="20">
        <f t="shared" si="135"/>
        <v>117.91806804360203</v>
      </c>
      <c r="P199" s="20">
        <f t="shared" si="135"/>
        <v>91.348904927146123</v>
      </c>
      <c r="Q199" s="20">
        <f t="shared" si="135"/>
        <v>99.608676666937072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192.94746022663591</v>
      </c>
      <c r="C200" s="20">
        <f t="shared" si="136"/>
        <v>248.86038408091528</v>
      </c>
      <c r="D200" s="20">
        <f t="shared" si="136"/>
        <v>270.69647865655259</v>
      </c>
      <c r="E200" s="20">
        <f t="shared" si="136"/>
        <v>156.06293246343517</v>
      </c>
      <c r="F200" s="20">
        <f t="shared" si="136"/>
        <v>124.06094601882411</v>
      </c>
      <c r="G200" s="20">
        <f t="shared" si="136"/>
        <v>103.25857568192485</v>
      </c>
      <c r="H200" s="20">
        <f t="shared" si="136"/>
        <v>85.052874364709353</v>
      </c>
      <c r="I200" s="20">
        <f t="shared" si="136"/>
        <v>88.730242230771779</v>
      </c>
      <c r="J200" s="20">
        <f t="shared" si="136"/>
        <v>95.423952916792587</v>
      </c>
      <c r="K200" s="20">
        <f t="shared" si="136"/>
        <v>91.565876691442838</v>
      </c>
      <c r="L200" s="20">
        <f t="shared" si="136"/>
        <v>85.870746902288104</v>
      </c>
      <c r="M200" s="20">
        <f t="shared" si="136"/>
        <v>96.458157906327003</v>
      </c>
      <c r="N200" s="20">
        <f t="shared" si="136"/>
        <v>92.054158888061323</v>
      </c>
      <c r="O200" s="20">
        <f t="shared" si="136"/>
        <v>102.52214440346556</v>
      </c>
      <c r="P200" s="20">
        <f t="shared" si="136"/>
        <v>79.942603347291495</v>
      </c>
      <c r="Q200" s="20">
        <f t="shared" si="136"/>
        <v>87.737787507153897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60.928604943231868</v>
      </c>
      <c r="C201" s="24">
        <f t="shared" si="137"/>
        <v>59.4975330391608</v>
      </c>
      <c r="D201" s="24">
        <f t="shared" si="137"/>
        <v>91.484101934182362</v>
      </c>
      <c r="E201" s="24">
        <f t="shared" si="137"/>
        <v>71.272004659825868</v>
      </c>
      <c r="F201" s="24">
        <f t="shared" si="137"/>
        <v>78.449145405235228</v>
      </c>
      <c r="G201" s="24">
        <f t="shared" si="137"/>
        <v>99.531923340562614</v>
      </c>
      <c r="H201" s="24">
        <f t="shared" si="137"/>
        <v>106.10831333256192</v>
      </c>
      <c r="I201" s="24">
        <f t="shared" si="137"/>
        <v>112.55909794482092</v>
      </c>
      <c r="J201" s="24">
        <f t="shared" si="137"/>
        <v>124.31443799307287</v>
      </c>
      <c r="K201" s="24">
        <f t="shared" si="137"/>
        <v>123.64445202925799</v>
      </c>
      <c r="L201" s="24">
        <f t="shared" si="137"/>
        <v>153.75972922486272</v>
      </c>
      <c r="M201" s="24">
        <f t="shared" si="137"/>
        <v>152.27982565339343</v>
      </c>
      <c r="N201" s="24">
        <f t="shared" si="137"/>
        <v>147.77444165068823</v>
      </c>
      <c r="O201" s="24">
        <f t="shared" si="137"/>
        <v>140.36618714745001</v>
      </c>
      <c r="P201" s="24">
        <f t="shared" si="137"/>
        <v>130.93631813963864</v>
      </c>
      <c r="Q201" s="24">
        <f t="shared" si="137"/>
        <v>124.791012403848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139.48470438539781</v>
      </c>
      <c r="C202" s="22">
        <f t="shared" si="138"/>
        <v>125.9759913889898</v>
      </c>
      <c r="D202" s="22">
        <f t="shared" si="138"/>
        <v>192.65622103348724</v>
      </c>
      <c r="E202" s="22">
        <f t="shared" si="138"/>
        <v>146.7749621128938</v>
      </c>
      <c r="F202" s="22">
        <f t="shared" si="138"/>
        <v>152.4376029560762</v>
      </c>
      <c r="G202" s="22">
        <f t="shared" si="138"/>
        <v>188.63922790150855</v>
      </c>
      <c r="H202" s="22">
        <f t="shared" si="138"/>
        <v>209.25007508413486</v>
      </c>
      <c r="I202" s="22">
        <f t="shared" si="138"/>
        <v>205.36234470881078</v>
      </c>
      <c r="J202" s="22">
        <f t="shared" si="138"/>
        <v>219.31824419907528</v>
      </c>
      <c r="K202" s="22">
        <f t="shared" si="138"/>
        <v>201.87660683765361</v>
      </c>
      <c r="L202" s="22">
        <f t="shared" si="138"/>
        <v>267.67630519201612</v>
      </c>
      <c r="M202" s="22">
        <f t="shared" si="138"/>
        <v>258.25692470912117</v>
      </c>
      <c r="N202" s="22">
        <f t="shared" si="138"/>
        <v>244.71128556067717</v>
      </c>
      <c r="O202" s="22">
        <f t="shared" si="138"/>
        <v>242.07866438104313</v>
      </c>
      <c r="P202" s="22">
        <f t="shared" si="138"/>
        <v>223.33367950492197</v>
      </c>
      <c r="Q202" s="22">
        <f t="shared" si="138"/>
        <v>202.27733769857326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2208.3534332373033</v>
      </c>
      <c r="C203" s="20">
        <f t="shared" si="139"/>
        <v>2165.1567449717231</v>
      </c>
      <c r="D203" s="20">
        <f t="shared" si="139"/>
        <v>2501.2330915195321</v>
      </c>
      <c r="E203" s="20">
        <f t="shared" si="139"/>
        <v>2387.0509189448931</v>
      </c>
      <c r="F203" s="20">
        <f t="shared" si="139"/>
        <v>2363.8366726299341</v>
      </c>
      <c r="G203" s="20">
        <f t="shared" si="139"/>
        <v>2298.2135897392404</v>
      </c>
      <c r="H203" s="20">
        <f t="shared" si="139"/>
        <v>1946.96230105929</v>
      </c>
      <c r="I203" s="20">
        <f t="shared" si="139"/>
        <v>2028.7675655718904</v>
      </c>
      <c r="J203" s="20">
        <f t="shared" si="139"/>
        <v>1932.1443304305424</v>
      </c>
      <c r="K203" s="20">
        <f t="shared" si="139"/>
        <v>1832.9591586613906</v>
      </c>
      <c r="L203" s="20">
        <f t="shared" si="139"/>
        <v>1920.4395022265512</v>
      </c>
      <c r="M203" s="20">
        <f t="shared" si="139"/>
        <v>1915.794081747295</v>
      </c>
      <c r="N203" s="20">
        <f t="shared" si="139"/>
        <v>1962.0951680228457</v>
      </c>
      <c r="O203" s="20">
        <f t="shared" si="139"/>
        <v>1955.4910069079806</v>
      </c>
      <c r="P203" s="20">
        <f t="shared" si="139"/>
        <v>1911.7914446401519</v>
      </c>
      <c r="Q203" s="20">
        <f t="shared" si="139"/>
        <v>1928.8375999960688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94.705024015397342</v>
      </c>
      <c r="C204" s="20">
        <f t="shared" si="140"/>
        <v>83.28521319882482</v>
      </c>
      <c r="D204" s="20">
        <f t="shared" si="140"/>
        <v>143.29908327312808</v>
      </c>
      <c r="E204" s="20">
        <f t="shared" si="140"/>
        <v>100.14294772913181</v>
      </c>
      <c r="F204" s="20">
        <f t="shared" si="140"/>
        <v>107.97674003255123</v>
      </c>
      <c r="G204" s="20">
        <f t="shared" si="140"/>
        <v>144.16930539501712</v>
      </c>
      <c r="H204" s="20">
        <f t="shared" si="140"/>
        <v>172.12405606042918</v>
      </c>
      <c r="I204" s="20">
        <f t="shared" si="140"/>
        <v>166.93443604355357</v>
      </c>
      <c r="J204" s="20">
        <f t="shared" si="140"/>
        <v>182.10793864707188</v>
      </c>
      <c r="K204" s="20">
        <f t="shared" si="140"/>
        <v>159.60324354210789</v>
      </c>
      <c r="L204" s="20">
        <f t="shared" si="140"/>
        <v>223.85644504818345</v>
      </c>
      <c r="M204" s="20">
        <f t="shared" si="140"/>
        <v>213.72564239379673</v>
      </c>
      <c r="N204" s="20">
        <f t="shared" si="140"/>
        <v>197.38135671081622</v>
      </c>
      <c r="O204" s="20">
        <f t="shared" si="140"/>
        <v>199.87307756004776</v>
      </c>
      <c r="P204" s="20">
        <f t="shared" si="140"/>
        <v>189.11737476761846</v>
      </c>
      <c r="Q204" s="20">
        <f t="shared" si="140"/>
        <v>164.28315871365069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0</v>
      </c>
      <c r="C205" s="21">
        <f t="shared" si="141"/>
        <v>0</v>
      </c>
      <c r="D205" s="21">
        <f t="shared" si="141"/>
        <v>0</v>
      </c>
      <c r="E205" s="21">
        <f t="shared" si="141"/>
        <v>0</v>
      </c>
      <c r="F205" s="21">
        <f t="shared" si="141"/>
        <v>0</v>
      </c>
      <c r="G205" s="21">
        <f t="shared" si="141"/>
        <v>0</v>
      </c>
      <c r="H205" s="21">
        <f t="shared" si="141"/>
        <v>0</v>
      </c>
      <c r="I205" s="21">
        <f t="shared" si="141"/>
        <v>0</v>
      </c>
      <c r="J205" s="21">
        <f t="shared" si="141"/>
        <v>0</v>
      </c>
      <c r="K205" s="21">
        <f t="shared" si="141"/>
        <v>0</v>
      </c>
      <c r="L205" s="21">
        <f t="shared" si="141"/>
        <v>0</v>
      </c>
      <c r="M205" s="21">
        <f t="shared" si="141"/>
        <v>0</v>
      </c>
      <c r="N205" s="21">
        <f t="shared" si="141"/>
        <v>0</v>
      </c>
      <c r="O205" s="21">
        <f t="shared" si="141"/>
        <v>0</v>
      </c>
      <c r="P205" s="21">
        <f t="shared" si="141"/>
        <v>0</v>
      </c>
      <c r="Q205" s="21">
        <f t="shared" si="141"/>
        <v>0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801.34471855436482</v>
      </c>
      <c r="C206" s="21">
        <f t="shared" si="142"/>
        <v>1164.3176049658668</v>
      </c>
      <c r="D206" s="21">
        <f t="shared" si="142"/>
        <v>1209.3104358362179</v>
      </c>
      <c r="E206" s="21">
        <f t="shared" si="142"/>
        <v>665.02797293081983</v>
      </c>
      <c r="F206" s="21">
        <f t="shared" si="142"/>
        <v>303.74671341141129</v>
      </c>
      <c r="G206" s="21">
        <f t="shared" si="142"/>
        <v>245.34676669341181</v>
      </c>
      <c r="H206" s="21">
        <f t="shared" si="142"/>
        <v>243.48084386253592</v>
      </c>
      <c r="I206" s="21">
        <f t="shared" si="142"/>
        <v>276.07792957451989</v>
      </c>
      <c r="J206" s="21">
        <f t="shared" si="142"/>
        <v>404.75276494934695</v>
      </c>
      <c r="K206" s="21">
        <f t="shared" si="142"/>
        <v>460.57248961562397</v>
      </c>
      <c r="L206" s="21">
        <f t="shared" si="142"/>
        <v>475.33270098239439</v>
      </c>
      <c r="M206" s="21">
        <f t="shared" si="142"/>
        <v>535.57684813430808</v>
      </c>
      <c r="N206" s="21">
        <f t="shared" si="142"/>
        <v>461.03711161566946</v>
      </c>
      <c r="O206" s="21">
        <f t="shared" si="142"/>
        <v>458.35722638673485</v>
      </c>
      <c r="P206" s="21">
        <f t="shared" si="142"/>
        <v>362.21746465069941</v>
      </c>
      <c r="Q206" s="21">
        <f t="shared" si="142"/>
        <v>415.86073232243706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1322.7949692497891</v>
      </c>
      <c r="C207" s="20">
        <f t="shared" si="143"/>
        <v>1932.0400804745977</v>
      </c>
      <c r="D207" s="20">
        <f t="shared" si="143"/>
        <v>1998.995724939911</v>
      </c>
      <c r="E207" s="20">
        <f t="shared" si="143"/>
        <v>1117.2912175667486</v>
      </c>
      <c r="F207" s="20">
        <f t="shared" si="143"/>
        <v>544.64172141731683</v>
      </c>
      <c r="G207" s="20">
        <f t="shared" si="143"/>
        <v>515.84542802818328</v>
      </c>
      <c r="H207" s="20">
        <f t="shared" si="143"/>
        <v>631.0243747263039</v>
      </c>
      <c r="I207" s="20">
        <f t="shared" si="143"/>
        <v>714.36415603883063</v>
      </c>
      <c r="J207" s="20">
        <f t="shared" si="143"/>
        <v>851.73185688090336</v>
      </c>
      <c r="K207" s="20">
        <f t="shared" si="143"/>
        <v>834.60613603465583</v>
      </c>
      <c r="L207" s="20">
        <f t="shared" si="143"/>
        <v>778.48408927629362</v>
      </c>
      <c r="M207" s="20">
        <f t="shared" si="143"/>
        <v>843.00975010878176</v>
      </c>
      <c r="N207" s="20">
        <f t="shared" si="143"/>
        <v>727.89711754434074</v>
      </c>
      <c r="O207" s="20">
        <f t="shared" si="143"/>
        <v>743.07654099037995</v>
      </c>
      <c r="P207" s="20">
        <f t="shared" si="143"/>
        <v>657.74996219768229</v>
      </c>
      <c r="Q207" s="20">
        <f t="shared" si="143"/>
        <v>700.81578691567847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397.78843550794255</v>
      </c>
      <c r="C208" s="20">
        <f t="shared" si="144"/>
        <v>604.08380736147637</v>
      </c>
      <c r="D208" s="20">
        <f t="shared" si="144"/>
        <v>632.67090590006796</v>
      </c>
      <c r="E208" s="20">
        <f t="shared" si="144"/>
        <v>361.91869277427412</v>
      </c>
      <c r="F208" s="20">
        <f t="shared" si="144"/>
        <v>175.54809634412692</v>
      </c>
      <c r="G208" s="20">
        <f t="shared" si="144"/>
        <v>163.46004808709594</v>
      </c>
      <c r="H208" s="20">
        <f t="shared" si="144"/>
        <v>193.23399495039706</v>
      </c>
      <c r="I208" s="20">
        <f t="shared" si="144"/>
        <v>219.98627112076844</v>
      </c>
      <c r="J208" s="20">
        <f t="shared" si="144"/>
        <v>230.077760408741</v>
      </c>
      <c r="K208" s="20">
        <f t="shared" si="144"/>
        <v>223.42767656570214</v>
      </c>
      <c r="L208" s="20">
        <f t="shared" si="144"/>
        <v>202.16662020025007</v>
      </c>
      <c r="M208" s="20">
        <f t="shared" si="144"/>
        <v>229.57677434029159</v>
      </c>
      <c r="N208" s="20">
        <f t="shared" si="144"/>
        <v>200.69524258054432</v>
      </c>
      <c r="O208" s="20">
        <f t="shared" si="144"/>
        <v>209.3932688394838</v>
      </c>
      <c r="P208" s="20">
        <f t="shared" si="144"/>
        <v>187.13277177263521</v>
      </c>
      <c r="Q208" s="20">
        <f t="shared" si="144"/>
        <v>207.48723800235658</v>
      </c>
    </row>
    <row r="209" spans="1:17" ht="11.45" customHeight="1" x14ac:dyDescent="0.25">
      <c r="A209" s="19" t="s">
        <v>32</v>
      </c>
      <c r="B209" s="18">
        <f t="shared" ref="B209:Q209" si="145">IF(B25=0,"",B77/B25*1000)</f>
        <v>50.336424508953819</v>
      </c>
      <c r="C209" s="18">
        <f t="shared" si="145"/>
        <v>83.315157605305487</v>
      </c>
      <c r="D209" s="18">
        <f t="shared" si="145"/>
        <v>100.62494471789893</v>
      </c>
      <c r="E209" s="18">
        <f t="shared" si="145"/>
        <v>67.873204407272738</v>
      </c>
      <c r="F209" s="18">
        <f t="shared" si="145"/>
        <v>67.407480000000007</v>
      </c>
      <c r="G209" s="18">
        <f t="shared" si="145"/>
        <v>76.917188511684458</v>
      </c>
      <c r="H209" s="18">
        <f t="shared" si="145"/>
        <v>50.041326667694214</v>
      </c>
      <c r="I209" s="18">
        <f t="shared" si="145"/>
        <v>45.272448046613555</v>
      </c>
      <c r="J209" s="18">
        <f t="shared" si="145"/>
        <v>55.347602243051782</v>
      </c>
      <c r="K209" s="18">
        <f t="shared" si="145"/>
        <v>42.226024957508344</v>
      </c>
      <c r="L209" s="18">
        <f t="shared" si="145"/>
        <v>42.009203263246434</v>
      </c>
      <c r="M209" s="18">
        <f t="shared" si="145"/>
        <v>54.317321632653069</v>
      </c>
      <c r="N209" s="18">
        <f t="shared" si="145"/>
        <v>50.774576243002031</v>
      </c>
      <c r="O209" s="18">
        <f t="shared" si="145"/>
        <v>49.262463132405571</v>
      </c>
      <c r="P209" s="18">
        <f t="shared" si="145"/>
        <v>54.201484692596686</v>
      </c>
      <c r="Q209" s="18">
        <f t="shared" si="145"/>
        <v>65.515046400000003</v>
      </c>
    </row>
    <row r="210" spans="1:17" ht="11.45" customHeight="1" x14ac:dyDescent="0.25">
      <c r="A210" s="17" t="str">
        <f>$A$26</f>
        <v>Domestic coastal shipping</v>
      </c>
      <c r="B210" s="16" t="str">
        <f t="shared" ref="B210:Q210" si="146">IF(B26=0,"",B78/B26*1000)</f>
        <v/>
      </c>
      <c r="C210" s="16" t="str">
        <f t="shared" si="146"/>
        <v/>
      </c>
      <c r="D210" s="16" t="str">
        <f t="shared" si="146"/>
        <v/>
      </c>
      <c r="E210" s="16" t="str">
        <f t="shared" si="146"/>
        <v/>
      </c>
      <c r="F210" s="16" t="str">
        <f t="shared" si="146"/>
        <v/>
      </c>
      <c r="G210" s="16" t="str">
        <f t="shared" si="146"/>
        <v/>
      </c>
      <c r="H210" s="16" t="str">
        <f t="shared" si="146"/>
        <v/>
      </c>
      <c r="I210" s="16" t="str">
        <f t="shared" si="146"/>
        <v/>
      </c>
      <c r="J210" s="16" t="str">
        <f t="shared" si="146"/>
        <v/>
      </c>
      <c r="K210" s="16" t="str">
        <f t="shared" si="146"/>
        <v/>
      </c>
      <c r="L210" s="16" t="str">
        <f t="shared" si="146"/>
        <v/>
      </c>
      <c r="M210" s="16" t="str">
        <f t="shared" si="146"/>
        <v/>
      </c>
      <c r="N210" s="16" t="str">
        <f t="shared" si="146"/>
        <v/>
      </c>
      <c r="O210" s="16" t="str">
        <f t="shared" si="146"/>
        <v/>
      </c>
      <c r="P210" s="16" t="str">
        <f t="shared" si="146"/>
        <v/>
      </c>
      <c r="Q210" s="16" t="str">
        <f t="shared" si="146"/>
        <v/>
      </c>
    </row>
    <row r="211" spans="1:17" ht="11.45" customHeight="1" x14ac:dyDescent="0.25">
      <c r="A211" s="15" t="str">
        <f>$A$27</f>
        <v>Inland waterways</v>
      </c>
      <c r="B211" s="14">
        <f t="shared" ref="B211:Q211" si="147">IF(B27=0,"",B79/B27*1000)</f>
        <v>50.336424508953819</v>
      </c>
      <c r="C211" s="14">
        <f t="shared" si="147"/>
        <v>83.315157605305487</v>
      </c>
      <c r="D211" s="14">
        <f t="shared" si="147"/>
        <v>100.62494471789893</v>
      </c>
      <c r="E211" s="14">
        <f t="shared" si="147"/>
        <v>67.873204407272738</v>
      </c>
      <c r="F211" s="14">
        <f t="shared" si="147"/>
        <v>67.407480000000007</v>
      </c>
      <c r="G211" s="14">
        <f t="shared" si="147"/>
        <v>76.917188511684458</v>
      </c>
      <c r="H211" s="14">
        <f t="shared" si="147"/>
        <v>50.041326667694214</v>
      </c>
      <c r="I211" s="14">
        <f t="shared" si="147"/>
        <v>45.272448046613555</v>
      </c>
      <c r="J211" s="14">
        <f t="shared" si="147"/>
        <v>55.347602243051782</v>
      </c>
      <c r="K211" s="14">
        <f t="shared" si="147"/>
        <v>42.226024957508344</v>
      </c>
      <c r="L211" s="14">
        <f t="shared" si="147"/>
        <v>42.009203263246434</v>
      </c>
      <c r="M211" s="14">
        <f t="shared" si="147"/>
        <v>54.317321632653069</v>
      </c>
      <c r="N211" s="14">
        <f t="shared" si="147"/>
        <v>50.774576243002031</v>
      </c>
      <c r="O211" s="14">
        <f t="shared" si="147"/>
        <v>49.262463132405571</v>
      </c>
      <c r="P211" s="14">
        <f t="shared" si="147"/>
        <v>54.201484692596686</v>
      </c>
      <c r="Q211" s="14">
        <f t="shared" si="147"/>
        <v>65.515046400000003</v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33306.615452639082</v>
      </c>
      <c r="C4" s="79">
        <f t="shared" si="0"/>
        <v>33365.169997701094</v>
      </c>
      <c r="D4" s="79">
        <f t="shared" si="0"/>
        <v>34282.402514893249</v>
      </c>
      <c r="E4" s="79">
        <f t="shared" si="0"/>
        <v>34054.610617788421</v>
      </c>
      <c r="F4" s="79">
        <f t="shared" si="0"/>
        <v>34241.538820873175</v>
      </c>
      <c r="G4" s="79">
        <f t="shared" si="0"/>
        <v>34427.168282080565</v>
      </c>
      <c r="H4" s="79">
        <f t="shared" si="0"/>
        <v>35093.375804088457</v>
      </c>
      <c r="I4" s="79">
        <f t="shared" si="0"/>
        <v>34720.401627257597</v>
      </c>
      <c r="J4" s="79">
        <f t="shared" si="0"/>
        <v>33924.710403967227</v>
      </c>
      <c r="K4" s="79">
        <f t="shared" si="0"/>
        <v>31865.38624960581</v>
      </c>
      <c r="L4" s="79">
        <f t="shared" si="0"/>
        <v>32214.962797655673</v>
      </c>
      <c r="M4" s="79">
        <f t="shared" si="0"/>
        <v>32442.887144943434</v>
      </c>
      <c r="N4" s="79">
        <f t="shared" si="0"/>
        <v>32459.260711742823</v>
      </c>
      <c r="O4" s="79">
        <f t="shared" si="0"/>
        <v>32506.814101107841</v>
      </c>
      <c r="P4" s="79">
        <f t="shared" si="0"/>
        <v>32709.202795188299</v>
      </c>
      <c r="Q4" s="79">
        <f t="shared" si="0"/>
        <v>33015.848573895964</v>
      </c>
    </row>
    <row r="5" spans="1:17" ht="11.45" customHeight="1" x14ac:dyDescent="0.25">
      <c r="A5" s="23" t="s">
        <v>30</v>
      </c>
      <c r="B5" s="78">
        <v>60.151952639079362</v>
      </c>
      <c r="C5" s="78">
        <v>63.532777701094652</v>
      </c>
      <c r="D5" s="78">
        <v>55.614144893245978</v>
      </c>
      <c r="E5" s="78">
        <v>56.616217788418439</v>
      </c>
      <c r="F5" s="78">
        <v>59.775590873169662</v>
      </c>
      <c r="G5" s="78">
        <v>65.385822080566285</v>
      </c>
      <c r="H5" s="78">
        <v>67.801804088453764</v>
      </c>
      <c r="I5" s="78">
        <v>74.339627257596106</v>
      </c>
      <c r="J5" s="78">
        <v>80.994803967230169</v>
      </c>
      <c r="K5" s="78">
        <v>71.049449605810068</v>
      </c>
      <c r="L5" s="78">
        <v>65.183297655671396</v>
      </c>
      <c r="M5" s="78">
        <v>78.814234943436517</v>
      </c>
      <c r="N5" s="78">
        <v>92.16928174282215</v>
      </c>
      <c r="O5" s="78">
        <v>94.31990110783822</v>
      </c>
      <c r="P5" s="78">
        <v>104.99407518829659</v>
      </c>
      <c r="Q5" s="78">
        <v>117.21812389596758</v>
      </c>
    </row>
    <row r="6" spans="1:17" ht="11.45" customHeight="1" x14ac:dyDescent="0.25">
      <c r="A6" s="19" t="s">
        <v>29</v>
      </c>
      <c r="B6" s="76">
        <v>23929</v>
      </c>
      <c r="C6" s="76">
        <v>24056</v>
      </c>
      <c r="D6" s="76">
        <v>24978</v>
      </c>
      <c r="E6" s="76">
        <v>25224</v>
      </c>
      <c r="F6" s="76">
        <v>25332</v>
      </c>
      <c r="G6" s="76">
        <v>25824</v>
      </c>
      <c r="H6" s="76">
        <v>26342</v>
      </c>
      <c r="I6" s="76">
        <v>25994</v>
      </c>
      <c r="J6" s="76">
        <v>26395</v>
      </c>
      <c r="K6" s="76">
        <v>26420</v>
      </c>
      <c r="L6" s="76">
        <v>26879</v>
      </c>
      <c r="M6" s="76">
        <v>26887</v>
      </c>
      <c r="N6" s="76">
        <v>26935</v>
      </c>
      <c r="O6" s="76">
        <v>27155</v>
      </c>
      <c r="P6" s="76">
        <v>27251</v>
      </c>
      <c r="Q6" s="76">
        <v>27531</v>
      </c>
    </row>
    <row r="7" spans="1:17" ht="11.45" customHeight="1" x14ac:dyDescent="0.25">
      <c r="A7" s="62" t="s">
        <v>59</v>
      </c>
      <c r="B7" s="77">
        <f t="shared" ref="B7" si="1">IF(B34=0,0,B34*B144)</f>
        <v>18453.93960960667</v>
      </c>
      <c r="C7" s="77">
        <f t="shared" ref="C7:Q7" si="2">IF(C34=0,0,C34*C144)</f>
        <v>18264.696833367911</v>
      </c>
      <c r="D7" s="77">
        <f t="shared" si="2"/>
        <v>18371.619645110655</v>
      </c>
      <c r="E7" s="77">
        <f t="shared" si="2"/>
        <v>18144.009553713197</v>
      </c>
      <c r="F7" s="77">
        <f t="shared" si="2"/>
        <v>17988.166062032877</v>
      </c>
      <c r="G7" s="77">
        <f t="shared" si="2"/>
        <v>18220.475006536515</v>
      </c>
      <c r="H7" s="77">
        <f t="shared" si="2"/>
        <v>18375.644456699145</v>
      </c>
      <c r="I7" s="77">
        <f t="shared" si="2"/>
        <v>17490.188350461514</v>
      </c>
      <c r="J7" s="77">
        <f t="shared" si="2"/>
        <v>17420.082934920039</v>
      </c>
      <c r="K7" s="77">
        <f t="shared" si="2"/>
        <v>17206.505483037265</v>
      </c>
      <c r="L7" s="77">
        <f t="shared" si="2"/>
        <v>17493.031193737879</v>
      </c>
      <c r="M7" s="77">
        <f t="shared" si="2"/>
        <v>16749.370876754292</v>
      </c>
      <c r="N7" s="77">
        <f t="shared" si="2"/>
        <v>16810.132000353362</v>
      </c>
      <c r="O7" s="77">
        <f t="shared" si="2"/>
        <v>17154.009258608599</v>
      </c>
      <c r="P7" s="77">
        <f t="shared" si="2"/>
        <v>17236.176010634172</v>
      </c>
      <c r="Q7" s="77">
        <f t="shared" si="2"/>
        <v>17558.524985524171</v>
      </c>
    </row>
    <row r="8" spans="1:17" ht="11.45" customHeight="1" x14ac:dyDescent="0.25">
      <c r="A8" s="62" t="s">
        <v>58</v>
      </c>
      <c r="B8" s="77">
        <f t="shared" ref="B8" si="3">IF(B35=0,0,B35*B145)</f>
        <v>5475.0603903933297</v>
      </c>
      <c r="C8" s="77">
        <f t="shared" ref="C8:Q8" si="4">IF(C35=0,0,C35*C145)</f>
        <v>5751.222110048624</v>
      </c>
      <c r="D8" s="77">
        <f t="shared" si="4"/>
        <v>6565.6518035398658</v>
      </c>
      <c r="E8" s="77">
        <f t="shared" si="4"/>
        <v>6961.7975280019127</v>
      </c>
      <c r="F8" s="77">
        <f t="shared" si="4"/>
        <v>7204.7009701352035</v>
      </c>
      <c r="G8" s="77">
        <f t="shared" si="4"/>
        <v>7430.4073144858958</v>
      </c>
      <c r="H8" s="77">
        <f t="shared" si="4"/>
        <v>7793.5310010849498</v>
      </c>
      <c r="I8" s="77">
        <f t="shared" si="4"/>
        <v>8203.7144132218673</v>
      </c>
      <c r="J8" s="77">
        <f t="shared" si="4"/>
        <v>8697.3754353105396</v>
      </c>
      <c r="K8" s="77">
        <f t="shared" si="4"/>
        <v>8941.1768518521276</v>
      </c>
      <c r="L8" s="77">
        <f t="shared" si="4"/>
        <v>9063.5139385189395</v>
      </c>
      <c r="M8" s="77">
        <f t="shared" si="4"/>
        <v>9098.2297679457552</v>
      </c>
      <c r="N8" s="77">
        <f t="shared" si="4"/>
        <v>9063.2493092285258</v>
      </c>
      <c r="O8" s="77">
        <f t="shared" si="4"/>
        <v>8914.7929976826417</v>
      </c>
      <c r="P8" s="77">
        <f t="shared" si="4"/>
        <v>8932.3052593645334</v>
      </c>
      <c r="Q8" s="77">
        <f t="shared" si="4"/>
        <v>8860.8739889395765</v>
      </c>
    </row>
    <row r="9" spans="1:17" ht="11.45" customHeight="1" x14ac:dyDescent="0.25">
      <c r="A9" s="62" t="s">
        <v>57</v>
      </c>
      <c r="B9" s="77">
        <f t="shared" ref="B9" si="5">IF(B36=0,0,B36*B146)</f>
        <v>0</v>
      </c>
      <c r="C9" s="77">
        <f t="shared" ref="C9:Q9" si="6">IF(C36=0,0,C36*C146)</f>
        <v>0</v>
      </c>
      <c r="D9" s="77">
        <f t="shared" si="6"/>
        <v>0</v>
      </c>
      <c r="E9" s="77">
        <f t="shared" si="6"/>
        <v>0</v>
      </c>
      <c r="F9" s="77">
        <f t="shared" si="6"/>
        <v>0</v>
      </c>
      <c r="G9" s="77">
        <f t="shared" si="6"/>
        <v>29.353821880609743</v>
      </c>
      <c r="H9" s="77">
        <f t="shared" si="6"/>
        <v>29.184620827731862</v>
      </c>
      <c r="I9" s="77">
        <f t="shared" si="6"/>
        <v>27.966462426601897</v>
      </c>
      <c r="J9" s="77">
        <f t="shared" si="6"/>
        <v>26.478667892917652</v>
      </c>
      <c r="K9" s="77">
        <f t="shared" si="6"/>
        <v>25.324361548195569</v>
      </c>
      <c r="L9" s="77">
        <f t="shared" si="6"/>
        <v>51.938856040306206</v>
      </c>
      <c r="M9" s="77">
        <f t="shared" si="6"/>
        <v>788.17006605546919</v>
      </c>
      <c r="N9" s="77">
        <f t="shared" si="6"/>
        <v>846.07762653510258</v>
      </c>
      <c r="O9" s="77">
        <f t="shared" si="6"/>
        <v>892.62409297298109</v>
      </c>
      <c r="P9" s="77">
        <f t="shared" si="6"/>
        <v>872.73496244968476</v>
      </c>
      <c r="Q9" s="77">
        <f t="shared" si="6"/>
        <v>906.25060623612717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40.081056583464971</v>
      </c>
      <c r="D10" s="77">
        <f t="shared" si="8"/>
        <v>40.728551349477712</v>
      </c>
      <c r="E10" s="77">
        <f t="shared" si="8"/>
        <v>118.1929182848915</v>
      </c>
      <c r="F10" s="77">
        <f t="shared" si="8"/>
        <v>139.13296783191996</v>
      </c>
      <c r="G10" s="77">
        <f t="shared" si="8"/>
        <v>143.76385709697922</v>
      </c>
      <c r="H10" s="77">
        <f t="shared" si="8"/>
        <v>143.63992138817574</v>
      </c>
      <c r="I10" s="77">
        <f t="shared" si="8"/>
        <v>272.13077389001921</v>
      </c>
      <c r="J10" s="77">
        <f t="shared" si="8"/>
        <v>251.06296187650497</v>
      </c>
      <c r="K10" s="77">
        <f t="shared" si="8"/>
        <v>246.99330356241313</v>
      </c>
      <c r="L10" s="77">
        <f t="shared" si="8"/>
        <v>270.51601170287398</v>
      </c>
      <c r="M10" s="77">
        <f t="shared" si="8"/>
        <v>251.01393872060487</v>
      </c>
      <c r="N10" s="77">
        <f t="shared" si="8"/>
        <v>215.23145482713639</v>
      </c>
      <c r="O10" s="77">
        <f t="shared" si="8"/>
        <v>193.19524385560976</v>
      </c>
      <c r="P10" s="77">
        <f t="shared" si="8"/>
        <v>208.59154342609713</v>
      </c>
      <c r="Q10" s="77">
        <f t="shared" si="8"/>
        <v>203.31950811551016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8.0976367745067265E-2</v>
      </c>
      <c r="O11" s="77">
        <f t="shared" si="10"/>
        <v>8.3258955856895384E-2</v>
      </c>
      <c r="P11" s="77">
        <f t="shared" si="10"/>
        <v>0.33757397460837152</v>
      </c>
      <c r="Q11" s="77">
        <f t="shared" si="10"/>
        <v>0.63397597508980574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0</v>
      </c>
      <c r="K12" s="77">
        <f t="shared" si="12"/>
        <v>0</v>
      </c>
      <c r="L12" s="77">
        <f t="shared" si="12"/>
        <v>0</v>
      </c>
      <c r="M12" s="77">
        <f t="shared" si="12"/>
        <v>0.21535052387817996</v>
      </c>
      <c r="N12" s="77">
        <f t="shared" si="12"/>
        <v>0.22863268813032303</v>
      </c>
      <c r="O12" s="77">
        <f t="shared" si="12"/>
        <v>0.29514792431407205</v>
      </c>
      <c r="P12" s="77">
        <f t="shared" si="12"/>
        <v>0.85465015090286789</v>
      </c>
      <c r="Q12" s="77">
        <f t="shared" si="12"/>
        <v>1.3969352095274725</v>
      </c>
    </row>
    <row r="13" spans="1:17" ht="11.45" customHeight="1" x14ac:dyDescent="0.25">
      <c r="A13" s="19" t="s">
        <v>28</v>
      </c>
      <c r="B13" s="76">
        <v>9317.4634999999998</v>
      </c>
      <c r="C13" s="76">
        <v>9245.6372200000005</v>
      </c>
      <c r="D13" s="76">
        <v>9248.7883700000002</v>
      </c>
      <c r="E13" s="76">
        <v>8773.9943999999996</v>
      </c>
      <c r="F13" s="76">
        <v>8849.7632300000005</v>
      </c>
      <c r="G13" s="76">
        <v>8537.7824600000004</v>
      </c>
      <c r="H13" s="76">
        <v>8683.5740000000005</v>
      </c>
      <c r="I13" s="76">
        <v>8652.0620000000017</v>
      </c>
      <c r="J13" s="76">
        <v>7448.7155999999995</v>
      </c>
      <c r="K13" s="76">
        <v>5374.3368</v>
      </c>
      <c r="L13" s="76">
        <v>5270.7794999999996</v>
      </c>
      <c r="M13" s="76">
        <v>5477.0729099999999</v>
      </c>
      <c r="N13" s="76">
        <v>5432.0914300000004</v>
      </c>
      <c r="O13" s="76">
        <v>5257.4942000000001</v>
      </c>
      <c r="P13" s="76">
        <v>5353.2087200000005</v>
      </c>
      <c r="Q13" s="76">
        <v>5367.6304499999997</v>
      </c>
    </row>
    <row r="14" spans="1:17" ht="11.45" customHeight="1" x14ac:dyDescent="0.25">
      <c r="A14" s="62" t="s">
        <v>59</v>
      </c>
      <c r="B14" s="75">
        <f t="shared" ref="B14" si="13">IF(B41=0,0,B41*B151)</f>
        <v>0</v>
      </c>
      <c r="C14" s="75">
        <f t="shared" ref="C14:Q14" si="14">IF(C41=0,0,C41*C151)</f>
        <v>0</v>
      </c>
      <c r="D14" s="75">
        <f t="shared" si="14"/>
        <v>0</v>
      </c>
      <c r="E14" s="75">
        <f t="shared" si="14"/>
        <v>0</v>
      </c>
      <c r="F14" s="75">
        <f t="shared" si="14"/>
        <v>0</v>
      </c>
      <c r="G14" s="75">
        <f t="shared" si="14"/>
        <v>0</v>
      </c>
      <c r="H14" s="75">
        <f t="shared" si="14"/>
        <v>0</v>
      </c>
      <c r="I14" s="75">
        <f t="shared" si="14"/>
        <v>0</v>
      </c>
      <c r="J14" s="75">
        <f t="shared" si="14"/>
        <v>0</v>
      </c>
      <c r="K14" s="75">
        <f t="shared" si="14"/>
        <v>0</v>
      </c>
      <c r="L14" s="75">
        <f t="shared" si="14"/>
        <v>0</v>
      </c>
      <c r="M14" s="75">
        <f t="shared" si="14"/>
        <v>0</v>
      </c>
      <c r="N14" s="75">
        <f t="shared" si="14"/>
        <v>0</v>
      </c>
      <c r="O14" s="75">
        <f t="shared" si="14"/>
        <v>0</v>
      </c>
      <c r="P14" s="75">
        <f t="shared" si="14"/>
        <v>0</v>
      </c>
      <c r="Q14" s="75">
        <f t="shared" si="14"/>
        <v>0</v>
      </c>
    </row>
    <row r="15" spans="1:17" ht="11.45" customHeight="1" x14ac:dyDescent="0.25">
      <c r="A15" s="62" t="s">
        <v>58</v>
      </c>
      <c r="B15" s="75">
        <f t="shared" ref="B15" si="15">IF(B42=0,0,B42*B152)</f>
        <v>9317.4634999999998</v>
      </c>
      <c r="C15" s="75">
        <f t="shared" ref="C15:Q15" si="16">IF(C42=0,0,C42*C152)</f>
        <v>9245.6372200000005</v>
      </c>
      <c r="D15" s="75">
        <f t="shared" si="16"/>
        <v>9248.7883700000002</v>
      </c>
      <c r="E15" s="75">
        <f t="shared" si="16"/>
        <v>8773.9943999999996</v>
      </c>
      <c r="F15" s="75">
        <f t="shared" si="16"/>
        <v>8849.7632300000005</v>
      </c>
      <c r="G15" s="75">
        <f t="shared" si="16"/>
        <v>8537.7824600000004</v>
      </c>
      <c r="H15" s="75">
        <f t="shared" si="16"/>
        <v>8683.5740000000005</v>
      </c>
      <c r="I15" s="75">
        <f t="shared" si="16"/>
        <v>8652.0620000000017</v>
      </c>
      <c r="J15" s="75">
        <f t="shared" si="16"/>
        <v>7448.7155999999995</v>
      </c>
      <c r="K15" s="75">
        <f t="shared" si="16"/>
        <v>5374.3368</v>
      </c>
      <c r="L15" s="75">
        <f t="shared" si="16"/>
        <v>5186.2886864367692</v>
      </c>
      <c r="M15" s="75">
        <f t="shared" si="16"/>
        <v>5265.610938153849</v>
      </c>
      <c r="N15" s="75">
        <f t="shared" si="16"/>
        <v>5220.7850490269866</v>
      </c>
      <c r="O15" s="75">
        <f t="shared" si="16"/>
        <v>5049.7034575686193</v>
      </c>
      <c r="P15" s="75">
        <f t="shared" si="16"/>
        <v>5070.3547380780774</v>
      </c>
      <c r="Q15" s="75">
        <f t="shared" si="16"/>
        <v>5014.3216769806213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0</v>
      </c>
      <c r="D16" s="75">
        <f t="shared" si="18"/>
        <v>0</v>
      </c>
      <c r="E16" s="75">
        <f t="shared" si="18"/>
        <v>0</v>
      </c>
      <c r="F16" s="75">
        <f t="shared" si="18"/>
        <v>0</v>
      </c>
      <c r="G16" s="75">
        <f t="shared" si="18"/>
        <v>0</v>
      </c>
      <c r="H16" s="75">
        <f t="shared" si="18"/>
        <v>0</v>
      </c>
      <c r="I16" s="75">
        <f t="shared" si="18"/>
        <v>0</v>
      </c>
      <c r="J16" s="75">
        <f t="shared" si="18"/>
        <v>0</v>
      </c>
      <c r="K16" s="75">
        <f t="shared" si="18"/>
        <v>0</v>
      </c>
      <c r="L16" s="75">
        <f t="shared" si="18"/>
        <v>0</v>
      </c>
      <c r="M16" s="75">
        <f t="shared" si="18"/>
        <v>0</v>
      </c>
      <c r="N16" s="75">
        <f t="shared" si="18"/>
        <v>0</v>
      </c>
      <c r="O16" s="75">
        <f t="shared" si="18"/>
        <v>0</v>
      </c>
      <c r="P16" s="75">
        <f t="shared" si="18"/>
        <v>0</v>
      </c>
      <c r="Q16" s="75">
        <f t="shared" si="18"/>
        <v>0</v>
      </c>
    </row>
    <row r="17" spans="1:17" ht="11.45" customHeight="1" x14ac:dyDescent="0.25">
      <c r="A17" s="62" t="s">
        <v>56</v>
      </c>
      <c r="B17" s="75">
        <f t="shared" ref="B17" si="19">IF(B44=0,0,B44*B154)</f>
        <v>0</v>
      </c>
      <c r="C17" s="75">
        <f t="shared" ref="C17:Q17" si="20">IF(C44=0,0,C44*C154)</f>
        <v>0</v>
      </c>
      <c r="D17" s="75">
        <f t="shared" si="20"/>
        <v>0</v>
      </c>
      <c r="E17" s="75">
        <f t="shared" si="20"/>
        <v>0</v>
      </c>
      <c r="F17" s="75">
        <f t="shared" si="20"/>
        <v>0</v>
      </c>
      <c r="G17" s="75">
        <f t="shared" si="20"/>
        <v>0</v>
      </c>
      <c r="H17" s="75">
        <f t="shared" si="20"/>
        <v>0</v>
      </c>
      <c r="I17" s="75">
        <f t="shared" si="20"/>
        <v>0</v>
      </c>
      <c r="J17" s="75">
        <f t="shared" si="20"/>
        <v>0</v>
      </c>
      <c r="K17" s="75">
        <f t="shared" si="20"/>
        <v>0</v>
      </c>
      <c r="L17" s="75">
        <f t="shared" si="20"/>
        <v>0</v>
      </c>
      <c r="M17" s="75">
        <f t="shared" si="20"/>
        <v>0</v>
      </c>
      <c r="N17" s="75">
        <f t="shared" si="20"/>
        <v>0</v>
      </c>
      <c r="O17" s="75">
        <f t="shared" si="20"/>
        <v>0</v>
      </c>
      <c r="P17" s="75">
        <f t="shared" si="20"/>
        <v>0</v>
      </c>
      <c r="Q17" s="75">
        <f t="shared" si="20"/>
        <v>0</v>
      </c>
    </row>
    <row r="18" spans="1:17" ht="11.45" customHeight="1" x14ac:dyDescent="0.25">
      <c r="A18" s="62" t="s">
        <v>55</v>
      </c>
      <c r="B18" s="75">
        <f t="shared" ref="B18" si="21">IF(B45=0,0,B45*B155)</f>
        <v>0</v>
      </c>
      <c r="C18" s="75">
        <f t="shared" ref="C18:Q18" si="22">IF(C45=0,0,C45*C155)</f>
        <v>0</v>
      </c>
      <c r="D18" s="75">
        <f t="shared" si="22"/>
        <v>0</v>
      </c>
      <c r="E18" s="75">
        <f t="shared" si="22"/>
        <v>0</v>
      </c>
      <c r="F18" s="75">
        <f t="shared" si="22"/>
        <v>0</v>
      </c>
      <c r="G18" s="75">
        <f t="shared" si="22"/>
        <v>0</v>
      </c>
      <c r="H18" s="75">
        <f t="shared" si="22"/>
        <v>0</v>
      </c>
      <c r="I18" s="75">
        <f t="shared" si="22"/>
        <v>0</v>
      </c>
      <c r="J18" s="75">
        <f t="shared" si="22"/>
        <v>0</v>
      </c>
      <c r="K18" s="75">
        <f t="shared" si="22"/>
        <v>0</v>
      </c>
      <c r="L18" s="75">
        <f t="shared" si="22"/>
        <v>84.490813563230773</v>
      </c>
      <c r="M18" s="75">
        <f t="shared" si="22"/>
        <v>211.46197184615093</v>
      </c>
      <c r="N18" s="75">
        <f t="shared" si="22"/>
        <v>211.30638097301349</v>
      </c>
      <c r="O18" s="75">
        <f t="shared" si="22"/>
        <v>207.79074243138095</v>
      </c>
      <c r="P18" s="75">
        <f t="shared" si="22"/>
        <v>282.85398192192304</v>
      </c>
      <c r="Q18" s="75">
        <f t="shared" si="22"/>
        <v>353.30877301937795</v>
      </c>
    </row>
    <row r="19" spans="1:17" ht="11.45" customHeight="1" x14ac:dyDescent="0.25">
      <c r="A19" s="25" t="s">
        <v>51</v>
      </c>
      <c r="B19" s="79">
        <f t="shared" ref="B19" si="23">B20+B26</f>
        <v>8858.2102901313228</v>
      </c>
      <c r="C19" s="79">
        <f t="shared" ref="C19:Q19" si="24">C20+C26</f>
        <v>9355.332140842127</v>
      </c>
      <c r="D19" s="79">
        <f t="shared" si="24"/>
        <v>9275.3760305596734</v>
      </c>
      <c r="E19" s="79">
        <f t="shared" si="24"/>
        <v>9522.464499397498</v>
      </c>
      <c r="F19" s="79">
        <f t="shared" si="24"/>
        <v>10379.773706165206</v>
      </c>
      <c r="G19" s="79">
        <f t="shared" si="24"/>
        <v>10749.867059844955</v>
      </c>
      <c r="H19" s="79">
        <f t="shared" si="24"/>
        <v>10621.398183576413</v>
      </c>
      <c r="I19" s="79">
        <f t="shared" si="24"/>
        <v>12419.655174002948</v>
      </c>
      <c r="J19" s="79">
        <f t="shared" si="24"/>
        <v>12947.845371035341</v>
      </c>
      <c r="K19" s="79">
        <f t="shared" si="24"/>
        <v>11907.827596507543</v>
      </c>
      <c r="L19" s="79">
        <f t="shared" si="24"/>
        <v>12088.683782183014</v>
      </c>
      <c r="M19" s="79">
        <f t="shared" si="24"/>
        <v>12272.485468420977</v>
      </c>
      <c r="N19" s="79">
        <f t="shared" si="24"/>
        <v>12534.725910197285</v>
      </c>
      <c r="O19" s="79">
        <f t="shared" si="24"/>
        <v>12599.24189479344</v>
      </c>
      <c r="P19" s="79">
        <f t="shared" si="24"/>
        <v>13244.057959655991</v>
      </c>
      <c r="Q19" s="79">
        <f t="shared" si="24"/>
        <v>14128.753604099238</v>
      </c>
    </row>
    <row r="20" spans="1:17" ht="11.45" customHeight="1" x14ac:dyDescent="0.25">
      <c r="A20" s="23" t="s">
        <v>27</v>
      </c>
      <c r="B20" s="78">
        <v>187.66972960671094</v>
      </c>
      <c r="C20" s="78">
        <v>191.84008389792399</v>
      </c>
      <c r="D20" s="78">
        <v>194.15556623653663</v>
      </c>
      <c r="E20" s="78">
        <v>194.17121593603156</v>
      </c>
      <c r="F20" s="78">
        <v>204.57550987913464</v>
      </c>
      <c r="G20" s="78">
        <v>221.92939977179989</v>
      </c>
      <c r="H20" s="78">
        <v>222.17812363067722</v>
      </c>
      <c r="I20" s="78">
        <v>256.33950063047837</v>
      </c>
      <c r="J20" s="78">
        <v>275.30472209513323</v>
      </c>
      <c r="K20" s="78">
        <v>300.82298541491434</v>
      </c>
      <c r="L20" s="78">
        <v>312.23017960539846</v>
      </c>
      <c r="M20" s="78">
        <v>321.08551129269125</v>
      </c>
      <c r="N20" s="78">
        <v>336.18351127487574</v>
      </c>
      <c r="O20" s="78">
        <v>302.88959162483087</v>
      </c>
      <c r="P20" s="78">
        <v>263.05772579466003</v>
      </c>
      <c r="Q20" s="78">
        <v>304.21866319855826</v>
      </c>
    </row>
    <row r="21" spans="1:17" ht="11.45" customHeight="1" x14ac:dyDescent="0.25">
      <c r="A21" s="62" t="s">
        <v>59</v>
      </c>
      <c r="B21" s="77">
        <f t="shared" ref="B21" si="25">IF(B48=0,0,B48*B158)</f>
        <v>53.540075659110066</v>
      </c>
      <c r="C21" s="77">
        <f t="shared" ref="C21:Q21" si="26">IF(C48=0,0,C48*C158)</f>
        <v>54.659704810918178</v>
      </c>
      <c r="D21" s="77">
        <f t="shared" si="26"/>
        <v>55.851051236407969</v>
      </c>
      <c r="E21" s="77">
        <f t="shared" si="26"/>
        <v>55.840184517506053</v>
      </c>
      <c r="F21" s="77">
        <f t="shared" si="26"/>
        <v>70.033654170302768</v>
      </c>
      <c r="G21" s="77">
        <f t="shared" si="26"/>
        <v>71.107883451092476</v>
      </c>
      <c r="H21" s="77">
        <f t="shared" si="26"/>
        <v>73.054739315302783</v>
      </c>
      <c r="I21" s="77">
        <f t="shared" si="26"/>
        <v>79.153210162638345</v>
      </c>
      <c r="J21" s="77">
        <f t="shared" si="26"/>
        <v>82.733505697320865</v>
      </c>
      <c r="K21" s="77">
        <f t="shared" si="26"/>
        <v>82.585233865801882</v>
      </c>
      <c r="L21" s="77">
        <f t="shared" si="26"/>
        <v>63.805284361347859</v>
      </c>
      <c r="M21" s="77">
        <f t="shared" si="26"/>
        <v>65.413650264760776</v>
      </c>
      <c r="N21" s="77">
        <f t="shared" si="26"/>
        <v>66.67647310517323</v>
      </c>
      <c r="O21" s="77">
        <f t="shared" si="26"/>
        <v>67.670567325641514</v>
      </c>
      <c r="P21" s="77">
        <f t="shared" si="26"/>
        <v>63.202769337625149</v>
      </c>
      <c r="Q21" s="77">
        <f t="shared" si="26"/>
        <v>72.87110756540693</v>
      </c>
    </row>
    <row r="22" spans="1:17" ht="11.45" customHeight="1" x14ac:dyDescent="0.25">
      <c r="A22" s="62" t="s">
        <v>58</v>
      </c>
      <c r="B22" s="77">
        <f t="shared" ref="B22" si="27">IF(B49=0,0,B49*B159)</f>
        <v>134.12965394760087</v>
      </c>
      <c r="C22" s="77">
        <f t="shared" ref="C22:Q22" si="28">IF(C49=0,0,C49*C159)</f>
        <v>137.1803790870058</v>
      </c>
      <c r="D22" s="77">
        <f t="shared" si="28"/>
        <v>138.30451500012865</v>
      </c>
      <c r="E22" s="77">
        <f t="shared" si="28"/>
        <v>138.3310314185255</v>
      </c>
      <c r="F22" s="77">
        <f t="shared" si="28"/>
        <v>134.54185570883189</v>
      </c>
      <c r="G22" s="77">
        <f t="shared" si="28"/>
        <v>150.82151632070742</v>
      </c>
      <c r="H22" s="77">
        <f t="shared" si="28"/>
        <v>149.12338431537444</v>
      </c>
      <c r="I22" s="77">
        <f t="shared" si="28"/>
        <v>177.18629046784</v>
      </c>
      <c r="J22" s="77">
        <f t="shared" si="28"/>
        <v>192.57121639781235</v>
      </c>
      <c r="K22" s="77">
        <f t="shared" si="28"/>
        <v>218.23775154911246</v>
      </c>
      <c r="L22" s="77">
        <f t="shared" si="28"/>
        <v>248.42489524405062</v>
      </c>
      <c r="M22" s="77">
        <f t="shared" si="28"/>
        <v>255.67186102793048</v>
      </c>
      <c r="N22" s="77">
        <f t="shared" si="28"/>
        <v>269.49507378544502</v>
      </c>
      <c r="O22" s="77">
        <f t="shared" si="28"/>
        <v>235.197883041268</v>
      </c>
      <c r="P22" s="77">
        <f t="shared" si="28"/>
        <v>199.8297761577744</v>
      </c>
      <c r="Q22" s="77">
        <f t="shared" si="28"/>
        <v>231.28717786822827</v>
      </c>
    </row>
    <row r="23" spans="1:17" ht="11.45" customHeight="1" x14ac:dyDescent="0.25">
      <c r="A23" s="62" t="s">
        <v>57</v>
      </c>
      <c r="B23" s="77">
        <f t="shared" ref="B23" si="29">IF(B50=0,0,B50*B160)</f>
        <v>0</v>
      </c>
      <c r="C23" s="77">
        <f t="shared" ref="C23:Q23" si="30">IF(C50=0,0,C50*C160)</f>
        <v>0</v>
      </c>
      <c r="D23" s="77">
        <f t="shared" si="30"/>
        <v>0</v>
      </c>
      <c r="E23" s="77">
        <f t="shared" si="30"/>
        <v>0</v>
      </c>
      <c r="F23" s="77">
        <f t="shared" si="30"/>
        <v>0</v>
      </c>
      <c r="G23" s="77">
        <f t="shared" si="30"/>
        <v>0</v>
      </c>
      <c r="H23" s="77">
        <f t="shared" si="30"/>
        <v>0</v>
      </c>
      <c r="I23" s="77">
        <f t="shared" si="30"/>
        <v>0</v>
      </c>
      <c r="J23" s="77">
        <f t="shared" si="30"/>
        <v>0</v>
      </c>
      <c r="K23" s="77">
        <f t="shared" si="30"/>
        <v>0</v>
      </c>
      <c r="L23" s="77">
        <f t="shared" si="30"/>
        <v>0</v>
      </c>
      <c r="M23" s="77">
        <f t="shared" si="30"/>
        <v>0</v>
      </c>
      <c r="N23" s="77">
        <f t="shared" si="30"/>
        <v>6.5664529609321546E-3</v>
      </c>
      <c r="O23" s="77">
        <f t="shared" si="30"/>
        <v>8.5756610040916646E-3</v>
      </c>
      <c r="P23" s="77">
        <f t="shared" si="30"/>
        <v>1.0642973121795192E-2</v>
      </c>
      <c r="Q23" s="77">
        <f t="shared" si="30"/>
        <v>3.9385767372448074E-2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0</v>
      </c>
      <c r="D24" s="77">
        <f t="shared" si="32"/>
        <v>0</v>
      </c>
      <c r="E24" s="77">
        <f t="shared" si="32"/>
        <v>0</v>
      </c>
      <c r="F24" s="77">
        <f t="shared" si="32"/>
        <v>0</v>
      </c>
      <c r="G24" s="77">
        <f t="shared" si="32"/>
        <v>0</v>
      </c>
      <c r="H24" s="77">
        <f t="shared" si="32"/>
        <v>0</v>
      </c>
      <c r="I24" s="77">
        <f t="shared" si="32"/>
        <v>0</v>
      </c>
      <c r="J24" s="77">
        <f t="shared" si="32"/>
        <v>0</v>
      </c>
      <c r="K24" s="77">
        <f t="shared" si="32"/>
        <v>0</v>
      </c>
      <c r="L24" s="77">
        <f t="shared" si="32"/>
        <v>0</v>
      </c>
      <c r="M24" s="77">
        <f t="shared" si="32"/>
        <v>0</v>
      </c>
      <c r="N24" s="77">
        <f t="shared" si="32"/>
        <v>5.3979312965289029E-3</v>
      </c>
      <c r="O24" s="77">
        <f t="shared" si="32"/>
        <v>9.8694319257215234E-3</v>
      </c>
      <c r="P24" s="77">
        <f t="shared" si="32"/>
        <v>7.7945827323405541E-3</v>
      </c>
      <c r="Q24" s="77">
        <f t="shared" si="32"/>
        <v>1.0198736714443728E-2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0</v>
      </c>
      <c r="F25" s="77">
        <f t="shared" si="34"/>
        <v>0</v>
      </c>
      <c r="G25" s="77">
        <f t="shared" si="34"/>
        <v>0</v>
      </c>
      <c r="H25" s="77">
        <f t="shared" si="34"/>
        <v>0</v>
      </c>
      <c r="I25" s="77">
        <f t="shared" si="34"/>
        <v>0</v>
      </c>
      <c r="J25" s="77">
        <f t="shared" si="34"/>
        <v>0</v>
      </c>
      <c r="K25" s="77">
        <f t="shared" si="34"/>
        <v>0</v>
      </c>
      <c r="L25" s="77">
        <f t="shared" si="34"/>
        <v>0</v>
      </c>
      <c r="M25" s="77">
        <f t="shared" si="34"/>
        <v>0</v>
      </c>
      <c r="N25" s="77">
        <f t="shared" si="34"/>
        <v>0</v>
      </c>
      <c r="O25" s="77">
        <f t="shared" si="34"/>
        <v>2.6961649914769327E-3</v>
      </c>
      <c r="P25" s="77">
        <f t="shared" si="34"/>
        <v>6.7427434063276276E-3</v>
      </c>
      <c r="Q25" s="77">
        <f t="shared" si="34"/>
        <v>1.0793260836107365E-2</v>
      </c>
    </row>
    <row r="26" spans="1:17" ht="11.45" customHeight="1" x14ac:dyDescent="0.25">
      <c r="A26" s="19" t="s">
        <v>24</v>
      </c>
      <c r="B26" s="76">
        <v>8670.5405605246124</v>
      </c>
      <c r="C26" s="76">
        <v>9163.4920569442038</v>
      </c>
      <c r="D26" s="76">
        <v>9081.2204643231362</v>
      </c>
      <c r="E26" s="76">
        <v>9328.2932834614658</v>
      </c>
      <c r="F26" s="76">
        <v>10175.198196286072</v>
      </c>
      <c r="G26" s="76">
        <v>10527.937660073156</v>
      </c>
      <c r="H26" s="76">
        <v>10399.220059945736</v>
      </c>
      <c r="I26" s="76">
        <v>12163.31567337247</v>
      </c>
      <c r="J26" s="76">
        <v>12672.540648940207</v>
      </c>
      <c r="K26" s="76">
        <v>11607.004611092629</v>
      </c>
      <c r="L26" s="76">
        <v>11776.453602577616</v>
      </c>
      <c r="M26" s="76">
        <v>11951.399957128286</v>
      </c>
      <c r="N26" s="76">
        <v>12198.542398922409</v>
      </c>
      <c r="O26" s="76">
        <v>12296.352303168609</v>
      </c>
      <c r="P26" s="76">
        <v>12981.00023386133</v>
      </c>
      <c r="Q26" s="76">
        <v>13824.534940900679</v>
      </c>
    </row>
    <row r="27" spans="1:17" ht="11.45" customHeight="1" x14ac:dyDescent="0.25">
      <c r="A27" s="17" t="s">
        <v>23</v>
      </c>
      <c r="B27" s="75">
        <v>5056</v>
      </c>
      <c r="C27" s="75">
        <v>5318</v>
      </c>
      <c r="D27" s="75">
        <v>5020</v>
      </c>
      <c r="E27" s="75">
        <v>5204</v>
      </c>
      <c r="F27" s="75">
        <v>5422</v>
      </c>
      <c r="G27" s="75">
        <v>5621</v>
      </c>
      <c r="H27" s="75">
        <v>5203</v>
      </c>
      <c r="I27" s="75">
        <v>5617</v>
      </c>
      <c r="J27" s="75">
        <v>6319</v>
      </c>
      <c r="K27" s="75">
        <v>5519</v>
      </c>
      <c r="L27" s="75">
        <v>5198</v>
      </c>
      <c r="M27" s="75">
        <v>4906</v>
      </c>
      <c r="N27" s="75">
        <v>5073</v>
      </c>
      <c r="O27" s="75">
        <v>4566</v>
      </c>
      <c r="P27" s="75">
        <v>5094</v>
      </c>
      <c r="Q27" s="75">
        <v>5245</v>
      </c>
    </row>
    <row r="28" spans="1:17" ht="11.45" customHeight="1" x14ac:dyDescent="0.25">
      <c r="A28" s="15" t="s">
        <v>22</v>
      </c>
      <c r="B28" s="74">
        <v>3614.5405605246124</v>
      </c>
      <c r="C28" s="74">
        <v>3845.4920569442038</v>
      </c>
      <c r="D28" s="74">
        <v>4061.2204643231362</v>
      </c>
      <c r="E28" s="74">
        <v>4124.2932834614658</v>
      </c>
      <c r="F28" s="74">
        <v>4753.1981962860718</v>
      </c>
      <c r="G28" s="74">
        <v>4906.9376600731557</v>
      </c>
      <c r="H28" s="74">
        <v>5196.2200599457356</v>
      </c>
      <c r="I28" s="74">
        <v>6546.31567337247</v>
      </c>
      <c r="J28" s="74">
        <v>6353.5406489402067</v>
      </c>
      <c r="K28" s="74">
        <v>6088.0046110926287</v>
      </c>
      <c r="L28" s="74">
        <v>6578.453602577616</v>
      </c>
      <c r="M28" s="74">
        <v>7045.3999571282857</v>
      </c>
      <c r="N28" s="74">
        <v>7125.5423989224091</v>
      </c>
      <c r="O28" s="74">
        <v>7730.3523031686091</v>
      </c>
      <c r="P28" s="74">
        <v>7887.0002338613303</v>
      </c>
      <c r="Q28" s="74">
        <v>8579.5349409006794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15484.459047254752</v>
      </c>
      <c r="C30" s="68">
        <f t="shared" si="35"/>
        <v>15850.324863799713</v>
      </c>
      <c r="D30" s="68">
        <f t="shared" si="35"/>
        <v>16611.494296570156</v>
      </c>
      <c r="E30" s="68">
        <f t="shared" si="35"/>
        <v>16813.721995694304</v>
      </c>
      <c r="F30" s="68">
        <f t="shared" si="35"/>
        <v>17008.742153166808</v>
      </c>
      <c r="G30" s="68">
        <f t="shared" si="35"/>
        <v>17439.54059319786</v>
      </c>
      <c r="H30" s="68">
        <f t="shared" si="35"/>
        <v>17774.297683127075</v>
      </c>
      <c r="I30" s="68">
        <f t="shared" si="35"/>
        <v>18278.997243921065</v>
      </c>
      <c r="J30" s="68">
        <f t="shared" si="35"/>
        <v>19019.988141663758</v>
      </c>
      <c r="K30" s="68">
        <f t="shared" si="35"/>
        <v>18949.77684611451</v>
      </c>
      <c r="L30" s="68">
        <f t="shared" si="35"/>
        <v>19808.893198095291</v>
      </c>
      <c r="M30" s="68">
        <f t="shared" si="35"/>
        <v>19831.794713654766</v>
      </c>
      <c r="N30" s="68">
        <f t="shared" si="35"/>
        <v>19835.018256594649</v>
      </c>
      <c r="O30" s="68">
        <f t="shared" si="35"/>
        <v>19774.728746071742</v>
      </c>
      <c r="P30" s="68">
        <f t="shared" si="35"/>
        <v>19816.571027081482</v>
      </c>
      <c r="Q30" s="68">
        <f t="shared" si="35"/>
        <v>20294.950576293893</v>
      </c>
    </row>
    <row r="31" spans="1:17" ht="11.45" customHeight="1" x14ac:dyDescent="0.25">
      <c r="A31" s="25" t="s">
        <v>39</v>
      </c>
      <c r="B31" s="79">
        <f t="shared" ref="B31:Q31" si="36">B32+B33+B40</f>
        <v>13159.99620956404</v>
      </c>
      <c r="C31" s="79">
        <f t="shared" si="36"/>
        <v>13428.971078766266</v>
      </c>
      <c r="D31" s="79">
        <f t="shared" si="36"/>
        <v>13926.442872381458</v>
      </c>
      <c r="E31" s="79">
        <f t="shared" si="36"/>
        <v>14089.903251138359</v>
      </c>
      <c r="F31" s="79">
        <f t="shared" si="36"/>
        <v>14043.789952948402</v>
      </c>
      <c r="G31" s="79">
        <f t="shared" si="36"/>
        <v>14263.04733937472</v>
      </c>
      <c r="H31" s="79">
        <f t="shared" si="36"/>
        <v>14477.790679144249</v>
      </c>
      <c r="I31" s="79">
        <f t="shared" si="36"/>
        <v>14503.372912435838</v>
      </c>
      <c r="J31" s="79">
        <f t="shared" si="36"/>
        <v>14831.3093064888</v>
      </c>
      <c r="K31" s="79">
        <f t="shared" si="36"/>
        <v>14773.678486100882</v>
      </c>
      <c r="L31" s="79">
        <f t="shared" si="36"/>
        <v>15240.290956043527</v>
      </c>
      <c r="M31" s="79">
        <f t="shared" si="36"/>
        <v>15146.103121366161</v>
      </c>
      <c r="N31" s="79">
        <f t="shared" si="36"/>
        <v>15090.931106546148</v>
      </c>
      <c r="O31" s="79">
        <f t="shared" si="36"/>
        <v>15312.894330363913</v>
      </c>
      <c r="P31" s="79">
        <f t="shared" si="36"/>
        <v>15535.711121274388</v>
      </c>
      <c r="Q31" s="79">
        <f t="shared" si="36"/>
        <v>15695.867579485934</v>
      </c>
    </row>
    <row r="32" spans="1:17" ht="11.45" customHeight="1" x14ac:dyDescent="0.25">
      <c r="A32" s="23" t="s">
        <v>30</v>
      </c>
      <c r="B32" s="78">
        <v>52.081990473209899</v>
      </c>
      <c r="C32" s="78">
        <v>55.010300492689709</v>
      </c>
      <c r="D32" s="78">
        <v>48.162265648508743</v>
      </c>
      <c r="E32" s="78">
        <v>49.009485783565239</v>
      </c>
      <c r="F32" s="78">
        <v>51.737449359509064</v>
      </c>
      <c r="G32" s="78">
        <v>56.644554870790316</v>
      </c>
      <c r="H32" s="78">
        <v>58.721170310504178</v>
      </c>
      <c r="I32" s="78">
        <v>64.280214667367005</v>
      </c>
      <c r="J32" s="78">
        <v>69.997994819147323</v>
      </c>
      <c r="K32" s="78">
        <v>61.373486406628246</v>
      </c>
      <c r="L32" s="78">
        <v>56.4031241980339</v>
      </c>
      <c r="M32" s="78">
        <v>68.257771691519153</v>
      </c>
      <c r="N32" s="78">
        <v>79.97135207866441</v>
      </c>
      <c r="O32" s="78">
        <v>81.878022001180213</v>
      </c>
      <c r="P32" s="78">
        <v>91.110983475544955</v>
      </c>
      <c r="Q32" s="78">
        <v>101.71649118862555</v>
      </c>
    </row>
    <row r="33" spans="1:17" ht="11.45" customHeight="1" x14ac:dyDescent="0.25">
      <c r="A33" s="19" t="s">
        <v>29</v>
      </c>
      <c r="B33" s="76">
        <v>12807.714219090829</v>
      </c>
      <c r="C33" s="76">
        <v>13079.760778273576</v>
      </c>
      <c r="D33" s="76">
        <v>13588.38060673295</v>
      </c>
      <c r="E33" s="76">
        <v>13737.822548693486</v>
      </c>
      <c r="F33" s="76">
        <v>13708.852503588892</v>
      </c>
      <c r="G33" s="76">
        <v>13934.902784503929</v>
      </c>
      <c r="H33" s="76">
        <v>14140.069508833745</v>
      </c>
      <c r="I33" s="76">
        <v>14100.09269776847</v>
      </c>
      <c r="J33" s="76">
        <v>14426.311311669653</v>
      </c>
      <c r="K33" s="76">
        <v>14395.104999694253</v>
      </c>
      <c r="L33" s="76">
        <v>14870.287831845493</v>
      </c>
      <c r="M33" s="76">
        <v>14776.845349674642</v>
      </c>
      <c r="N33" s="76">
        <v>14710.959754467483</v>
      </c>
      <c r="O33" s="76">
        <v>14939.943865390471</v>
      </c>
      <c r="P33" s="76">
        <v>15147.863946580126</v>
      </c>
      <c r="Q33" s="76">
        <v>15296.43248324866</v>
      </c>
    </row>
    <row r="34" spans="1:17" ht="11.45" customHeight="1" x14ac:dyDescent="0.25">
      <c r="A34" s="62" t="s">
        <v>59</v>
      </c>
      <c r="B34" s="77">
        <v>9953.3578064305657</v>
      </c>
      <c r="C34" s="77">
        <v>10010.504634463621</v>
      </c>
      <c r="D34" s="77">
        <v>10082.624399725892</v>
      </c>
      <c r="E34" s="77">
        <v>9972.8024972279545</v>
      </c>
      <c r="F34" s="77">
        <v>9826.8606005958645</v>
      </c>
      <c r="G34" s="77">
        <v>9925.9948968436674</v>
      </c>
      <c r="H34" s="77">
        <v>9960.9449266085048</v>
      </c>
      <c r="I34" s="77">
        <v>9586.1715363833137</v>
      </c>
      <c r="J34" s="77">
        <v>9625.0107928652997</v>
      </c>
      <c r="K34" s="77">
        <v>9480.3885778989061</v>
      </c>
      <c r="L34" s="77">
        <v>9785.6550676475945</v>
      </c>
      <c r="M34" s="77">
        <v>9303.2670376328006</v>
      </c>
      <c r="N34" s="77">
        <v>9278.0505982059149</v>
      </c>
      <c r="O34" s="77">
        <v>9534.4453422662937</v>
      </c>
      <c r="P34" s="77">
        <v>9679.063726828268</v>
      </c>
      <c r="Q34" s="77">
        <v>9853.2866520358639</v>
      </c>
    </row>
    <row r="35" spans="1:17" ht="11.45" customHeight="1" x14ac:dyDescent="0.25">
      <c r="A35" s="62" t="s">
        <v>58</v>
      </c>
      <c r="B35" s="77">
        <v>2854.3564126602637</v>
      </c>
      <c r="C35" s="77">
        <v>3046.7892096180781</v>
      </c>
      <c r="D35" s="77">
        <v>3482.9140416831151</v>
      </c>
      <c r="E35" s="77">
        <v>3698.6574096880199</v>
      </c>
      <c r="F35" s="77">
        <v>3804.3689895355219</v>
      </c>
      <c r="G35" s="77">
        <v>3912.6026035630084</v>
      </c>
      <c r="H35" s="77">
        <v>4083.485262172464</v>
      </c>
      <c r="I35" s="77">
        <v>4346.1029396381673</v>
      </c>
      <c r="J35" s="77">
        <v>4644.9173412265227</v>
      </c>
      <c r="K35" s="77">
        <v>4761.7535233921226</v>
      </c>
      <c r="L35" s="77">
        <v>4900.7235576421836</v>
      </c>
      <c r="M35" s="77">
        <v>4884.6410371667598</v>
      </c>
      <c r="N35" s="77">
        <v>4835.1316680831114</v>
      </c>
      <c r="O35" s="77">
        <v>4789.3857988481432</v>
      </c>
      <c r="P35" s="77">
        <v>4848.3587889142609</v>
      </c>
      <c r="Q35" s="77">
        <v>4806.2727583012957</v>
      </c>
    </row>
    <row r="36" spans="1:17" ht="11.45" customHeight="1" x14ac:dyDescent="0.25">
      <c r="A36" s="62" t="s">
        <v>57</v>
      </c>
      <c r="B36" s="77">
        <v>0</v>
      </c>
      <c r="C36" s="77">
        <v>0</v>
      </c>
      <c r="D36" s="77">
        <v>0</v>
      </c>
      <c r="E36" s="77">
        <v>0</v>
      </c>
      <c r="F36" s="77">
        <v>0</v>
      </c>
      <c r="G36" s="77">
        <v>16.329517425648206</v>
      </c>
      <c r="H36" s="77">
        <v>16.150468308345559</v>
      </c>
      <c r="I36" s="77">
        <v>15.63920431454625</v>
      </c>
      <c r="J36" s="77">
        <v>14.919629269896166</v>
      </c>
      <c r="K36" s="77">
        <v>14.224886002344949</v>
      </c>
      <c r="L36" s="77">
        <v>29.622855039025222</v>
      </c>
      <c r="M36" s="77">
        <v>446.56798365915989</v>
      </c>
      <c r="N36" s="77">
        <v>476.38985465633243</v>
      </c>
      <c r="O36" s="77">
        <v>506.28612914829995</v>
      </c>
      <c r="P36" s="77">
        <v>500.12618368347177</v>
      </c>
      <c r="Q36" s="77">
        <v>519.09248735143126</v>
      </c>
    </row>
    <row r="37" spans="1:17" ht="11.45" customHeight="1" x14ac:dyDescent="0.25">
      <c r="A37" s="62" t="s">
        <v>56</v>
      </c>
      <c r="B37" s="77">
        <v>0</v>
      </c>
      <c r="C37" s="77">
        <v>22.466934191875701</v>
      </c>
      <c r="D37" s="77">
        <v>22.842165323941568</v>
      </c>
      <c r="E37" s="77">
        <v>66.362641777511399</v>
      </c>
      <c r="F37" s="77">
        <v>77.622913457505717</v>
      </c>
      <c r="G37" s="77">
        <v>79.975766671605754</v>
      </c>
      <c r="H37" s="77">
        <v>79.488851744429923</v>
      </c>
      <c r="I37" s="77">
        <v>152.17901743244249</v>
      </c>
      <c r="J37" s="77">
        <v>141.46354830793518</v>
      </c>
      <c r="K37" s="77">
        <v>138.73801240087928</v>
      </c>
      <c r="L37" s="77">
        <v>154.28635151669087</v>
      </c>
      <c r="M37" s="77">
        <v>142.22157540922839</v>
      </c>
      <c r="N37" s="77">
        <v>121.18755805241292</v>
      </c>
      <c r="O37" s="77">
        <v>109.57812247229947</v>
      </c>
      <c r="P37" s="77">
        <v>119.53467782420088</v>
      </c>
      <c r="Q37" s="77">
        <v>116.45965086091253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4.4226474362748965E-2</v>
      </c>
      <c r="O38" s="77">
        <v>4.5806817410901868E-2</v>
      </c>
      <c r="P38" s="77">
        <v>0.18764539427081228</v>
      </c>
      <c r="Q38" s="77">
        <v>0.35224186186346113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0.147715806692131</v>
      </c>
      <c r="N39" s="77">
        <v>0.15584899534847649</v>
      </c>
      <c r="O39" s="77">
        <v>0.20266583802291066</v>
      </c>
      <c r="P39" s="77">
        <v>0.59292393565474344</v>
      </c>
      <c r="Q39" s="77">
        <v>0.96869283729576749</v>
      </c>
    </row>
    <row r="40" spans="1:17" ht="11.45" customHeight="1" x14ac:dyDescent="0.25">
      <c r="A40" s="19" t="s">
        <v>28</v>
      </c>
      <c r="B40" s="76">
        <v>300.2</v>
      </c>
      <c r="C40" s="76">
        <v>294.2</v>
      </c>
      <c r="D40" s="76">
        <v>289.89999999999998</v>
      </c>
      <c r="E40" s="76">
        <v>303.07121666130826</v>
      </c>
      <c r="F40" s="76">
        <v>283.2</v>
      </c>
      <c r="G40" s="76">
        <v>271.5</v>
      </c>
      <c r="H40" s="76">
        <v>279</v>
      </c>
      <c r="I40" s="76">
        <v>339</v>
      </c>
      <c r="J40" s="76">
        <v>335</v>
      </c>
      <c r="K40" s="76">
        <v>317.2</v>
      </c>
      <c r="L40" s="76">
        <v>313.60000000000002</v>
      </c>
      <c r="M40" s="76">
        <v>301</v>
      </c>
      <c r="N40" s="76">
        <v>300</v>
      </c>
      <c r="O40" s="76">
        <v>291.0724429722639</v>
      </c>
      <c r="P40" s="76">
        <v>296.73619121871661</v>
      </c>
      <c r="Q40" s="76">
        <v>297.71860504864873</v>
      </c>
    </row>
    <row r="41" spans="1:17" ht="11.45" customHeight="1" x14ac:dyDescent="0.25">
      <c r="A41" s="62" t="s">
        <v>59</v>
      </c>
      <c r="B41" s="75">
        <v>0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5">
        <v>0</v>
      </c>
      <c r="Q41" s="75">
        <v>0</v>
      </c>
    </row>
    <row r="42" spans="1:17" ht="11.45" customHeight="1" x14ac:dyDescent="0.25">
      <c r="A42" s="62" t="s">
        <v>58</v>
      </c>
      <c r="B42" s="75">
        <v>300.2</v>
      </c>
      <c r="C42" s="75">
        <v>294.2</v>
      </c>
      <c r="D42" s="75">
        <v>289.89999999999998</v>
      </c>
      <c r="E42" s="75">
        <v>303.07121666130826</v>
      </c>
      <c r="F42" s="75">
        <v>283.2</v>
      </c>
      <c r="G42" s="75">
        <v>271.5</v>
      </c>
      <c r="H42" s="75">
        <v>279</v>
      </c>
      <c r="I42" s="75">
        <v>339</v>
      </c>
      <c r="J42" s="75">
        <v>335</v>
      </c>
      <c r="K42" s="75">
        <v>317.2</v>
      </c>
      <c r="L42" s="75">
        <v>308.57297901886636</v>
      </c>
      <c r="M42" s="75">
        <v>289.37881938553721</v>
      </c>
      <c r="N42" s="75">
        <v>288.33010911012889</v>
      </c>
      <c r="O42" s="75">
        <v>279.56845329092056</v>
      </c>
      <c r="P42" s="75">
        <v>281.05718117881679</v>
      </c>
      <c r="Q42" s="75">
        <v>278.12213766241524</v>
      </c>
    </row>
    <row r="43" spans="1:17" ht="11.45" customHeight="1" x14ac:dyDescent="0.25">
      <c r="A43" s="62" t="s">
        <v>57</v>
      </c>
      <c r="B43" s="75">
        <v>0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1:17" ht="11.45" customHeight="1" x14ac:dyDescent="0.25">
      <c r="A44" s="62" t="s">
        <v>56</v>
      </c>
      <c r="B44" s="75">
        <v>0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</row>
    <row r="45" spans="1:17" ht="11.45" customHeight="1" x14ac:dyDescent="0.25">
      <c r="A45" s="62" t="s">
        <v>55</v>
      </c>
      <c r="B45" s="75">
        <v>0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5.027020981133659</v>
      </c>
      <c r="M45" s="75">
        <v>11.621180614462814</v>
      </c>
      <c r="N45" s="75">
        <v>11.66989088987113</v>
      </c>
      <c r="O45" s="75">
        <v>11.503989681343349</v>
      </c>
      <c r="P45" s="75">
        <v>15.679010039899802</v>
      </c>
      <c r="Q45" s="75">
        <v>19.596467386233503</v>
      </c>
    </row>
    <row r="46" spans="1:17" ht="11.45" customHeight="1" x14ac:dyDescent="0.25">
      <c r="A46" s="25" t="s">
        <v>18</v>
      </c>
      <c r="B46" s="79">
        <f t="shared" ref="B46" si="37">B47+B53</f>
        <v>2324.4628376907117</v>
      </c>
      <c r="C46" s="79">
        <f t="shared" ref="C46:Q46" si="38">C47+C53</f>
        <v>2421.3537850334465</v>
      </c>
      <c r="D46" s="79">
        <f t="shared" si="38"/>
        <v>2685.0514241886995</v>
      </c>
      <c r="E46" s="79">
        <f t="shared" si="38"/>
        <v>2723.8187445559442</v>
      </c>
      <c r="F46" s="79">
        <f t="shared" si="38"/>
        <v>2964.9522002184058</v>
      </c>
      <c r="G46" s="79">
        <f t="shared" si="38"/>
        <v>3176.4932538231401</v>
      </c>
      <c r="H46" s="79">
        <f t="shared" si="38"/>
        <v>3296.5070039828247</v>
      </c>
      <c r="I46" s="79">
        <f t="shared" si="38"/>
        <v>3775.6243314852281</v>
      </c>
      <c r="J46" s="79">
        <f t="shared" si="38"/>
        <v>4188.6788351749565</v>
      </c>
      <c r="K46" s="79">
        <f t="shared" si="38"/>
        <v>4176.0983600136287</v>
      </c>
      <c r="L46" s="79">
        <f t="shared" si="38"/>
        <v>4568.6022420517629</v>
      </c>
      <c r="M46" s="79">
        <f t="shared" si="38"/>
        <v>4685.6915922886055</v>
      </c>
      <c r="N46" s="79">
        <f t="shared" si="38"/>
        <v>4744.0871500485018</v>
      </c>
      <c r="O46" s="79">
        <f t="shared" si="38"/>
        <v>4461.83441570783</v>
      </c>
      <c r="P46" s="79">
        <f t="shared" si="38"/>
        <v>4280.859905807094</v>
      </c>
      <c r="Q46" s="79">
        <f t="shared" si="38"/>
        <v>4599.0829968079615</v>
      </c>
    </row>
    <row r="47" spans="1:17" ht="11.45" customHeight="1" x14ac:dyDescent="0.25">
      <c r="A47" s="23" t="s">
        <v>27</v>
      </c>
      <c r="B47" s="78">
        <v>1685.3731708208782</v>
      </c>
      <c r="C47" s="78">
        <v>1731.3420594940417</v>
      </c>
      <c r="D47" s="78">
        <v>1757.764931682661</v>
      </c>
      <c r="E47" s="78">
        <v>1751.6279936595265</v>
      </c>
      <c r="F47" s="78">
        <v>1867.8915684152264</v>
      </c>
      <c r="G47" s="78">
        <v>2007.5229549515388</v>
      </c>
      <c r="H47" s="78">
        <v>2004.7353224871231</v>
      </c>
      <c r="I47" s="78">
        <v>2308.8016650430377</v>
      </c>
      <c r="J47" s="78">
        <v>2476.8490333551699</v>
      </c>
      <c r="K47" s="78">
        <v>2681.0989973950877</v>
      </c>
      <c r="L47" s="78">
        <v>2722.8101719725091</v>
      </c>
      <c r="M47" s="78">
        <v>2810.9427006873716</v>
      </c>
      <c r="N47" s="78">
        <v>2950.9554943124213</v>
      </c>
      <c r="O47" s="78">
        <v>2682.2591145688207</v>
      </c>
      <c r="P47" s="78">
        <v>2344.1961405112079</v>
      </c>
      <c r="Q47" s="78">
        <v>2725.2123528493485</v>
      </c>
    </row>
    <row r="48" spans="1:17" ht="11.45" customHeight="1" x14ac:dyDescent="0.25">
      <c r="A48" s="62" t="s">
        <v>59</v>
      </c>
      <c r="B48" s="77">
        <v>573.76475670943069</v>
      </c>
      <c r="C48" s="77">
        <v>588.71728404374483</v>
      </c>
      <c r="D48" s="77">
        <v>604.58482111445983</v>
      </c>
      <c r="E48" s="77">
        <v>603.9032003653906</v>
      </c>
      <c r="F48" s="77">
        <v>756.85978574791943</v>
      </c>
      <c r="G48" s="77">
        <v>767.91768876401898</v>
      </c>
      <c r="H48" s="77">
        <v>785.0829204199365</v>
      </c>
      <c r="I48" s="77">
        <v>851.80049919652458</v>
      </c>
      <c r="J48" s="77">
        <v>891.41219679992855</v>
      </c>
      <c r="K48" s="77">
        <v>885.63061938411204</v>
      </c>
      <c r="L48" s="77">
        <v>680.87640740456834</v>
      </c>
      <c r="M48" s="77">
        <v>698.78026726944211</v>
      </c>
      <c r="N48" s="77">
        <v>713.05959590305008</v>
      </c>
      <c r="O48" s="77">
        <v>724.21494949889859</v>
      </c>
      <c r="P48" s="77">
        <v>679.52107400952013</v>
      </c>
      <c r="Q48" s="77">
        <v>787.70858817978672</v>
      </c>
    </row>
    <row r="49" spans="1:17" ht="11.45" customHeight="1" x14ac:dyDescent="0.25">
      <c r="A49" s="62" t="s">
        <v>58</v>
      </c>
      <c r="B49" s="77">
        <v>1111.6084141114475</v>
      </c>
      <c r="C49" s="77">
        <v>1142.624775450297</v>
      </c>
      <c r="D49" s="77">
        <v>1153.1801105682011</v>
      </c>
      <c r="E49" s="77">
        <v>1147.7247932941359</v>
      </c>
      <c r="F49" s="77">
        <v>1111.031782667307</v>
      </c>
      <c r="G49" s="77">
        <v>1239.6052661875199</v>
      </c>
      <c r="H49" s="77">
        <v>1219.6524020671866</v>
      </c>
      <c r="I49" s="77">
        <v>1457.0011658465132</v>
      </c>
      <c r="J49" s="77">
        <v>1585.4368365552411</v>
      </c>
      <c r="K49" s="77">
        <v>1795.4683780109758</v>
      </c>
      <c r="L49" s="77">
        <v>2041.9337645679407</v>
      </c>
      <c r="M49" s="77">
        <v>2112.1624334179296</v>
      </c>
      <c r="N49" s="77">
        <v>2237.7595001242807</v>
      </c>
      <c r="O49" s="77">
        <v>1957.8099164793389</v>
      </c>
      <c r="P49" s="77">
        <v>1664.4058577009826</v>
      </c>
      <c r="Q49" s="77">
        <v>1936.8410393892129</v>
      </c>
    </row>
    <row r="50" spans="1:17" ht="11.45" customHeight="1" x14ac:dyDescent="0.25">
      <c r="A50" s="62" t="s">
        <v>57</v>
      </c>
      <c r="B50" s="77">
        <v>0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7.452201819648846E-2</v>
      </c>
      <c r="O50" s="77">
        <v>9.7705598623320955E-2</v>
      </c>
      <c r="P50" s="77">
        <v>0.12172396946177171</v>
      </c>
      <c r="Q50" s="77">
        <v>0.45243345638427152</v>
      </c>
    </row>
    <row r="51" spans="1:17" ht="11.45" customHeight="1" x14ac:dyDescent="0.25">
      <c r="A51" s="62" t="s">
        <v>56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6.1876266893554785E-2</v>
      </c>
      <c r="O51" s="77">
        <v>0.11357610785659632</v>
      </c>
      <c r="P51" s="77">
        <v>9.0042800332485753E-2</v>
      </c>
      <c r="Q51" s="77">
        <v>0.11833269686648971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2.296688410340092E-2</v>
      </c>
      <c r="P52" s="77">
        <v>5.7442030910673167E-2</v>
      </c>
      <c r="Q52" s="77">
        <v>9.1959127097867285E-2</v>
      </c>
    </row>
    <row r="53" spans="1:17" ht="11.45" customHeight="1" x14ac:dyDescent="0.25">
      <c r="A53" s="19" t="s">
        <v>24</v>
      </c>
      <c r="B53" s="76">
        <v>639.08966686983342</v>
      </c>
      <c r="C53" s="76">
        <v>690.01172553940489</v>
      </c>
      <c r="D53" s="76">
        <v>927.28649250603848</v>
      </c>
      <c r="E53" s="76">
        <v>972.19075089641751</v>
      </c>
      <c r="F53" s="76">
        <v>1097.0606318031794</v>
      </c>
      <c r="G53" s="76">
        <v>1168.9702988716012</v>
      </c>
      <c r="H53" s="76">
        <v>1291.7716814957016</v>
      </c>
      <c r="I53" s="76">
        <v>1466.8226664421907</v>
      </c>
      <c r="J53" s="76">
        <v>1711.8298018197861</v>
      </c>
      <c r="K53" s="76">
        <v>1494.9993626185408</v>
      </c>
      <c r="L53" s="76">
        <v>1845.7920700792536</v>
      </c>
      <c r="M53" s="76">
        <v>1874.7488916012339</v>
      </c>
      <c r="N53" s="76">
        <v>1793.1316557360806</v>
      </c>
      <c r="O53" s="76">
        <v>1779.5753011390088</v>
      </c>
      <c r="P53" s="76">
        <v>1936.6637652958859</v>
      </c>
      <c r="Q53" s="76">
        <v>1873.8706439586133</v>
      </c>
    </row>
    <row r="54" spans="1:17" ht="11.45" customHeight="1" x14ac:dyDescent="0.25">
      <c r="A54" s="17" t="s">
        <v>23</v>
      </c>
      <c r="B54" s="75">
        <v>379.3066871637202</v>
      </c>
      <c r="C54" s="75">
        <v>413.73674096848572</v>
      </c>
      <c r="D54" s="75">
        <v>637.70561106840887</v>
      </c>
      <c r="E54" s="75">
        <v>677</v>
      </c>
      <c r="F54" s="75">
        <v>753</v>
      </c>
      <c r="G54" s="75">
        <v>814</v>
      </c>
      <c r="H54" s="75">
        <v>919</v>
      </c>
      <c r="I54" s="75">
        <v>998</v>
      </c>
      <c r="J54" s="75">
        <v>1251</v>
      </c>
      <c r="K54" s="75">
        <v>1048</v>
      </c>
      <c r="L54" s="75">
        <v>1378</v>
      </c>
      <c r="M54" s="75">
        <v>1372</v>
      </c>
      <c r="N54" s="75">
        <v>1283</v>
      </c>
      <c r="O54" s="75">
        <v>1227</v>
      </c>
      <c r="P54" s="75">
        <v>1374</v>
      </c>
      <c r="Q54" s="75">
        <v>1257</v>
      </c>
    </row>
    <row r="55" spans="1:17" ht="11.45" customHeight="1" x14ac:dyDescent="0.25">
      <c r="A55" s="15" t="s">
        <v>22</v>
      </c>
      <c r="B55" s="74">
        <v>259.78297970611322</v>
      </c>
      <c r="C55" s="74">
        <v>276.27498457091917</v>
      </c>
      <c r="D55" s="74">
        <v>289.58088143762961</v>
      </c>
      <c r="E55" s="74">
        <v>295.19075089641757</v>
      </c>
      <c r="F55" s="74">
        <v>344.06063180317932</v>
      </c>
      <c r="G55" s="74">
        <v>354.97029887160124</v>
      </c>
      <c r="H55" s="74">
        <v>372.77168149570167</v>
      </c>
      <c r="I55" s="74">
        <v>468.82266644219067</v>
      </c>
      <c r="J55" s="74">
        <v>460.82980181978621</v>
      </c>
      <c r="K55" s="74">
        <v>446.99936261854083</v>
      </c>
      <c r="L55" s="74">
        <v>467.79207007925356</v>
      </c>
      <c r="M55" s="74">
        <v>502.74889160123405</v>
      </c>
      <c r="N55" s="74">
        <v>510.13165573608057</v>
      </c>
      <c r="O55" s="74">
        <v>552.57530113900884</v>
      </c>
      <c r="P55" s="74">
        <v>562.66376529588592</v>
      </c>
      <c r="Q55" s="74">
        <v>616.8706439586133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1449133.2703494837</v>
      </c>
      <c r="C57" s="41">
        <f t="shared" ref="C57:Q57" si="40">C58+C73</f>
        <v>1472148.2939361285</v>
      </c>
      <c r="D57" s="41">
        <f t="shared" si="40"/>
        <v>1515951.8338992663</v>
      </c>
      <c r="E57" s="41">
        <f t="shared" si="40"/>
        <v>1557018.8323634872</v>
      </c>
      <c r="F57" s="41">
        <f t="shared" si="40"/>
        <v>1508709.772138861</v>
      </c>
      <c r="G57" s="41">
        <f t="shared" si="40"/>
        <v>1522589.1211631952</v>
      </c>
      <c r="H57" s="41">
        <f t="shared" si="40"/>
        <v>1568844.549194067</v>
      </c>
      <c r="I57" s="41">
        <f t="shared" si="40"/>
        <v>1697658.5607816728</v>
      </c>
      <c r="J57" s="41">
        <f t="shared" si="40"/>
        <v>1840225.5270802327</v>
      </c>
      <c r="K57" s="41">
        <f t="shared" si="40"/>
        <v>1906187.8160308064</v>
      </c>
      <c r="L57" s="41">
        <f t="shared" si="40"/>
        <v>1997196.4361185795</v>
      </c>
      <c r="M57" s="41">
        <f t="shared" si="40"/>
        <v>2086608.6928423676</v>
      </c>
      <c r="N57" s="41">
        <f t="shared" si="40"/>
        <v>2170328.5488910126</v>
      </c>
      <c r="O57" s="41">
        <f t="shared" si="40"/>
        <v>2234993.8858957533</v>
      </c>
      <c r="P57" s="41">
        <f t="shared" si="40"/>
        <v>2314271.5737093631</v>
      </c>
      <c r="Q57" s="41">
        <f t="shared" si="40"/>
        <v>2415654.3016936309</v>
      </c>
    </row>
    <row r="58" spans="1:17" ht="11.45" customHeight="1" x14ac:dyDescent="0.25">
      <c r="A58" s="25" t="s">
        <v>39</v>
      </c>
      <c r="B58" s="40">
        <f t="shared" ref="B58" si="41">B59+B60+B67</f>
        <v>1330996</v>
      </c>
      <c r="C58" s="40">
        <f t="shared" ref="C58:Q58" si="42">C59+C60+C67</f>
        <v>1350365</v>
      </c>
      <c r="D58" s="40">
        <f t="shared" si="42"/>
        <v>1385634</v>
      </c>
      <c r="E58" s="40">
        <f t="shared" si="42"/>
        <v>1415761</v>
      </c>
      <c r="F58" s="40">
        <f t="shared" si="42"/>
        <v>1366755</v>
      </c>
      <c r="G58" s="40">
        <f t="shared" si="42"/>
        <v>1361719</v>
      </c>
      <c r="H58" s="40">
        <f t="shared" si="42"/>
        <v>1392378</v>
      </c>
      <c r="I58" s="40">
        <f t="shared" si="42"/>
        <v>1496180</v>
      </c>
      <c r="J58" s="40">
        <f t="shared" si="42"/>
        <v>1609070</v>
      </c>
      <c r="K58" s="40">
        <f t="shared" si="42"/>
        <v>1654154</v>
      </c>
      <c r="L58" s="40">
        <f t="shared" si="42"/>
        <v>1738244</v>
      </c>
      <c r="M58" s="40">
        <f t="shared" si="42"/>
        <v>1822501</v>
      </c>
      <c r="N58" s="40">
        <f t="shared" si="42"/>
        <v>1901479</v>
      </c>
      <c r="O58" s="40">
        <f t="shared" si="42"/>
        <v>1962931</v>
      </c>
      <c r="P58" s="40">
        <f t="shared" si="42"/>
        <v>2039005</v>
      </c>
      <c r="Q58" s="40">
        <f t="shared" si="42"/>
        <v>2132496</v>
      </c>
    </row>
    <row r="59" spans="1:17" ht="11.45" customHeight="1" x14ac:dyDescent="0.25">
      <c r="A59" s="23" t="s">
        <v>30</v>
      </c>
      <c r="B59" s="39">
        <v>45647</v>
      </c>
      <c r="C59" s="39">
        <v>46676</v>
      </c>
      <c r="D59" s="39">
        <v>47900</v>
      </c>
      <c r="E59" s="39">
        <v>48709</v>
      </c>
      <c r="F59" s="39">
        <v>48645</v>
      </c>
      <c r="G59" s="39">
        <v>48623</v>
      </c>
      <c r="H59" s="39">
        <v>49559</v>
      </c>
      <c r="I59" s="39">
        <v>51495</v>
      </c>
      <c r="J59" s="39">
        <v>53378</v>
      </c>
      <c r="K59" s="39">
        <v>55443</v>
      </c>
      <c r="L59" s="39">
        <v>59563</v>
      </c>
      <c r="M59" s="39">
        <v>63859</v>
      </c>
      <c r="N59" s="39">
        <v>68063</v>
      </c>
      <c r="O59" s="39">
        <v>74101</v>
      </c>
      <c r="P59" s="39">
        <v>80791</v>
      </c>
      <c r="Q59" s="39">
        <v>88652</v>
      </c>
    </row>
    <row r="60" spans="1:17" ht="11.45" customHeight="1" x14ac:dyDescent="0.25">
      <c r="A60" s="19" t="s">
        <v>29</v>
      </c>
      <c r="B60" s="38">
        <f>SUM(B61:B66)</f>
        <v>1274200</v>
      </c>
      <c r="C60" s="38">
        <f t="shared" ref="C60:Q60" si="43">SUM(C61:C66)</f>
        <v>1292800</v>
      </c>
      <c r="D60" s="38">
        <f t="shared" si="43"/>
        <v>1326900</v>
      </c>
      <c r="E60" s="38">
        <f t="shared" si="43"/>
        <v>1356200</v>
      </c>
      <c r="F60" s="38">
        <f t="shared" si="43"/>
        <v>1308908</v>
      </c>
      <c r="G60" s="38">
        <f t="shared" si="43"/>
        <v>1303704</v>
      </c>
      <c r="H60" s="38">
        <f t="shared" si="43"/>
        <v>1333749</v>
      </c>
      <c r="I60" s="38">
        <f t="shared" si="43"/>
        <v>1433926</v>
      </c>
      <c r="J60" s="38">
        <f t="shared" si="43"/>
        <v>1544888</v>
      </c>
      <c r="K60" s="38">
        <f t="shared" si="43"/>
        <v>1589044</v>
      </c>
      <c r="L60" s="38">
        <f t="shared" si="43"/>
        <v>1669065</v>
      </c>
      <c r="M60" s="38">
        <f t="shared" si="43"/>
        <v>1749300</v>
      </c>
      <c r="N60" s="38">
        <f t="shared" si="43"/>
        <v>1824190</v>
      </c>
      <c r="O60" s="38">
        <f t="shared" si="43"/>
        <v>1879759</v>
      </c>
      <c r="P60" s="38">
        <f t="shared" si="43"/>
        <v>1949055</v>
      </c>
      <c r="Q60" s="38">
        <f t="shared" si="43"/>
        <v>2034574</v>
      </c>
    </row>
    <row r="61" spans="1:17" ht="11.45" customHeight="1" x14ac:dyDescent="0.25">
      <c r="A61" s="62" t="s">
        <v>59</v>
      </c>
      <c r="B61" s="42">
        <v>1038797</v>
      </c>
      <c r="C61" s="42">
        <v>1038897</v>
      </c>
      <c r="D61" s="42">
        <v>1038624</v>
      </c>
      <c r="E61" s="42">
        <v>1045297</v>
      </c>
      <c r="F61" s="42">
        <v>992546</v>
      </c>
      <c r="G61" s="42">
        <v>983034</v>
      </c>
      <c r="H61" s="42">
        <v>999424</v>
      </c>
      <c r="I61" s="42">
        <v>1062932</v>
      </c>
      <c r="J61" s="42">
        <v>1147072</v>
      </c>
      <c r="K61" s="42">
        <v>1174238</v>
      </c>
      <c r="L61" s="42">
        <v>1235322</v>
      </c>
      <c r="M61" s="42">
        <v>1255991</v>
      </c>
      <c r="N61" s="42">
        <v>1311658</v>
      </c>
      <c r="O61" s="42">
        <v>1356198</v>
      </c>
      <c r="P61" s="42">
        <v>1400957</v>
      </c>
      <c r="Q61" s="42">
        <v>1464714</v>
      </c>
    </row>
    <row r="62" spans="1:17" ht="11.45" customHeight="1" x14ac:dyDescent="0.25">
      <c r="A62" s="62" t="s">
        <v>58</v>
      </c>
      <c r="B62" s="42">
        <v>235403</v>
      </c>
      <c r="C62" s="42">
        <v>251503</v>
      </c>
      <c r="D62" s="42">
        <v>285876</v>
      </c>
      <c r="E62" s="42">
        <v>303881</v>
      </c>
      <c r="F62" s="42">
        <v>308508</v>
      </c>
      <c r="G62" s="42">
        <v>311553</v>
      </c>
      <c r="H62" s="42">
        <v>325232</v>
      </c>
      <c r="I62" s="42">
        <v>353285</v>
      </c>
      <c r="J62" s="42">
        <v>380283</v>
      </c>
      <c r="K62" s="42">
        <v>397146</v>
      </c>
      <c r="L62" s="42">
        <v>412502</v>
      </c>
      <c r="M62" s="42">
        <v>426643</v>
      </c>
      <c r="N62" s="42">
        <v>442235</v>
      </c>
      <c r="O62" s="42">
        <v>449650</v>
      </c>
      <c r="P62" s="42">
        <v>472541</v>
      </c>
      <c r="Q62" s="42">
        <v>490817</v>
      </c>
    </row>
    <row r="63" spans="1:17" ht="11.45" customHeight="1" x14ac:dyDescent="0.25">
      <c r="A63" s="62" t="s">
        <v>57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42">
        <v>1250</v>
      </c>
      <c r="H63" s="42">
        <v>1251</v>
      </c>
      <c r="I63" s="42">
        <v>1352</v>
      </c>
      <c r="J63" s="42">
        <v>1400</v>
      </c>
      <c r="K63" s="42">
        <v>1401</v>
      </c>
      <c r="L63" s="42">
        <v>3003</v>
      </c>
      <c r="M63" s="42">
        <v>48894</v>
      </c>
      <c r="N63" s="42">
        <v>54615</v>
      </c>
      <c r="O63" s="42">
        <v>59503</v>
      </c>
      <c r="P63" s="42">
        <v>59362</v>
      </c>
      <c r="Q63" s="42">
        <v>62639</v>
      </c>
    </row>
    <row r="64" spans="1:17" ht="11.45" customHeight="1" x14ac:dyDescent="0.25">
      <c r="A64" s="62" t="s">
        <v>56</v>
      </c>
      <c r="B64" s="42">
        <v>0</v>
      </c>
      <c r="C64" s="42">
        <v>2400</v>
      </c>
      <c r="D64" s="42">
        <v>2400</v>
      </c>
      <c r="E64" s="42">
        <v>7022</v>
      </c>
      <c r="F64" s="42">
        <v>7854</v>
      </c>
      <c r="G64" s="42">
        <v>7867</v>
      </c>
      <c r="H64" s="42">
        <v>7842</v>
      </c>
      <c r="I64" s="42">
        <v>16357</v>
      </c>
      <c r="J64" s="42">
        <v>16133</v>
      </c>
      <c r="K64" s="42">
        <v>16259</v>
      </c>
      <c r="L64" s="42">
        <v>18238</v>
      </c>
      <c r="M64" s="42">
        <v>17753</v>
      </c>
      <c r="N64" s="42">
        <v>15657</v>
      </c>
      <c r="O64" s="42">
        <v>14377</v>
      </c>
      <c r="P64" s="42">
        <v>16099</v>
      </c>
      <c r="Q64" s="42">
        <v>16243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5</v>
      </c>
      <c r="O65" s="42">
        <v>5</v>
      </c>
      <c r="P65" s="42">
        <v>20</v>
      </c>
      <c r="Q65" s="42">
        <v>37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19</v>
      </c>
      <c r="N66" s="42">
        <v>20</v>
      </c>
      <c r="O66" s="42">
        <v>26</v>
      </c>
      <c r="P66" s="42">
        <v>76</v>
      </c>
      <c r="Q66" s="42">
        <v>124</v>
      </c>
    </row>
    <row r="67" spans="1:17" ht="11.45" customHeight="1" x14ac:dyDescent="0.25">
      <c r="A67" s="19" t="s">
        <v>28</v>
      </c>
      <c r="B67" s="38">
        <f>SUM(B68:B72)</f>
        <v>11149</v>
      </c>
      <c r="C67" s="38">
        <f t="shared" ref="C67:Q67" si="44">SUM(C68:C72)</f>
        <v>10889</v>
      </c>
      <c r="D67" s="38">
        <f t="shared" si="44"/>
        <v>10834</v>
      </c>
      <c r="E67" s="38">
        <f t="shared" si="44"/>
        <v>10852</v>
      </c>
      <c r="F67" s="38">
        <f t="shared" si="44"/>
        <v>9202</v>
      </c>
      <c r="G67" s="38">
        <f t="shared" si="44"/>
        <v>9392</v>
      </c>
      <c r="H67" s="38">
        <f t="shared" si="44"/>
        <v>9070</v>
      </c>
      <c r="I67" s="38">
        <f t="shared" si="44"/>
        <v>10759</v>
      </c>
      <c r="J67" s="38">
        <f t="shared" si="44"/>
        <v>10804</v>
      </c>
      <c r="K67" s="38">
        <f t="shared" si="44"/>
        <v>9667</v>
      </c>
      <c r="L67" s="38">
        <f t="shared" si="44"/>
        <v>9616</v>
      </c>
      <c r="M67" s="38">
        <f t="shared" si="44"/>
        <v>9342</v>
      </c>
      <c r="N67" s="38">
        <f t="shared" si="44"/>
        <v>9226</v>
      </c>
      <c r="O67" s="38">
        <f t="shared" si="44"/>
        <v>9071</v>
      </c>
      <c r="P67" s="38">
        <f t="shared" si="44"/>
        <v>9159</v>
      </c>
      <c r="Q67" s="38">
        <f t="shared" si="44"/>
        <v>9270</v>
      </c>
    </row>
    <row r="68" spans="1:17" ht="11.45" customHeight="1" x14ac:dyDescent="0.25">
      <c r="A68" s="62" t="s">
        <v>59</v>
      </c>
      <c r="B68" s="37">
        <v>0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</row>
    <row r="69" spans="1:17" ht="11.45" customHeight="1" x14ac:dyDescent="0.25">
      <c r="A69" s="62" t="s">
        <v>58</v>
      </c>
      <c r="B69" s="37">
        <v>11149</v>
      </c>
      <c r="C69" s="37">
        <v>10889</v>
      </c>
      <c r="D69" s="37">
        <v>10834</v>
      </c>
      <c r="E69" s="37">
        <v>10852</v>
      </c>
      <c r="F69" s="37">
        <v>9202</v>
      </c>
      <c r="G69" s="37">
        <v>9392</v>
      </c>
      <c r="H69" s="37">
        <v>9070</v>
      </c>
      <c r="I69" s="37">
        <v>10759</v>
      </c>
      <c r="J69" s="37">
        <v>10804</v>
      </c>
      <c r="K69" s="37">
        <v>9667</v>
      </c>
      <c r="L69" s="37">
        <v>9500</v>
      </c>
      <c r="M69" s="37">
        <v>9074</v>
      </c>
      <c r="N69" s="37">
        <v>8957</v>
      </c>
      <c r="O69" s="37">
        <v>8806</v>
      </c>
      <c r="P69" s="37">
        <v>8798</v>
      </c>
      <c r="Q69" s="37">
        <v>8819</v>
      </c>
    </row>
    <row r="70" spans="1:17" ht="11.45" customHeight="1" x14ac:dyDescent="0.25">
      <c r="A70" s="62" t="s">
        <v>57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</row>
    <row r="71" spans="1:17" ht="11.45" customHeight="1" x14ac:dyDescent="0.25">
      <c r="A71" s="62" t="s">
        <v>56</v>
      </c>
      <c r="B71" s="37">
        <v>0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</row>
    <row r="72" spans="1:17" ht="11.45" customHeight="1" x14ac:dyDescent="0.25">
      <c r="A72" s="62" t="s">
        <v>55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116</v>
      </c>
      <c r="M72" s="37">
        <v>268</v>
      </c>
      <c r="N72" s="37">
        <v>269</v>
      </c>
      <c r="O72" s="37">
        <v>265</v>
      </c>
      <c r="P72" s="37">
        <v>361</v>
      </c>
      <c r="Q72" s="37">
        <v>451</v>
      </c>
    </row>
    <row r="73" spans="1:17" ht="11.45" customHeight="1" x14ac:dyDescent="0.25">
      <c r="A73" s="25" t="s">
        <v>18</v>
      </c>
      <c r="B73" s="40">
        <f t="shared" ref="B73" si="45">B74+B80</f>
        <v>118137.27034948369</v>
      </c>
      <c r="C73" s="40">
        <f t="shared" ref="C73:Q73" si="46">C74+C80</f>
        <v>121783.29393612847</v>
      </c>
      <c r="D73" s="40">
        <f t="shared" si="46"/>
        <v>130317.83389926623</v>
      </c>
      <c r="E73" s="40">
        <f t="shared" si="46"/>
        <v>141257.83236348728</v>
      </c>
      <c r="F73" s="40">
        <f t="shared" si="46"/>
        <v>141954.77213886095</v>
      </c>
      <c r="G73" s="40">
        <f t="shared" si="46"/>
        <v>160870.12116319532</v>
      </c>
      <c r="H73" s="40">
        <f t="shared" si="46"/>
        <v>176466.54919406708</v>
      </c>
      <c r="I73" s="40">
        <f t="shared" si="46"/>
        <v>201478.56078167283</v>
      </c>
      <c r="J73" s="40">
        <f t="shared" si="46"/>
        <v>231155.52708023277</v>
      </c>
      <c r="K73" s="40">
        <f t="shared" si="46"/>
        <v>252033.81603080637</v>
      </c>
      <c r="L73" s="40">
        <f t="shared" si="46"/>
        <v>258952.43611857947</v>
      </c>
      <c r="M73" s="40">
        <f t="shared" si="46"/>
        <v>264107.69284236745</v>
      </c>
      <c r="N73" s="40">
        <f t="shared" si="46"/>
        <v>268849.54889101273</v>
      </c>
      <c r="O73" s="40">
        <f t="shared" si="46"/>
        <v>272062.88589575305</v>
      </c>
      <c r="P73" s="40">
        <f t="shared" si="46"/>
        <v>275266.57370936335</v>
      </c>
      <c r="Q73" s="40">
        <f t="shared" si="46"/>
        <v>283158.30169363075</v>
      </c>
    </row>
    <row r="74" spans="1:17" ht="11.45" customHeight="1" x14ac:dyDescent="0.25">
      <c r="A74" s="23" t="s">
        <v>27</v>
      </c>
      <c r="B74" s="39">
        <f>SUM(B75:B79)</f>
        <v>107015</v>
      </c>
      <c r="C74" s="39">
        <f t="shared" ref="C74:Q74" si="47">SUM(C75:C79)</f>
        <v>107197</v>
      </c>
      <c r="D74" s="39">
        <f t="shared" si="47"/>
        <v>107525</v>
      </c>
      <c r="E74" s="39">
        <f t="shared" si="47"/>
        <v>109025</v>
      </c>
      <c r="F74" s="39">
        <f t="shared" si="47"/>
        <v>118776</v>
      </c>
      <c r="G74" s="39">
        <f t="shared" si="47"/>
        <v>129411</v>
      </c>
      <c r="H74" s="39">
        <f t="shared" si="47"/>
        <v>132517</v>
      </c>
      <c r="I74" s="39">
        <f t="shared" si="47"/>
        <v>149494</v>
      </c>
      <c r="J74" s="39">
        <f t="shared" si="47"/>
        <v>159281</v>
      </c>
      <c r="K74" s="39">
        <f t="shared" si="47"/>
        <v>173814</v>
      </c>
      <c r="L74" s="39">
        <f t="shared" si="47"/>
        <v>176788</v>
      </c>
      <c r="M74" s="39">
        <f t="shared" si="47"/>
        <v>178896</v>
      </c>
      <c r="N74" s="39">
        <f t="shared" si="47"/>
        <v>183879</v>
      </c>
      <c r="O74" s="39">
        <f t="shared" si="47"/>
        <v>166327</v>
      </c>
      <c r="P74" s="39">
        <f t="shared" si="47"/>
        <v>144504</v>
      </c>
      <c r="Q74" s="39">
        <f t="shared" si="47"/>
        <v>163509</v>
      </c>
    </row>
    <row r="75" spans="1:17" ht="11.45" customHeight="1" x14ac:dyDescent="0.25">
      <c r="A75" s="62" t="s">
        <v>59</v>
      </c>
      <c r="B75" s="42">
        <v>39970</v>
      </c>
      <c r="C75" s="42">
        <v>39993</v>
      </c>
      <c r="D75" s="42">
        <v>40050</v>
      </c>
      <c r="E75" s="42">
        <v>40192</v>
      </c>
      <c r="F75" s="42">
        <v>50553</v>
      </c>
      <c r="G75" s="42">
        <v>51476</v>
      </c>
      <c r="H75" s="42">
        <v>53933</v>
      </c>
      <c r="I75" s="42">
        <v>58112</v>
      </c>
      <c r="J75" s="42">
        <v>60446</v>
      </c>
      <c r="K75" s="42">
        <v>61486</v>
      </c>
      <c r="L75" s="42">
        <v>48449</v>
      </c>
      <c r="M75" s="42">
        <v>49460</v>
      </c>
      <c r="N75" s="42">
        <v>50192</v>
      </c>
      <c r="O75" s="42">
        <v>50793</v>
      </c>
      <c r="P75" s="42">
        <v>46574</v>
      </c>
      <c r="Q75" s="42">
        <v>52552</v>
      </c>
    </row>
    <row r="76" spans="1:17" ht="11.45" customHeight="1" x14ac:dyDescent="0.25">
      <c r="A76" s="62" t="s">
        <v>58</v>
      </c>
      <c r="B76" s="42">
        <v>67045</v>
      </c>
      <c r="C76" s="42">
        <v>67204</v>
      </c>
      <c r="D76" s="42">
        <v>67475</v>
      </c>
      <c r="E76" s="42">
        <v>68833</v>
      </c>
      <c r="F76" s="42">
        <v>68223</v>
      </c>
      <c r="G76" s="42">
        <v>77935</v>
      </c>
      <c r="H76" s="42">
        <v>78584</v>
      </c>
      <c r="I76" s="42">
        <v>91382</v>
      </c>
      <c r="J76" s="42">
        <v>98835</v>
      </c>
      <c r="K76" s="42">
        <v>112328</v>
      </c>
      <c r="L76" s="42">
        <v>128339</v>
      </c>
      <c r="M76" s="42">
        <v>129436</v>
      </c>
      <c r="N76" s="42">
        <v>133675</v>
      </c>
      <c r="O76" s="42">
        <v>115514</v>
      </c>
      <c r="P76" s="42">
        <v>97907</v>
      </c>
      <c r="Q76" s="42">
        <v>110900</v>
      </c>
    </row>
    <row r="77" spans="1:17" ht="11.45" customHeight="1" x14ac:dyDescent="0.25">
      <c r="A77" s="62" t="s">
        <v>57</v>
      </c>
      <c r="B77" s="42">
        <v>0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7</v>
      </c>
      <c r="O77" s="42">
        <v>9</v>
      </c>
      <c r="P77" s="42">
        <v>11</v>
      </c>
      <c r="Q77" s="42">
        <v>40</v>
      </c>
    </row>
    <row r="78" spans="1:17" ht="11.45" customHeight="1" x14ac:dyDescent="0.25">
      <c r="A78" s="62" t="s">
        <v>56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5</v>
      </c>
      <c r="O78" s="42">
        <v>9</v>
      </c>
      <c r="P78" s="42">
        <v>7</v>
      </c>
      <c r="Q78" s="42">
        <v>9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2</v>
      </c>
      <c r="P79" s="42">
        <v>5</v>
      </c>
      <c r="Q79" s="42">
        <v>8</v>
      </c>
    </row>
    <row r="80" spans="1:17" ht="11.45" customHeight="1" x14ac:dyDescent="0.25">
      <c r="A80" s="19" t="s">
        <v>24</v>
      </c>
      <c r="B80" s="38">
        <f>SUM(B81:B82)</f>
        <v>11122.270349483686</v>
      </c>
      <c r="C80" s="38">
        <f t="shared" ref="C80:Q80" si="48">SUM(C81:C82)</f>
        <v>14586.293936128461</v>
      </c>
      <c r="D80" s="38">
        <f t="shared" si="48"/>
        <v>22792.833899266232</v>
      </c>
      <c r="E80" s="38">
        <f t="shared" si="48"/>
        <v>32232.832363487265</v>
      </c>
      <c r="F80" s="38">
        <f t="shared" si="48"/>
        <v>23178.772138860935</v>
      </c>
      <c r="G80" s="38">
        <f t="shared" si="48"/>
        <v>31459.121163195308</v>
      </c>
      <c r="H80" s="38">
        <f t="shared" si="48"/>
        <v>43949.549194067076</v>
      </c>
      <c r="I80" s="38">
        <f t="shared" si="48"/>
        <v>51984.56078167283</v>
      </c>
      <c r="J80" s="38">
        <f t="shared" si="48"/>
        <v>71874.527080232772</v>
      </c>
      <c r="K80" s="38">
        <f t="shared" si="48"/>
        <v>78219.816030806367</v>
      </c>
      <c r="L80" s="38">
        <f t="shared" si="48"/>
        <v>82164.436118579455</v>
      </c>
      <c r="M80" s="38">
        <f t="shared" si="48"/>
        <v>85211.692842367454</v>
      </c>
      <c r="N80" s="38">
        <f t="shared" si="48"/>
        <v>84970.548891012717</v>
      </c>
      <c r="O80" s="38">
        <f t="shared" si="48"/>
        <v>105735.88589575305</v>
      </c>
      <c r="P80" s="38">
        <f t="shared" si="48"/>
        <v>130762.57370936337</v>
      </c>
      <c r="Q80" s="38">
        <f t="shared" si="48"/>
        <v>119649.30169363074</v>
      </c>
    </row>
    <row r="81" spans="1:17" ht="11.45" customHeight="1" x14ac:dyDescent="0.25">
      <c r="A81" s="17" t="s">
        <v>23</v>
      </c>
      <c r="B81" s="37">
        <v>8066</v>
      </c>
      <c r="C81" s="37">
        <v>11336</v>
      </c>
      <c r="D81" s="37">
        <v>19386</v>
      </c>
      <c r="E81" s="37">
        <v>28760</v>
      </c>
      <c r="F81" s="37">
        <v>19131</v>
      </c>
      <c r="G81" s="37">
        <v>27283</v>
      </c>
      <c r="H81" s="37">
        <v>39564</v>
      </c>
      <c r="I81" s="37">
        <v>46469</v>
      </c>
      <c r="J81" s="37">
        <v>66453</v>
      </c>
      <c r="K81" s="37">
        <v>72961</v>
      </c>
      <c r="L81" s="37">
        <v>76661</v>
      </c>
      <c r="M81" s="37">
        <v>79297</v>
      </c>
      <c r="N81" s="37">
        <v>78969</v>
      </c>
      <c r="O81" s="37">
        <v>99235</v>
      </c>
      <c r="P81" s="37">
        <v>124143</v>
      </c>
      <c r="Q81" s="37">
        <v>112392</v>
      </c>
    </row>
    <row r="82" spans="1:17" ht="11.45" customHeight="1" x14ac:dyDescent="0.25">
      <c r="A82" s="15" t="s">
        <v>22</v>
      </c>
      <c r="B82" s="36">
        <v>3056.2703494836851</v>
      </c>
      <c r="C82" s="36">
        <v>3250.2939361284607</v>
      </c>
      <c r="D82" s="36">
        <v>3406.8338992662311</v>
      </c>
      <c r="E82" s="36">
        <v>3472.8323634872654</v>
      </c>
      <c r="F82" s="36">
        <v>4047.7721388609334</v>
      </c>
      <c r="G82" s="36">
        <v>4176.1211631953083</v>
      </c>
      <c r="H82" s="36">
        <v>4385.5491940670781</v>
      </c>
      <c r="I82" s="36">
        <v>5515.5607816728316</v>
      </c>
      <c r="J82" s="36">
        <v>5421.5270802327786</v>
      </c>
      <c r="K82" s="36">
        <v>5258.8160308063625</v>
      </c>
      <c r="L82" s="36">
        <v>5503.4361185794533</v>
      </c>
      <c r="M82" s="36">
        <v>5914.6928423674599</v>
      </c>
      <c r="N82" s="36">
        <v>6001.5488910127124</v>
      </c>
      <c r="O82" s="36">
        <v>6500.8858957530456</v>
      </c>
      <c r="P82" s="36">
        <v>6619.5737093633634</v>
      </c>
      <c r="Q82" s="36">
        <v>7257.301693630744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1449133.2703494837</v>
      </c>
      <c r="C84" s="41">
        <f t="shared" si="49"/>
        <v>1472148.2939361285</v>
      </c>
      <c r="D84" s="41">
        <f t="shared" si="49"/>
        <v>1515951.8338992663</v>
      </c>
      <c r="E84" s="41">
        <f t="shared" si="49"/>
        <v>1557018.8323634872</v>
      </c>
      <c r="F84" s="41">
        <f t="shared" si="49"/>
        <v>1508709.772138861</v>
      </c>
      <c r="G84" s="41">
        <f t="shared" si="49"/>
        <v>1522589.1211631952</v>
      </c>
      <c r="H84" s="41">
        <f t="shared" si="49"/>
        <v>1568844.549194067</v>
      </c>
      <c r="I84" s="41">
        <f t="shared" si="49"/>
        <v>1697658.5607816728</v>
      </c>
      <c r="J84" s="41">
        <f t="shared" si="49"/>
        <v>1840225.5270802327</v>
      </c>
      <c r="K84" s="41">
        <f t="shared" si="49"/>
        <v>1906187.8160308064</v>
      </c>
      <c r="L84" s="41">
        <f t="shared" si="49"/>
        <v>1997196.4361185795</v>
      </c>
      <c r="M84" s="41">
        <f t="shared" si="49"/>
        <v>2086608.6928423676</v>
      </c>
      <c r="N84" s="41">
        <f t="shared" si="49"/>
        <v>2170328.5488910126</v>
      </c>
      <c r="O84" s="41">
        <f t="shared" si="49"/>
        <v>2234993.8858957533</v>
      </c>
      <c r="P84" s="41">
        <f t="shared" si="49"/>
        <v>2314271.5737093631</v>
      </c>
      <c r="Q84" s="41">
        <f t="shared" si="49"/>
        <v>2415654.3016936309</v>
      </c>
    </row>
    <row r="85" spans="1:17" ht="11.45" customHeight="1" x14ac:dyDescent="0.25">
      <c r="A85" s="25" t="s">
        <v>39</v>
      </c>
      <c r="B85" s="40">
        <f t="shared" ref="B85:Q85" si="50">B86+B87+B94</f>
        <v>1330996</v>
      </c>
      <c r="C85" s="40">
        <f t="shared" si="50"/>
        <v>1350365</v>
      </c>
      <c r="D85" s="40">
        <f t="shared" si="50"/>
        <v>1385634</v>
      </c>
      <c r="E85" s="40">
        <f t="shared" si="50"/>
        <v>1415761</v>
      </c>
      <c r="F85" s="40">
        <f t="shared" si="50"/>
        <v>1366755</v>
      </c>
      <c r="G85" s="40">
        <f t="shared" si="50"/>
        <v>1361719</v>
      </c>
      <c r="H85" s="40">
        <f t="shared" si="50"/>
        <v>1392378</v>
      </c>
      <c r="I85" s="40">
        <f t="shared" si="50"/>
        <v>1496180</v>
      </c>
      <c r="J85" s="40">
        <f t="shared" si="50"/>
        <v>1609070</v>
      </c>
      <c r="K85" s="40">
        <f t="shared" si="50"/>
        <v>1654154</v>
      </c>
      <c r="L85" s="40">
        <f t="shared" si="50"/>
        <v>1738244</v>
      </c>
      <c r="M85" s="40">
        <f t="shared" si="50"/>
        <v>1822501</v>
      </c>
      <c r="N85" s="40">
        <f t="shared" si="50"/>
        <v>1901479</v>
      </c>
      <c r="O85" s="40">
        <f t="shared" si="50"/>
        <v>1962931</v>
      </c>
      <c r="P85" s="40">
        <f t="shared" si="50"/>
        <v>2039005</v>
      </c>
      <c r="Q85" s="40">
        <f t="shared" si="50"/>
        <v>2132496</v>
      </c>
    </row>
    <row r="86" spans="1:17" ht="11.45" customHeight="1" x14ac:dyDescent="0.25">
      <c r="A86" s="23" t="s">
        <v>30</v>
      </c>
      <c r="B86" s="39">
        <v>45647</v>
      </c>
      <c r="C86" s="39">
        <v>46676</v>
      </c>
      <c r="D86" s="39">
        <v>47900</v>
      </c>
      <c r="E86" s="39">
        <v>48709</v>
      </c>
      <c r="F86" s="39">
        <v>48645</v>
      </c>
      <c r="G86" s="39">
        <v>48623</v>
      </c>
      <c r="H86" s="39">
        <v>49559</v>
      </c>
      <c r="I86" s="39">
        <v>51495</v>
      </c>
      <c r="J86" s="39">
        <v>53378</v>
      </c>
      <c r="K86" s="39">
        <v>55443</v>
      </c>
      <c r="L86" s="39">
        <v>59563</v>
      </c>
      <c r="M86" s="39">
        <v>63859</v>
      </c>
      <c r="N86" s="39">
        <v>68063</v>
      </c>
      <c r="O86" s="39">
        <v>74101</v>
      </c>
      <c r="P86" s="39">
        <v>80791</v>
      </c>
      <c r="Q86" s="39">
        <v>88652</v>
      </c>
    </row>
    <row r="87" spans="1:17" ht="11.45" customHeight="1" x14ac:dyDescent="0.25">
      <c r="A87" s="19" t="s">
        <v>29</v>
      </c>
      <c r="B87" s="38">
        <f>SUM(B88:B93)</f>
        <v>1274200</v>
      </c>
      <c r="C87" s="38">
        <f t="shared" ref="C87" si="51">SUM(C88:C93)</f>
        <v>1292800</v>
      </c>
      <c r="D87" s="38">
        <f t="shared" ref="D87" si="52">SUM(D88:D93)</f>
        <v>1326900</v>
      </c>
      <c r="E87" s="38">
        <f t="shared" ref="E87" si="53">SUM(E88:E93)</f>
        <v>1356200</v>
      </c>
      <c r="F87" s="38">
        <f t="shared" ref="F87" si="54">SUM(F88:F93)</f>
        <v>1308908</v>
      </c>
      <c r="G87" s="38">
        <f t="shared" ref="G87" si="55">SUM(G88:G93)</f>
        <v>1303704</v>
      </c>
      <c r="H87" s="38">
        <f t="shared" ref="H87" si="56">SUM(H88:H93)</f>
        <v>1333749</v>
      </c>
      <c r="I87" s="38">
        <f t="shared" ref="I87" si="57">SUM(I88:I93)</f>
        <v>1433926</v>
      </c>
      <c r="J87" s="38">
        <f t="shared" ref="J87" si="58">SUM(J88:J93)</f>
        <v>1544888</v>
      </c>
      <c r="K87" s="38">
        <f t="shared" ref="K87" si="59">SUM(K88:K93)</f>
        <v>1589044</v>
      </c>
      <c r="L87" s="38">
        <f t="shared" ref="L87" si="60">SUM(L88:L93)</f>
        <v>1669065</v>
      </c>
      <c r="M87" s="38">
        <f t="shared" ref="M87" si="61">SUM(M88:M93)</f>
        <v>1749300</v>
      </c>
      <c r="N87" s="38">
        <f t="shared" ref="N87" si="62">SUM(N88:N93)</f>
        <v>1824190</v>
      </c>
      <c r="O87" s="38">
        <f t="shared" ref="O87" si="63">SUM(O88:O93)</f>
        <v>1879759</v>
      </c>
      <c r="P87" s="38">
        <f t="shared" ref="P87" si="64">SUM(P88:P93)</f>
        <v>1949055</v>
      </c>
      <c r="Q87" s="38">
        <f t="shared" ref="Q87" si="65">SUM(Q88:Q93)</f>
        <v>2034574</v>
      </c>
    </row>
    <row r="88" spans="1:17" ht="11.45" customHeight="1" x14ac:dyDescent="0.25">
      <c r="A88" s="62" t="s">
        <v>59</v>
      </c>
      <c r="B88" s="42">
        <v>1038797</v>
      </c>
      <c r="C88" s="42">
        <v>1038897</v>
      </c>
      <c r="D88" s="42">
        <v>1038624</v>
      </c>
      <c r="E88" s="42">
        <v>1045297</v>
      </c>
      <c r="F88" s="42">
        <v>992546</v>
      </c>
      <c r="G88" s="42">
        <v>983034</v>
      </c>
      <c r="H88" s="42">
        <v>999424</v>
      </c>
      <c r="I88" s="42">
        <v>1062932</v>
      </c>
      <c r="J88" s="42">
        <v>1147072</v>
      </c>
      <c r="K88" s="42">
        <v>1174238</v>
      </c>
      <c r="L88" s="42">
        <v>1235322</v>
      </c>
      <c r="M88" s="42">
        <v>1255991</v>
      </c>
      <c r="N88" s="42">
        <v>1311658</v>
      </c>
      <c r="O88" s="42">
        <v>1356198</v>
      </c>
      <c r="P88" s="42">
        <v>1400957</v>
      </c>
      <c r="Q88" s="42">
        <v>1464714</v>
      </c>
    </row>
    <row r="89" spans="1:17" ht="11.45" customHeight="1" x14ac:dyDescent="0.25">
      <c r="A89" s="62" t="s">
        <v>58</v>
      </c>
      <c r="B89" s="42">
        <v>235403</v>
      </c>
      <c r="C89" s="42">
        <v>251503</v>
      </c>
      <c r="D89" s="42">
        <v>285876</v>
      </c>
      <c r="E89" s="42">
        <v>303881</v>
      </c>
      <c r="F89" s="42">
        <v>308508</v>
      </c>
      <c r="G89" s="42">
        <v>311553</v>
      </c>
      <c r="H89" s="42">
        <v>325232</v>
      </c>
      <c r="I89" s="42">
        <v>353285</v>
      </c>
      <c r="J89" s="42">
        <v>380283</v>
      </c>
      <c r="K89" s="42">
        <v>397146</v>
      </c>
      <c r="L89" s="42">
        <v>412502</v>
      </c>
      <c r="M89" s="42">
        <v>426643</v>
      </c>
      <c r="N89" s="42">
        <v>442235</v>
      </c>
      <c r="O89" s="42">
        <v>449650</v>
      </c>
      <c r="P89" s="42">
        <v>472541</v>
      </c>
      <c r="Q89" s="42">
        <v>490817</v>
      </c>
    </row>
    <row r="90" spans="1:17" ht="11.45" customHeight="1" x14ac:dyDescent="0.25">
      <c r="A90" s="62" t="s">
        <v>57</v>
      </c>
      <c r="B90" s="42">
        <v>0</v>
      </c>
      <c r="C90" s="42">
        <v>0</v>
      </c>
      <c r="D90" s="42">
        <v>0</v>
      </c>
      <c r="E90" s="42">
        <v>0</v>
      </c>
      <c r="F90" s="42">
        <v>0</v>
      </c>
      <c r="G90" s="42">
        <v>1250</v>
      </c>
      <c r="H90" s="42">
        <v>1251</v>
      </c>
      <c r="I90" s="42">
        <v>1352</v>
      </c>
      <c r="J90" s="42">
        <v>1400</v>
      </c>
      <c r="K90" s="42">
        <v>1401</v>
      </c>
      <c r="L90" s="42">
        <v>3003</v>
      </c>
      <c r="M90" s="42">
        <v>48894</v>
      </c>
      <c r="N90" s="42">
        <v>54615</v>
      </c>
      <c r="O90" s="42">
        <v>59503</v>
      </c>
      <c r="P90" s="42">
        <v>59362</v>
      </c>
      <c r="Q90" s="42">
        <v>62639</v>
      </c>
    </row>
    <row r="91" spans="1:17" ht="11.45" customHeight="1" x14ac:dyDescent="0.25">
      <c r="A91" s="62" t="s">
        <v>56</v>
      </c>
      <c r="B91" s="42">
        <v>0</v>
      </c>
      <c r="C91" s="42">
        <v>2400</v>
      </c>
      <c r="D91" s="42">
        <v>2400</v>
      </c>
      <c r="E91" s="42">
        <v>7022</v>
      </c>
      <c r="F91" s="42">
        <v>7854</v>
      </c>
      <c r="G91" s="42">
        <v>7867</v>
      </c>
      <c r="H91" s="42">
        <v>7842</v>
      </c>
      <c r="I91" s="42">
        <v>16357</v>
      </c>
      <c r="J91" s="42">
        <v>16133</v>
      </c>
      <c r="K91" s="42">
        <v>16259</v>
      </c>
      <c r="L91" s="42">
        <v>18238</v>
      </c>
      <c r="M91" s="42">
        <v>17753</v>
      </c>
      <c r="N91" s="42">
        <v>15657</v>
      </c>
      <c r="O91" s="42">
        <v>14377</v>
      </c>
      <c r="P91" s="42">
        <v>16099</v>
      </c>
      <c r="Q91" s="42">
        <v>16243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5</v>
      </c>
      <c r="O92" s="42">
        <v>5</v>
      </c>
      <c r="P92" s="42">
        <v>20</v>
      </c>
      <c r="Q92" s="42">
        <v>37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19</v>
      </c>
      <c r="N93" s="42">
        <v>20</v>
      </c>
      <c r="O93" s="42">
        <v>26</v>
      </c>
      <c r="P93" s="42">
        <v>76</v>
      </c>
      <c r="Q93" s="42">
        <v>124</v>
      </c>
    </row>
    <row r="94" spans="1:17" ht="11.45" customHeight="1" x14ac:dyDescent="0.25">
      <c r="A94" s="19" t="s">
        <v>28</v>
      </c>
      <c r="B94" s="38">
        <f>SUM(B95:B99)</f>
        <v>11149</v>
      </c>
      <c r="C94" s="38">
        <f t="shared" ref="C94" si="66">SUM(C95:C99)</f>
        <v>10889</v>
      </c>
      <c r="D94" s="38">
        <f t="shared" ref="D94" si="67">SUM(D95:D99)</f>
        <v>10834</v>
      </c>
      <c r="E94" s="38">
        <f t="shared" ref="E94" si="68">SUM(E95:E99)</f>
        <v>10852</v>
      </c>
      <c r="F94" s="38">
        <f t="shared" ref="F94" si="69">SUM(F95:F99)</f>
        <v>9202</v>
      </c>
      <c r="G94" s="38">
        <f t="shared" ref="G94" si="70">SUM(G95:G99)</f>
        <v>9392</v>
      </c>
      <c r="H94" s="38">
        <f t="shared" ref="H94" si="71">SUM(H95:H99)</f>
        <v>9070</v>
      </c>
      <c r="I94" s="38">
        <f t="shared" ref="I94" si="72">SUM(I95:I99)</f>
        <v>10759</v>
      </c>
      <c r="J94" s="38">
        <f t="shared" ref="J94" si="73">SUM(J95:J99)</f>
        <v>10804</v>
      </c>
      <c r="K94" s="38">
        <f t="shared" ref="K94" si="74">SUM(K95:K99)</f>
        <v>9667</v>
      </c>
      <c r="L94" s="38">
        <f t="shared" ref="L94" si="75">SUM(L95:L99)</f>
        <v>9616</v>
      </c>
      <c r="M94" s="38">
        <f t="shared" ref="M94" si="76">SUM(M95:M99)</f>
        <v>9342</v>
      </c>
      <c r="N94" s="38">
        <f t="shared" ref="N94" si="77">SUM(N95:N99)</f>
        <v>9226</v>
      </c>
      <c r="O94" s="38">
        <f t="shared" ref="O94" si="78">SUM(O95:O99)</f>
        <v>9071</v>
      </c>
      <c r="P94" s="38">
        <f t="shared" ref="P94" si="79">SUM(P95:P99)</f>
        <v>9159</v>
      </c>
      <c r="Q94" s="38">
        <f t="shared" ref="Q94" si="80">SUM(Q95:Q99)</f>
        <v>9270</v>
      </c>
    </row>
    <row r="95" spans="1:17" ht="11.45" customHeight="1" x14ac:dyDescent="0.25">
      <c r="A95" s="62" t="s">
        <v>59</v>
      </c>
      <c r="B95" s="37">
        <v>0</v>
      </c>
      <c r="C95" s="37">
        <v>0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</row>
    <row r="96" spans="1:17" ht="11.45" customHeight="1" x14ac:dyDescent="0.25">
      <c r="A96" s="62" t="s">
        <v>58</v>
      </c>
      <c r="B96" s="37">
        <v>11149</v>
      </c>
      <c r="C96" s="37">
        <v>10889</v>
      </c>
      <c r="D96" s="37">
        <v>10834</v>
      </c>
      <c r="E96" s="37">
        <v>10852</v>
      </c>
      <c r="F96" s="37">
        <v>9202</v>
      </c>
      <c r="G96" s="37">
        <v>9392</v>
      </c>
      <c r="H96" s="37">
        <v>9070</v>
      </c>
      <c r="I96" s="37">
        <v>10759</v>
      </c>
      <c r="J96" s="37">
        <v>10804</v>
      </c>
      <c r="K96" s="37">
        <v>9667</v>
      </c>
      <c r="L96" s="37">
        <v>9500</v>
      </c>
      <c r="M96" s="37">
        <v>9074</v>
      </c>
      <c r="N96" s="37">
        <v>8957</v>
      </c>
      <c r="O96" s="37">
        <v>8806</v>
      </c>
      <c r="P96" s="37">
        <v>8798</v>
      </c>
      <c r="Q96" s="37">
        <v>8819</v>
      </c>
    </row>
    <row r="97" spans="1:17" ht="11.45" customHeight="1" x14ac:dyDescent="0.25">
      <c r="A97" s="62" t="s">
        <v>57</v>
      </c>
      <c r="B97" s="37">
        <v>0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</row>
    <row r="98" spans="1:17" ht="11.45" customHeight="1" x14ac:dyDescent="0.25">
      <c r="A98" s="62" t="s">
        <v>56</v>
      </c>
      <c r="B98" s="37">
        <v>0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</row>
    <row r="99" spans="1:17" ht="11.45" customHeight="1" x14ac:dyDescent="0.25">
      <c r="A99" s="62" t="s">
        <v>55</v>
      </c>
      <c r="B99" s="37">
        <v>0</v>
      </c>
      <c r="C99" s="37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116</v>
      </c>
      <c r="M99" s="37">
        <v>268</v>
      </c>
      <c r="N99" s="37">
        <v>269</v>
      </c>
      <c r="O99" s="37">
        <v>265</v>
      </c>
      <c r="P99" s="37">
        <v>361</v>
      </c>
      <c r="Q99" s="37">
        <v>451</v>
      </c>
    </row>
    <row r="100" spans="1:17" ht="11.45" customHeight="1" x14ac:dyDescent="0.25">
      <c r="A100" s="25" t="s">
        <v>18</v>
      </c>
      <c r="B100" s="40">
        <f t="shared" ref="B100:Q100" si="81">B101+B107</f>
        <v>118137.27034948369</v>
      </c>
      <c r="C100" s="40">
        <f t="shared" si="81"/>
        <v>121783.29393612847</v>
      </c>
      <c r="D100" s="40">
        <f t="shared" si="81"/>
        <v>130317.83389926623</v>
      </c>
      <c r="E100" s="40">
        <f t="shared" si="81"/>
        <v>141257.83236348728</v>
      </c>
      <c r="F100" s="40">
        <f t="shared" si="81"/>
        <v>141954.77213886095</v>
      </c>
      <c r="G100" s="40">
        <f t="shared" si="81"/>
        <v>160870.12116319532</v>
      </c>
      <c r="H100" s="40">
        <f t="shared" si="81"/>
        <v>176466.54919406708</v>
      </c>
      <c r="I100" s="40">
        <f t="shared" si="81"/>
        <v>201478.56078167283</v>
      </c>
      <c r="J100" s="40">
        <f t="shared" si="81"/>
        <v>231155.52708023277</v>
      </c>
      <c r="K100" s="40">
        <f t="shared" si="81"/>
        <v>252033.81603080637</v>
      </c>
      <c r="L100" s="40">
        <f t="shared" si="81"/>
        <v>258952.43611857947</v>
      </c>
      <c r="M100" s="40">
        <f t="shared" si="81"/>
        <v>264107.69284236745</v>
      </c>
      <c r="N100" s="40">
        <f t="shared" si="81"/>
        <v>268849.54889101273</v>
      </c>
      <c r="O100" s="40">
        <f t="shared" si="81"/>
        <v>272062.88589575305</v>
      </c>
      <c r="P100" s="40">
        <f t="shared" si="81"/>
        <v>275266.57370936335</v>
      </c>
      <c r="Q100" s="40">
        <f t="shared" si="81"/>
        <v>283158.30169363075</v>
      </c>
    </row>
    <row r="101" spans="1:17" ht="11.45" customHeight="1" x14ac:dyDescent="0.25">
      <c r="A101" s="23" t="s">
        <v>27</v>
      </c>
      <c r="B101" s="39">
        <f>SUM(B102:B106)</f>
        <v>107015</v>
      </c>
      <c r="C101" s="39">
        <f t="shared" ref="C101" si="82">SUM(C102:C106)</f>
        <v>107197</v>
      </c>
      <c r="D101" s="39">
        <f t="shared" ref="D101" si="83">SUM(D102:D106)</f>
        <v>107525</v>
      </c>
      <c r="E101" s="39">
        <f t="shared" ref="E101" si="84">SUM(E102:E106)</f>
        <v>109025</v>
      </c>
      <c r="F101" s="39">
        <f t="shared" ref="F101" si="85">SUM(F102:F106)</f>
        <v>118776</v>
      </c>
      <c r="G101" s="39">
        <f t="shared" ref="G101" si="86">SUM(G102:G106)</f>
        <v>129411</v>
      </c>
      <c r="H101" s="39">
        <f t="shared" ref="H101" si="87">SUM(H102:H106)</f>
        <v>132517</v>
      </c>
      <c r="I101" s="39">
        <f t="shared" ref="I101" si="88">SUM(I102:I106)</f>
        <v>149494</v>
      </c>
      <c r="J101" s="39">
        <f t="shared" ref="J101" si="89">SUM(J102:J106)</f>
        <v>159281</v>
      </c>
      <c r="K101" s="39">
        <f t="shared" ref="K101" si="90">SUM(K102:K106)</f>
        <v>173814</v>
      </c>
      <c r="L101" s="39">
        <f t="shared" ref="L101" si="91">SUM(L102:L106)</f>
        <v>176788</v>
      </c>
      <c r="M101" s="39">
        <f t="shared" ref="M101" si="92">SUM(M102:M106)</f>
        <v>178896</v>
      </c>
      <c r="N101" s="39">
        <f t="shared" ref="N101" si="93">SUM(N102:N106)</f>
        <v>183879</v>
      </c>
      <c r="O101" s="39">
        <f t="shared" ref="O101" si="94">SUM(O102:O106)</f>
        <v>166327</v>
      </c>
      <c r="P101" s="39">
        <f t="shared" ref="P101" si="95">SUM(P102:P106)</f>
        <v>144504</v>
      </c>
      <c r="Q101" s="39">
        <f t="shared" ref="Q101" si="96">SUM(Q102:Q106)</f>
        <v>163509</v>
      </c>
    </row>
    <row r="102" spans="1:17" ht="11.45" customHeight="1" x14ac:dyDescent="0.25">
      <c r="A102" s="62" t="s">
        <v>59</v>
      </c>
      <c r="B102" s="42">
        <v>39970</v>
      </c>
      <c r="C102" s="42">
        <v>39993</v>
      </c>
      <c r="D102" s="42">
        <v>40050</v>
      </c>
      <c r="E102" s="42">
        <v>40192</v>
      </c>
      <c r="F102" s="42">
        <v>50553</v>
      </c>
      <c r="G102" s="42">
        <v>51476</v>
      </c>
      <c r="H102" s="42">
        <v>53933</v>
      </c>
      <c r="I102" s="42">
        <v>58112</v>
      </c>
      <c r="J102" s="42">
        <v>60446</v>
      </c>
      <c r="K102" s="42">
        <v>61486</v>
      </c>
      <c r="L102" s="42">
        <v>48449</v>
      </c>
      <c r="M102" s="42">
        <v>49460</v>
      </c>
      <c r="N102" s="42">
        <v>50192</v>
      </c>
      <c r="O102" s="42">
        <v>50793</v>
      </c>
      <c r="P102" s="42">
        <v>46574</v>
      </c>
      <c r="Q102" s="42">
        <v>52552</v>
      </c>
    </row>
    <row r="103" spans="1:17" ht="11.45" customHeight="1" x14ac:dyDescent="0.25">
      <c r="A103" s="62" t="s">
        <v>58</v>
      </c>
      <c r="B103" s="42">
        <v>67045</v>
      </c>
      <c r="C103" s="42">
        <v>67204</v>
      </c>
      <c r="D103" s="42">
        <v>67475</v>
      </c>
      <c r="E103" s="42">
        <v>68833</v>
      </c>
      <c r="F103" s="42">
        <v>68223</v>
      </c>
      <c r="G103" s="42">
        <v>77935</v>
      </c>
      <c r="H103" s="42">
        <v>78584</v>
      </c>
      <c r="I103" s="42">
        <v>91382</v>
      </c>
      <c r="J103" s="42">
        <v>98835</v>
      </c>
      <c r="K103" s="42">
        <v>112328</v>
      </c>
      <c r="L103" s="42">
        <v>128339</v>
      </c>
      <c r="M103" s="42">
        <v>129436</v>
      </c>
      <c r="N103" s="42">
        <v>133675</v>
      </c>
      <c r="O103" s="42">
        <v>115514</v>
      </c>
      <c r="P103" s="42">
        <v>97907</v>
      </c>
      <c r="Q103" s="42">
        <v>110900</v>
      </c>
    </row>
    <row r="104" spans="1:17" ht="11.45" customHeight="1" x14ac:dyDescent="0.25">
      <c r="A104" s="62" t="s">
        <v>57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7</v>
      </c>
      <c r="O104" s="42">
        <v>9</v>
      </c>
      <c r="P104" s="42">
        <v>11</v>
      </c>
      <c r="Q104" s="42">
        <v>40</v>
      </c>
    </row>
    <row r="105" spans="1:17" ht="11.45" customHeight="1" x14ac:dyDescent="0.25">
      <c r="A105" s="62" t="s">
        <v>56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5</v>
      </c>
      <c r="O105" s="42">
        <v>9</v>
      </c>
      <c r="P105" s="42">
        <v>7</v>
      </c>
      <c r="Q105" s="42">
        <v>9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2</v>
      </c>
      <c r="P106" s="42">
        <v>5</v>
      </c>
      <c r="Q106" s="42">
        <v>8</v>
      </c>
    </row>
    <row r="107" spans="1:17" ht="11.45" customHeight="1" x14ac:dyDescent="0.25">
      <c r="A107" s="19" t="s">
        <v>24</v>
      </c>
      <c r="B107" s="38">
        <f>SUM(B108:B109)</f>
        <v>11122.270349483686</v>
      </c>
      <c r="C107" s="38">
        <f t="shared" ref="C107" si="97">SUM(C108:C109)</f>
        <v>14586.293936128461</v>
      </c>
      <c r="D107" s="38">
        <f t="shared" ref="D107" si="98">SUM(D108:D109)</f>
        <v>22792.833899266232</v>
      </c>
      <c r="E107" s="38">
        <f t="shared" ref="E107" si="99">SUM(E108:E109)</f>
        <v>32232.832363487265</v>
      </c>
      <c r="F107" s="38">
        <f t="shared" ref="F107" si="100">SUM(F108:F109)</f>
        <v>23178.772138860935</v>
      </c>
      <c r="G107" s="38">
        <f t="shared" ref="G107" si="101">SUM(G108:G109)</f>
        <v>31459.121163195308</v>
      </c>
      <c r="H107" s="38">
        <f t="shared" ref="H107" si="102">SUM(H108:H109)</f>
        <v>43949.549194067076</v>
      </c>
      <c r="I107" s="38">
        <f t="shared" ref="I107" si="103">SUM(I108:I109)</f>
        <v>51984.56078167283</v>
      </c>
      <c r="J107" s="38">
        <f t="shared" ref="J107" si="104">SUM(J108:J109)</f>
        <v>71874.527080232772</v>
      </c>
      <c r="K107" s="38">
        <f t="shared" ref="K107" si="105">SUM(K108:K109)</f>
        <v>78219.816030806367</v>
      </c>
      <c r="L107" s="38">
        <f t="shared" ref="L107" si="106">SUM(L108:L109)</f>
        <v>82164.436118579455</v>
      </c>
      <c r="M107" s="38">
        <f t="shared" ref="M107" si="107">SUM(M108:M109)</f>
        <v>85211.692842367454</v>
      </c>
      <c r="N107" s="38">
        <f t="shared" ref="N107" si="108">SUM(N108:N109)</f>
        <v>84970.548891012717</v>
      </c>
      <c r="O107" s="38">
        <f t="shared" ref="O107" si="109">SUM(O108:O109)</f>
        <v>105735.88589575305</v>
      </c>
      <c r="P107" s="38">
        <f t="shared" ref="P107" si="110">SUM(P108:P109)</f>
        <v>130762.57370936337</v>
      </c>
      <c r="Q107" s="38">
        <f t="shared" ref="Q107" si="111">SUM(Q108:Q109)</f>
        <v>119649.30169363074</v>
      </c>
    </row>
    <row r="108" spans="1:17" ht="11.45" customHeight="1" x14ac:dyDescent="0.25">
      <c r="A108" s="17" t="s">
        <v>23</v>
      </c>
      <c r="B108" s="37">
        <v>8066</v>
      </c>
      <c r="C108" s="37">
        <v>11336</v>
      </c>
      <c r="D108" s="37">
        <v>19386</v>
      </c>
      <c r="E108" s="37">
        <v>28760</v>
      </c>
      <c r="F108" s="37">
        <v>19131</v>
      </c>
      <c r="G108" s="37">
        <v>27283</v>
      </c>
      <c r="H108" s="37">
        <v>39564</v>
      </c>
      <c r="I108" s="37">
        <v>46469</v>
      </c>
      <c r="J108" s="37">
        <v>66453</v>
      </c>
      <c r="K108" s="37">
        <v>72961</v>
      </c>
      <c r="L108" s="37">
        <v>76661</v>
      </c>
      <c r="M108" s="37">
        <v>79297</v>
      </c>
      <c r="N108" s="37">
        <v>78969</v>
      </c>
      <c r="O108" s="37">
        <v>99235</v>
      </c>
      <c r="P108" s="37">
        <v>124143</v>
      </c>
      <c r="Q108" s="37">
        <v>112392</v>
      </c>
    </row>
    <row r="109" spans="1:17" ht="11.45" customHeight="1" x14ac:dyDescent="0.25">
      <c r="A109" s="15" t="s">
        <v>22</v>
      </c>
      <c r="B109" s="36">
        <v>3056.2703494836851</v>
      </c>
      <c r="C109" s="36">
        <v>3250.2939361284607</v>
      </c>
      <c r="D109" s="36">
        <v>3406.8338992662311</v>
      </c>
      <c r="E109" s="36">
        <v>3472.8323634872654</v>
      </c>
      <c r="F109" s="36">
        <v>4047.7721388609334</v>
      </c>
      <c r="G109" s="36">
        <v>4176.1211631953083</v>
      </c>
      <c r="H109" s="36">
        <v>4385.5491940670781</v>
      </c>
      <c r="I109" s="36">
        <v>5515.5607816728316</v>
      </c>
      <c r="J109" s="36">
        <v>5421.5270802327786</v>
      </c>
      <c r="K109" s="36">
        <v>5258.8160308063625</v>
      </c>
      <c r="L109" s="36">
        <v>5503.4361185794533</v>
      </c>
      <c r="M109" s="36">
        <v>5914.6928423674599</v>
      </c>
      <c r="N109" s="36">
        <v>6001.5488910127124</v>
      </c>
      <c r="O109" s="36">
        <v>6500.8858957530456</v>
      </c>
      <c r="P109" s="36">
        <v>6619.5737093633634</v>
      </c>
      <c r="Q109" s="36">
        <v>7257.301693630744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115409</v>
      </c>
      <c r="D111" s="41">
        <f t="shared" si="112"/>
        <v>105138</v>
      </c>
      <c r="E111" s="41">
        <f t="shared" si="112"/>
        <v>109810</v>
      </c>
      <c r="F111" s="41">
        <f t="shared" si="112"/>
        <v>40655</v>
      </c>
      <c r="G111" s="41">
        <f t="shared" si="112"/>
        <v>96230</v>
      </c>
      <c r="H111" s="41">
        <f t="shared" si="112"/>
        <v>136660</v>
      </c>
      <c r="I111" s="41">
        <f t="shared" si="112"/>
        <v>224240</v>
      </c>
      <c r="J111" s="41">
        <f t="shared" si="112"/>
        <v>243893</v>
      </c>
      <c r="K111" s="41">
        <f t="shared" si="112"/>
        <v>172692</v>
      </c>
      <c r="L111" s="41">
        <f t="shared" si="112"/>
        <v>211818</v>
      </c>
      <c r="M111" s="41">
        <f t="shared" si="112"/>
        <v>202163</v>
      </c>
      <c r="N111" s="41">
        <f t="shared" si="112"/>
        <v>200927</v>
      </c>
      <c r="O111" s="41">
        <f t="shared" si="112"/>
        <v>200489</v>
      </c>
      <c r="P111" s="41">
        <f t="shared" si="112"/>
        <v>218529</v>
      </c>
      <c r="Q111" s="41">
        <f t="shared" si="112"/>
        <v>231831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105659</v>
      </c>
      <c r="D112" s="40">
        <f t="shared" si="113"/>
        <v>89819</v>
      </c>
      <c r="E112" s="40">
        <f t="shared" si="113"/>
        <v>91487</v>
      </c>
      <c r="F112" s="40">
        <f t="shared" si="113"/>
        <v>22103</v>
      </c>
      <c r="G112" s="40">
        <f t="shared" si="113"/>
        <v>68785</v>
      </c>
      <c r="H112" s="40">
        <f t="shared" si="113"/>
        <v>111930</v>
      </c>
      <c r="I112" s="40">
        <f t="shared" si="113"/>
        <v>189523</v>
      </c>
      <c r="J112" s="40">
        <f t="shared" si="113"/>
        <v>203926</v>
      </c>
      <c r="K112" s="40">
        <f t="shared" si="113"/>
        <v>141021</v>
      </c>
      <c r="L112" s="40">
        <f t="shared" si="113"/>
        <v>183129</v>
      </c>
      <c r="M112" s="40">
        <f t="shared" si="113"/>
        <v>186593</v>
      </c>
      <c r="N112" s="40">
        <f t="shared" si="113"/>
        <v>185497</v>
      </c>
      <c r="O112" s="40">
        <f t="shared" si="113"/>
        <v>170186</v>
      </c>
      <c r="P112" s="40">
        <f t="shared" si="113"/>
        <v>185940</v>
      </c>
      <c r="Q112" s="40">
        <f t="shared" si="113"/>
        <v>205887</v>
      </c>
    </row>
    <row r="113" spans="1:17" ht="11.45" customHeight="1" x14ac:dyDescent="0.25">
      <c r="A113" s="23" t="s">
        <v>30</v>
      </c>
      <c r="B113" s="39"/>
      <c r="C113" s="39">
        <v>2280</v>
      </c>
      <c r="D113" s="39">
        <v>2559</v>
      </c>
      <c r="E113" s="39">
        <v>2032</v>
      </c>
      <c r="F113" s="39">
        <v>1549</v>
      </c>
      <c r="G113" s="39">
        <v>1549</v>
      </c>
      <c r="H113" s="39">
        <v>2822</v>
      </c>
      <c r="I113" s="39">
        <v>4182</v>
      </c>
      <c r="J113" s="39">
        <v>4175</v>
      </c>
      <c r="K113" s="39">
        <v>3812</v>
      </c>
      <c r="L113" s="39">
        <v>6586</v>
      </c>
      <c r="M113" s="39">
        <v>6901</v>
      </c>
      <c r="N113" s="39">
        <v>6865</v>
      </c>
      <c r="O113" s="39">
        <v>9388</v>
      </c>
      <c r="P113" s="39">
        <v>10377</v>
      </c>
      <c r="Q113" s="39">
        <v>12067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103053</v>
      </c>
      <c r="D114" s="38">
        <f t="shared" ref="D114" si="115">SUM(D115:D120)</f>
        <v>86909</v>
      </c>
      <c r="E114" s="38">
        <f t="shared" ref="E114" si="116">SUM(E115:E120)</f>
        <v>89123</v>
      </c>
      <c r="F114" s="38">
        <f t="shared" ref="F114" si="117">SUM(F115:F120)</f>
        <v>20222</v>
      </c>
      <c r="G114" s="38">
        <f t="shared" ref="G114" si="118">SUM(G115:G120)</f>
        <v>66878</v>
      </c>
      <c r="H114" s="38">
        <f t="shared" ref="H114" si="119">SUM(H115:H120)</f>
        <v>108588</v>
      </c>
      <c r="I114" s="38">
        <f t="shared" ref="I114" si="120">SUM(I115:I120)</f>
        <v>183652</v>
      </c>
      <c r="J114" s="38">
        <f t="shared" ref="J114" si="121">SUM(J115:J120)</f>
        <v>198885</v>
      </c>
      <c r="K114" s="38">
        <f t="shared" ref="K114" si="122">SUM(K115:K120)</f>
        <v>136199</v>
      </c>
      <c r="L114" s="38">
        <f t="shared" ref="L114" si="123">SUM(L115:L120)</f>
        <v>175725</v>
      </c>
      <c r="M114" s="38">
        <f t="shared" ref="M114" si="124">SUM(M115:M120)</f>
        <v>179085</v>
      </c>
      <c r="N114" s="38">
        <f t="shared" ref="N114" si="125">SUM(N115:N120)</f>
        <v>178062</v>
      </c>
      <c r="O114" s="38">
        <f t="shared" ref="O114" si="126">SUM(O115:O120)</f>
        <v>160293</v>
      </c>
      <c r="P114" s="38">
        <f t="shared" ref="P114" si="127">SUM(P115:P120)</f>
        <v>174876</v>
      </c>
      <c r="Q114" s="38">
        <f t="shared" ref="Q114" si="128">SUM(Q115:Q120)</f>
        <v>193158</v>
      </c>
    </row>
    <row r="115" spans="1:17" ht="11.45" customHeight="1" x14ac:dyDescent="0.25">
      <c r="A115" s="62" t="s">
        <v>59</v>
      </c>
      <c r="B115" s="42"/>
      <c r="C115" s="42">
        <v>66179</v>
      </c>
      <c r="D115" s="42">
        <v>41067</v>
      </c>
      <c r="E115" s="42">
        <v>53410</v>
      </c>
      <c r="F115" s="42">
        <v>0</v>
      </c>
      <c r="G115" s="42">
        <v>46169</v>
      </c>
      <c r="H115" s="42">
        <v>77015</v>
      </c>
      <c r="I115" s="42">
        <v>127668</v>
      </c>
      <c r="J115" s="42">
        <v>151405</v>
      </c>
      <c r="K115" s="42">
        <v>97227</v>
      </c>
      <c r="L115" s="42">
        <v>133550</v>
      </c>
      <c r="M115" s="42">
        <v>95107</v>
      </c>
      <c r="N115" s="42">
        <v>131675</v>
      </c>
      <c r="O115" s="42">
        <v>121767</v>
      </c>
      <c r="P115" s="42">
        <v>122975</v>
      </c>
      <c r="Q115" s="42">
        <v>142836</v>
      </c>
    </row>
    <row r="116" spans="1:17" ht="11.45" customHeight="1" x14ac:dyDescent="0.25">
      <c r="A116" s="62" t="s">
        <v>58</v>
      </c>
      <c r="B116" s="42"/>
      <c r="C116" s="42">
        <v>34474</v>
      </c>
      <c r="D116" s="42">
        <v>45836</v>
      </c>
      <c r="E116" s="42">
        <v>31072</v>
      </c>
      <c r="F116" s="42">
        <v>19347</v>
      </c>
      <c r="G116" s="42">
        <v>19363</v>
      </c>
      <c r="H116" s="42">
        <v>31467</v>
      </c>
      <c r="I116" s="42">
        <v>47185</v>
      </c>
      <c r="J116" s="42">
        <v>47399</v>
      </c>
      <c r="K116" s="42">
        <v>38491</v>
      </c>
      <c r="L116" s="42">
        <v>38139</v>
      </c>
      <c r="M116" s="42">
        <v>37987</v>
      </c>
      <c r="N116" s="42">
        <v>40418</v>
      </c>
      <c r="O116" s="42">
        <v>33158</v>
      </c>
      <c r="P116" s="42">
        <v>49496</v>
      </c>
      <c r="Q116" s="42">
        <v>45736</v>
      </c>
    </row>
    <row r="117" spans="1:17" ht="11.45" customHeight="1" x14ac:dyDescent="0.25">
      <c r="A117" s="62" t="s">
        <v>57</v>
      </c>
      <c r="B117" s="42"/>
      <c r="C117" s="42">
        <v>0</v>
      </c>
      <c r="D117" s="42">
        <v>0</v>
      </c>
      <c r="E117" s="42">
        <v>0</v>
      </c>
      <c r="F117" s="42">
        <v>0</v>
      </c>
      <c r="G117" s="42">
        <v>1250</v>
      </c>
      <c r="H117" s="42">
        <v>4</v>
      </c>
      <c r="I117" s="42">
        <v>111</v>
      </c>
      <c r="J117" s="42">
        <v>65</v>
      </c>
      <c r="K117" s="42">
        <v>25</v>
      </c>
      <c r="L117" s="42">
        <v>1635</v>
      </c>
      <c r="M117" s="42">
        <v>45936</v>
      </c>
      <c r="N117" s="42">
        <v>5898</v>
      </c>
      <c r="O117" s="42">
        <v>5335</v>
      </c>
      <c r="P117" s="42">
        <v>618</v>
      </c>
      <c r="Q117" s="42">
        <v>4372</v>
      </c>
    </row>
    <row r="118" spans="1:17" ht="11.45" customHeight="1" x14ac:dyDescent="0.25">
      <c r="A118" s="62" t="s">
        <v>56</v>
      </c>
      <c r="B118" s="42"/>
      <c r="C118" s="42">
        <v>2400</v>
      </c>
      <c r="D118" s="42">
        <v>6</v>
      </c>
      <c r="E118" s="42">
        <v>4641</v>
      </c>
      <c r="F118" s="42">
        <v>875</v>
      </c>
      <c r="G118" s="42">
        <v>96</v>
      </c>
      <c r="H118" s="42">
        <v>102</v>
      </c>
      <c r="I118" s="42">
        <v>8688</v>
      </c>
      <c r="J118" s="42">
        <v>16</v>
      </c>
      <c r="K118" s="42">
        <v>456</v>
      </c>
      <c r="L118" s="42">
        <v>2401</v>
      </c>
      <c r="M118" s="42">
        <v>36</v>
      </c>
      <c r="N118" s="42">
        <v>64</v>
      </c>
      <c r="O118" s="42">
        <v>27</v>
      </c>
      <c r="P118" s="42">
        <v>1722</v>
      </c>
      <c r="Q118" s="42">
        <v>144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5</v>
      </c>
      <c r="O119" s="42">
        <v>0</v>
      </c>
      <c r="P119" s="42">
        <v>15</v>
      </c>
      <c r="Q119" s="42">
        <v>18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19</v>
      </c>
      <c r="N120" s="42">
        <v>2</v>
      </c>
      <c r="O120" s="42">
        <v>6</v>
      </c>
      <c r="P120" s="42">
        <v>50</v>
      </c>
      <c r="Q120" s="42">
        <v>52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326</v>
      </c>
      <c r="D121" s="38">
        <f t="shared" ref="D121" si="130">SUM(D122:D126)</f>
        <v>351</v>
      </c>
      <c r="E121" s="38">
        <f t="shared" ref="E121" si="131">SUM(E122:E126)</f>
        <v>332</v>
      </c>
      <c r="F121" s="38">
        <f t="shared" ref="F121" si="132">SUM(F122:F126)</f>
        <v>332</v>
      </c>
      <c r="G121" s="38">
        <f t="shared" ref="G121" si="133">SUM(G122:G126)</f>
        <v>358</v>
      </c>
      <c r="H121" s="38">
        <f t="shared" ref="H121" si="134">SUM(H122:H126)</f>
        <v>520</v>
      </c>
      <c r="I121" s="38">
        <f t="shared" ref="I121" si="135">SUM(I122:I126)</f>
        <v>1689</v>
      </c>
      <c r="J121" s="38">
        <f t="shared" ref="J121" si="136">SUM(J122:J126)</f>
        <v>866</v>
      </c>
      <c r="K121" s="38">
        <f t="shared" ref="K121" si="137">SUM(K122:K126)</f>
        <v>1010</v>
      </c>
      <c r="L121" s="38">
        <f t="shared" ref="L121" si="138">SUM(L122:L126)</f>
        <v>818</v>
      </c>
      <c r="M121" s="38">
        <f t="shared" ref="M121" si="139">SUM(M122:M126)</f>
        <v>607</v>
      </c>
      <c r="N121" s="38">
        <f t="shared" ref="N121" si="140">SUM(N122:N126)</f>
        <v>570</v>
      </c>
      <c r="O121" s="38">
        <f t="shared" ref="O121" si="141">SUM(O122:O126)</f>
        <v>505</v>
      </c>
      <c r="P121" s="38">
        <f t="shared" ref="P121" si="142">SUM(P122:P126)</f>
        <v>687</v>
      </c>
      <c r="Q121" s="38">
        <f t="shared" ref="Q121" si="143">SUM(Q122:Q126)</f>
        <v>662</v>
      </c>
    </row>
    <row r="122" spans="1:17" ht="11.45" customHeight="1" x14ac:dyDescent="0.25">
      <c r="A122" s="62" t="s">
        <v>59</v>
      </c>
      <c r="B122" s="37"/>
      <c r="C122" s="37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326</v>
      </c>
      <c r="D123" s="37">
        <v>351</v>
      </c>
      <c r="E123" s="37">
        <v>332</v>
      </c>
      <c r="F123" s="37">
        <v>332</v>
      </c>
      <c r="G123" s="37">
        <v>358</v>
      </c>
      <c r="H123" s="37">
        <v>520</v>
      </c>
      <c r="I123" s="37">
        <v>1689</v>
      </c>
      <c r="J123" s="37">
        <v>866</v>
      </c>
      <c r="K123" s="37">
        <v>1010</v>
      </c>
      <c r="L123" s="37">
        <v>702</v>
      </c>
      <c r="M123" s="37">
        <v>455</v>
      </c>
      <c r="N123" s="37">
        <v>569</v>
      </c>
      <c r="O123" s="37">
        <v>505</v>
      </c>
      <c r="P123" s="37">
        <v>591</v>
      </c>
      <c r="Q123" s="37">
        <v>572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</row>
    <row r="126" spans="1:17" ht="11.45" customHeight="1" x14ac:dyDescent="0.25">
      <c r="A126" s="62" t="s">
        <v>55</v>
      </c>
      <c r="B126" s="37"/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116</v>
      </c>
      <c r="M126" s="37">
        <v>152</v>
      </c>
      <c r="N126" s="37">
        <v>1</v>
      </c>
      <c r="O126" s="37">
        <v>0</v>
      </c>
      <c r="P126" s="37">
        <v>96</v>
      </c>
      <c r="Q126" s="37">
        <v>90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9750</v>
      </c>
      <c r="D127" s="40">
        <f t="shared" si="144"/>
        <v>15319</v>
      </c>
      <c r="E127" s="40">
        <f t="shared" si="144"/>
        <v>18323</v>
      </c>
      <c r="F127" s="40">
        <f t="shared" si="144"/>
        <v>18552</v>
      </c>
      <c r="G127" s="40">
        <f t="shared" si="144"/>
        <v>27445</v>
      </c>
      <c r="H127" s="40">
        <f t="shared" si="144"/>
        <v>24730</v>
      </c>
      <c r="I127" s="40">
        <f t="shared" si="144"/>
        <v>34717</v>
      </c>
      <c r="J127" s="40">
        <f t="shared" si="144"/>
        <v>39967</v>
      </c>
      <c r="K127" s="40">
        <f t="shared" si="144"/>
        <v>31671</v>
      </c>
      <c r="L127" s="40">
        <f t="shared" si="144"/>
        <v>28689</v>
      </c>
      <c r="M127" s="40">
        <f t="shared" si="144"/>
        <v>15570</v>
      </c>
      <c r="N127" s="40">
        <f t="shared" si="144"/>
        <v>15430</v>
      </c>
      <c r="O127" s="40">
        <f t="shared" si="144"/>
        <v>30303</v>
      </c>
      <c r="P127" s="40">
        <f t="shared" si="144"/>
        <v>32589</v>
      </c>
      <c r="Q127" s="40">
        <f t="shared" si="144"/>
        <v>25944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5355</v>
      </c>
      <c r="D128" s="39">
        <f t="shared" ref="D128" si="146">SUM(D129:D133)</f>
        <v>6239</v>
      </c>
      <c r="E128" s="39">
        <f t="shared" ref="E128" si="147">SUM(E129:E133)</f>
        <v>8097</v>
      </c>
      <c r="F128" s="39">
        <f t="shared" ref="F128" si="148">SUM(F129:F133)</f>
        <v>16975</v>
      </c>
      <c r="G128" s="39">
        <f t="shared" ref="G128" si="149">SUM(G129:G133)</f>
        <v>18435</v>
      </c>
      <c r="H128" s="39">
        <f t="shared" ref="H128" si="150">SUM(H129:H133)</f>
        <v>11451</v>
      </c>
      <c r="I128" s="39">
        <f t="shared" ref="I128" si="151">SUM(I129:I133)</f>
        <v>25809</v>
      </c>
      <c r="J128" s="39">
        <f t="shared" ref="J128" si="152">SUM(J129:J133)</f>
        <v>19065</v>
      </c>
      <c r="K128" s="39">
        <f t="shared" ref="K128" si="153">SUM(K129:K133)</f>
        <v>24237</v>
      </c>
      <c r="L128" s="39">
        <f t="shared" ref="L128" si="154">SUM(L129:L133)</f>
        <v>22244</v>
      </c>
      <c r="M128" s="39">
        <f t="shared" ref="M128" si="155">SUM(M129:M133)</f>
        <v>8647</v>
      </c>
      <c r="N128" s="39">
        <f t="shared" ref="N128" si="156">SUM(N129:N133)</f>
        <v>11849</v>
      </c>
      <c r="O128" s="39">
        <f t="shared" ref="O128" si="157">SUM(O129:O133)</f>
        <v>8260</v>
      </c>
      <c r="P128" s="39">
        <f t="shared" ref="P128" si="158">SUM(P129:P133)</f>
        <v>5423</v>
      </c>
      <c r="Q128" s="39">
        <f t="shared" ref="Q128" si="159">SUM(Q129:Q133)</f>
        <v>22705</v>
      </c>
    </row>
    <row r="129" spans="1:17" ht="11.45" customHeight="1" x14ac:dyDescent="0.25">
      <c r="A129" s="62" t="s">
        <v>59</v>
      </c>
      <c r="B129" s="42"/>
      <c r="C129" s="42">
        <v>1955</v>
      </c>
      <c r="D129" s="42">
        <v>2265</v>
      </c>
      <c r="E129" s="42">
        <v>2605</v>
      </c>
      <c r="F129" s="42">
        <v>13057</v>
      </c>
      <c r="G129" s="42">
        <v>3850</v>
      </c>
      <c r="H129" s="42">
        <v>5618</v>
      </c>
      <c r="I129" s="42">
        <v>7547</v>
      </c>
      <c r="J129" s="42">
        <v>5893</v>
      </c>
      <c r="K129" s="42">
        <v>4772</v>
      </c>
      <c r="L129" s="42">
        <v>0</v>
      </c>
      <c r="M129" s="42">
        <v>1011</v>
      </c>
      <c r="N129" s="42">
        <v>732</v>
      </c>
      <c r="O129" s="42">
        <v>3563</v>
      </c>
      <c r="P129" s="42">
        <v>182</v>
      </c>
      <c r="Q129" s="42">
        <v>9673</v>
      </c>
    </row>
    <row r="130" spans="1:17" ht="11.45" customHeight="1" x14ac:dyDescent="0.25">
      <c r="A130" s="62" t="s">
        <v>58</v>
      </c>
      <c r="B130" s="42"/>
      <c r="C130" s="42">
        <v>3400</v>
      </c>
      <c r="D130" s="42">
        <v>3974</v>
      </c>
      <c r="E130" s="42">
        <v>5492</v>
      </c>
      <c r="F130" s="42">
        <v>3918</v>
      </c>
      <c r="G130" s="42">
        <v>14585</v>
      </c>
      <c r="H130" s="42">
        <v>5833</v>
      </c>
      <c r="I130" s="42">
        <v>18262</v>
      </c>
      <c r="J130" s="42">
        <v>13172</v>
      </c>
      <c r="K130" s="42">
        <v>19465</v>
      </c>
      <c r="L130" s="42">
        <v>22244</v>
      </c>
      <c r="M130" s="42">
        <v>7636</v>
      </c>
      <c r="N130" s="42">
        <v>11105</v>
      </c>
      <c r="O130" s="42">
        <v>4684</v>
      </c>
      <c r="P130" s="42">
        <v>5231</v>
      </c>
      <c r="Q130" s="42">
        <v>12993</v>
      </c>
    </row>
    <row r="131" spans="1:17" ht="11.45" customHeight="1" x14ac:dyDescent="0.25">
      <c r="A131" s="62" t="s">
        <v>57</v>
      </c>
      <c r="B131" s="42"/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7</v>
      </c>
      <c r="O131" s="42">
        <v>5</v>
      </c>
      <c r="P131" s="42">
        <v>5</v>
      </c>
      <c r="Q131" s="42">
        <v>31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5</v>
      </c>
      <c r="O132" s="42">
        <v>6</v>
      </c>
      <c r="P132" s="42">
        <v>1</v>
      </c>
      <c r="Q132" s="42">
        <v>3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2</v>
      </c>
      <c r="P133" s="42">
        <v>4</v>
      </c>
      <c r="Q133" s="42">
        <v>5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4395</v>
      </c>
      <c r="D134" s="38">
        <f t="shared" ref="D134" si="161">SUM(D135:D136)</f>
        <v>9080</v>
      </c>
      <c r="E134" s="38">
        <f t="shared" ref="E134" si="162">SUM(E135:E136)</f>
        <v>10226</v>
      </c>
      <c r="F134" s="38">
        <f t="shared" ref="F134" si="163">SUM(F135:F136)</f>
        <v>1577</v>
      </c>
      <c r="G134" s="38">
        <f t="shared" ref="G134" si="164">SUM(G135:G136)</f>
        <v>9010</v>
      </c>
      <c r="H134" s="38">
        <f t="shared" ref="H134" si="165">SUM(H135:H136)</f>
        <v>13279</v>
      </c>
      <c r="I134" s="38">
        <f t="shared" ref="I134" si="166">SUM(I135:I136)</f>
        <v>8908</v>
      </c>
      <c r="J134" s="38">
        <f t="shared" ref="J134" si="167">SUM(J135:J136)</f>
        <v>20902</v>
      </c>
      <c r="K134" s="38">
        <f t="shared" ref="K134" si="168">SUM(K135:K136)</f>
        <v>7434</v>
      </c>
      <c r="L134" s="38">
        <f t="shared" ref="L134" si="169">SUM(L135:L136)</f>
        <v>6445</v>
      </c>
      <c r="M134" s="38">
        <f t="shared" ref="M134" si="170">SUM(M135:M136)</f>
        <v>6923</v>
      </c>
      <c r="N134" s="38">
        <f t="shared" ref="N134" si="171">SUM(N135:N136)</f>
        <v>3581</v>
      </c>
      <c r="O134" s="38">
        <f t="shared" ref="O134" si="172">SUM(O135:O136)</f>
        <v>22043</v>
      </c>
      <c r="P134" s="38">
        <f t="shared" ref="P134" si="173">SUM(P135:P136)</f>
        <v>27166</v>
      </c>
      <c r="Q134" s="38">
        <f t="shared" ref="Q134" si="174">SUM(Q135:Q136)</f>
        <v>3239</v>
      </c>
    </row>
    <row r="135" spans="1:17" ht="11.45" customHeight="1" x14ac:dyDescent="0.25">
      <c r="A135" s="17" t="s">
        <v>23</v>
      </c>
      <c r="B135" s="37"/>
      <c r="C135" s="37">
        <v>3270</v>
      </c>
      <c r="D135" s="37">
        <v>8050</v>
      </c>
      <c r="E135" s="37">
        <v>9374</v>
      </c>
      <c r="F135" s="37">
        <v>288</v>
      </c>
      <c r="G135" s="37">
        <v>8152</v>
      </c>
      <c r="H135" s="37">
        <v>12281</v>
      </c>
      <c r="I135" s="37">
        <v>6905</v>
      </c>
      <c r="J135" s="37">
        <v>19984</v>
      </c>
      <c r="K135" s="37">
        <v>6508</v>
      </c>
      <c r="L135" s="37">
        <v>5067</v>
      </c>
      <c r="M135" s="37">
        <v>5336</v>
      </c>
      <c r="N135" s="37">
        <v>2271</v>
      </c>
      <c r="O135" s="37">
        <v>20289</v>
      </c>
      <c r="P135" s="37">
        <v>25736</v>
      </c>
      <c r="Q135" s="37">
        <v>1241</v>
      </c>
    </row>
    <row r="136" spans="1:17" ht="11.45" customHeight="1" x14ac:dyDescent="0.25">
      <c r="A136" s="15" t="s">
        <v>22</v>
      </c>
      <c r="B136" s="36"/>
      <c r="C136" s="36">
        <v>1125</v>
      </c>
      <c r="D136" s="36">
        <v>1030</v>
      </c>
      <c r="E136" s="36">
        <v>852</v>
      </c>
      <c r="F136" s="36">
        <v>1289</v>
      </c>
      <c r="G136" s="36">
        <v>858</v>
      </c>
      <c r="H136" s="36">
        <v>998</v>
      </c>
      <c r="I136" s="36">
        <v>2003</v>
      </c>
      <c r="J136" s="36">
        <v>918</v>
      </c>
      <c r="K136" s="36">
        <v>926</v>
      </c>
      <c r="L136" s="36">
        <v>1378</v>
      </c>
      <c r="M136" s="36">
        <v>1587</v>
      </c>
      <c r="N136" s="36">
        <v>1310</v>
      </c>
      <c r="O136" s="36">
        <v>1754</v>
      </c>
      <c r="P136" s="36">
        <v>1430</v>
      </c>
      <c r="Q136" s="36">
        <v>1998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2.5308985597148932</v>
      </c>
      <c r="C141" s="24">
        <f t="shared" ref="C141:Q141" si="176">IF(C4=0,0,C4/C31)</f>
        <v>2.4845663753388907</v>
      </c>
      <c r="D141" s="24">
        <f t="shared" si="176"/>
        <v>2.4616768854077717</v>
      </c>
      <c r="E141" s="24">
        <f t="shared" si="176"/>
        <v>2.4169513452859985</v>
      </c>
      <c r="F141" s="24">
        <f t="shared" si="176"/>
        <v>2.4381978750461437</v>
      </c>
      <c r="G141" s="24">
        <f t="shared" si="176"/>
        <v>2.4137316144945098</v>
      </c>
      <c r="H141" s="24">
        <f t="shared" si="176"/>
        <v>2.4239455163999337</v>
      </c>
      <c r="I141" s="24">
        <f t="shared" si="176"/>
        <v>2.3939535883743828</v>
      </c>
      <c r="J141" s="24">
        <f t="shared" si="176"/>
        <v>2.2873712430179669</v>
      </c>
      <c r="K141" s="24">
        <f t="shared" si="176"/>
        <v>2.1569026481512275</v>
      </c>
      <c r="L141" s="24">
        <f t="shared" si="176"/>
        <v>2.1138023473810943</v>
      </c>
      <c r="M141" s="24">
        <f t="shared" si="176"/>
        <v>2.1419956595421041</v>
      </c>
      <c r="N141" s="24">
        <f t="shared" si="176"/>
        <v>2.1509117285455392</v>
      </c>
      <c r="O141" s="24">
        <f t="shared" si="176"/>
        <v>2.1228393143581048</v>
      </c>
      <c r="P141" s="24">
        <f t="shared" si="176"/>
        <v>2.1054203788841548</v>
      </c>
      <c r="Q141" s="24">
        <f t="shared" si="176"/>
        <v>2.1034739498596924</v>
      </c>
    </row>
    <row r="142" spans="1:17" ht="11.45" customHeight="1" x14ac:dyDescent="0.25">
      <c r="A142" s="23" t="s">
        <v>30</v>
      </c>
      <c r="B142" s="22">
        <f t="shared" ref="B142" si="177">IF(B5=0,0,B5/B32)</f>
        <v>1.1549472685768511</v>
      </c>
      <c r="C142" s="22">
        <f t="shared" ref="C142:Q142" si="178">IF(C5=0,0,C5/C32)</f>
        <v>1.1549251164250138</v>
      </c>
      <c r="D142" s="22">
        <f t="shared" si="178"/>
        <v>1.1547244330057378</v>
      </c>
      <c r="E142" s="22">
        <f t="shared" si="178"/>
        <v>1.1552093820866822</v>
      </c>
      <c r="F142" s="22">
        <f t="shared" si="178"/>
        <v>1.1553640856511074</v>
      </c>
      <c r="G142" s="22">
        <f t="shared" si="178"/>
        <v>1.1543178727366705</v>
      </c>
      <c r="H142" s="22">
        <f t="shared" si="178"/>
        <v>1.1546398637822315</v>
      </c>
      <c r="I142" s="22">
        <f t="shared" si="178"/>
        <v>1.1564931393319684</v>
      </c>
      <c r="J142" s="22">
        <f t="shared" si="178"/>
        <v>1.157101773793594</v>
      </c>
      <c r="K142" s="22">
        <f t="shared" si="178"/>
        <v>1.1576570562583655</v>
      </c>
      <c r="L142" s="22">
        <f t="shared" si="178"/>
        <v>1.1556682113354202</v>
      </c>
      <c r="M142" s="22">
        <f t="shared" si="178"/>
        <v>1.1546558434345868</v>
      </c>
      <c r="N142" s="22">
        <f t="shared" si="178"/>
        <v>1.1525287411942111</v>
      </c>
      <c r="O142" s="22">
        <f t="shared" si="178"/>
        <v>1.1519562735220774</v>
      </c>
      <c r="P142" s="22">
        <f t="shared" si="178"/>
        <v>1.1523756103069394</v>
      </c>
      <c r="Q142" s="22">
        <f t="shared" si="178"/>
        <v>1.1524003878446358</v>
      </c>
    </row>
    <row r="143" spans="1:17" ht="11.45" customHeight="1" x14ac:dyDescent="0.25">
      <c r="A143" s="19" t="s">
        <v>29</v>
      </c>
      <c r="B143" s="21">
        <f t="shared" ref="B143" si="179">IF(B6=0,0,B6/B33)</f>
        <v>1.8683271339964853</v>
      </c>
      <c r="C143" s="21">
        <f t="shared" ref="C143:Q143" si="180">IF(C6=0,0,C6/C33)</f>
        <v>1.8391773678276095</v>
      </c>
      <c r="D143" s="21">
        <f t="shared" si="180"/>
        <v>1.8381881346202189</v>
      </c>
      <c r="E143" s="21">
        <f t="shared" si="180"/>
        <v>1.836098836667452</v>
      </c>
      <c r="F143" s="21">
        <f t="shared" si="180"/>
        <v>1.8478570685160001</v>
      </c>
      <c r="G143" s="21">
        <f t="shared" si="180"/>
        <v>1.8531883859797815</v>
      </c>
      <c r="H143" s="21">
        <f t="shared" si="180"/>
        <v>1.8629328507574399</v>
      </c>
      <c r="I143" s="21">
        <f t="shared" si="180"/>
        <v>1.8435339793272352</v>
      </c>
      <c r="J143" s="21">
        <f t="shared" si="180"/>
        <v>1.8296430341586141</v>
      </c>
      <c r="K143" s="21">
        <f t="shared" si="180"/>
        <v>1.8353461124848447</v>
      </c>
      <c r="L143" s="21">
        <f t="shared" si="180"/>
        <v>1.8075642048055873</v>
      </c>
      <c r="M143" s="21">
        <f t="shared" si="180"/>
        <v>1.819535859228032</v>
      </c>
      <c r="N143" s="21">
        <f t="shared" si="180"/>
        <v>1.830947840899386</v>
      </c>
      <c r="O143" s="21">
        <f t="shared" si="180"/>
        <v>1.8176105777014762</v>
      </c>
      <c r="P143" s="21">
        <f t="shared" si="180"/>
        <v>1.7989995220515795</v>
      </c>
      <c r="Q143" s="21">
        <f t="shared" si="180"/>
        <v>1.7998314332540994</v>
      </c>
    </row>
    <row r="144" spans="1:17" ht="11.45" customHeight="1" x14ac:dyDescent="0.25">
      <c r="A144" s="62" t="s">
        <v>59</v>
      </c>
      <c r="B144" s="70">
        <v>1.854041617762815</v>
      </c>
      <c r="C144" s="70">
        <v>1.8245530570444177</v>
      </c>
      <c r="D144" s="70">
        <v>1.8221069154981226</v>
      </c>
      <c r="E144" s="70">
        <v>1.8193491306738017</v>
      </c>
      <c r="F144" s="70">
        <v>1.8305099454592997</v>
      </c>
      <c r="G144" s="70">
        <v>1.8356321150568373</v>
      </c>
      <c r="H144" s="70">
        <v>1.8447692053404086</v>
      </c>
      <c r="I144" s="70">
        <v>1.8245227809745872</v>
      </c>
      <c r="J144" s="70">
        <v>1.8098767170040959</v>
      </c>
      <c r="K144" s="70">
        <v>1.8149578302254212</v>
      </c>
      <c r="L144" s="70">
        <v>1.7876198448453064</v>
      </c>
      <c r="M144" s="70">
        <v>1.8003751595005424</v>
      </c>
      <c r="N144" s="70">
        <v>1.8118172370825307</v>
      </c>
      <c r="O144" s="70">
        <v>1.7991617386031573</v>
      </c>
      <c r="P144" s="70">
        <v>1.7807689356212446</v>
      </c>
      <c r="Q144" s="70">
        <v>1.7819967697678083</v>
      </c>
    </row>
    <row r="145" spans="1:17" ht="11.45" customHeight="1" x14ac:dyDescent="0.25">
      <c r="A145" s="62" t="s">
        <v>58</v>
      </c>
      <c r="B145" s="70">
        <v>1.9181418151248206</v>
      </c>
      <c r="C145" s="70">
        <v>1.8876337397720904</v>
      </c>
      <c r="D145" s="70">
        <v>1.8851030272245881</v>
      </c>
      <c r="E145" s="70">
        <v>1.8822498968859993</v>
      </c>
      <c r="F145" s="70">
        <v>1.8937965770283578</v>
      </c>
      <c r="G145" s="70">
        <v>1.8990958365460886</v>
      </c>
      <c r="H145" s="70">
        <v>1.9085488255046856</v>
      </c>
      <c r="I145" s="70">
        <v>1.8876024169608978</v>
      </c>
      <c r="J145" s="70">
        <v>1.8724499913305104</v>
      </c>
      <c r="K145" s="70">
        <v>1.8777067750207104</v>
      </c>
      <c r="L145" s="70">
        <v>1.8494236273305611</v>
      </c>
      <c r="M145" s="70">
        <v>1.8626199343448593</v>
      </c>
      <c r="N145" s="70">
        <v>1.8744576014455574</v>
      </c>
      <c r="O145" s="70">
        <v>1.8613645615741934</v>
      </c>
      <c r="P145" s="70">
        <v>1.8423358600828363</v>
      </c>
      <c r="Q145" s="70">
        <v>1.8436061444151826</v>
      </c>
    </row>
    <row r="146" spans="1:17" ht="11.45" customHeight="1" x14ac:dyDescent="0.25">
      <c r="A146" s="62" t="s">
        <v>57</v>
      </c>
      <c r="B146" s="70" t="s">
        <v>181</v>
      </c>
      <c r="C146" s="70" t="s">
        <v>181</v>
      </c>
      <c r="D146" s="70" t="s">
        <v>181</v>
      </c>
      <c r="E146" s="70" t="s">
        <v>181</v>
      </c>
      <c r="F146" s="70" t="s">
        <v>181</v>
      </c>
      <c r="G146" s="70">
        <v>1.7975927344003881</v>
      </c>
      <c r="H146" s="70">
        <v>1.8070448652347166</v>
      </c>
      <c r="I146" s="70">
        <v>1.788227959947418</v>
      </c>
      <c r="J146" s="70">
        <v>1.7747537431338554</v>
      </c>
      <c r="K146" s="70">
        <v>1.7802857291102994</v>
      </c>
      <c r="L146" s="70">
        <v>1.7533372786614196</v>
      </c>
      <c r="M146" s="70">
        <v>1.7649497834511909</v>
      </c>
      <c r="N146" s="70">
        <v>1.7760194056724043</v>
      </c>
      <c r="O146" s="70">
        <v>1.7630822603704319</v>
      </c>
      <c r="P146" s="70">
        <v>1.7450295363900321</v>
      </c>
      <c r="Q146" s="70">
        <v>1.7458364902564765</v>
      </c>
    </row>
    <row r="147" spans="1:17" ht="11.45" customHeight="1" x14ac:dyDescent="0.25">
      <c r="A147" s="62" t="s">
        <v>56</v>
      </c>
      <c r="B147" s="70" t="s">
        <v>181</v>
      </c>
      <c r="C147" s="70">
        <v>1.7840020467927813</v>
      </c>
      <c r="D147" s="70">
        <v>1.7830424905816122</v>
      </c>
      <c r="E147" s="70">
        <v>1.7810158715674285</v>
      </c>
      <c r="F147" s="70">
        <v>1.79242135646052</v>
      </c>
      <c r="G147" s="70">
        <v>1.7975927344003881</v>
      </c>
      <c r="H147" s="70">
        <v>1.8070448652347166</v>
      </c>
      <c r="I147" s="70">
        <v>1.788227959947418</v>
      </c>
      <c r="J147" s="70">
        <v>1.7747537431338556</v>
      </c>
      <c r="K147" s="70">
        <v>1.7802857291102994</v>
      </c>
      <c r="L147" s="70">
        <v>1.7533372786614196</v>
      </c>
      <c r="M147" s="70">
        <v>1.7649497834511909</v>
      </c>
      <c r="N147" s="70">
        <v>1.7760194056724041</v>
      </c>
      <c r="O147" s="70">
        <v>1.7630822603704319</v>
      </c>
      <c r="P147" s="70">
        <v>1.7450295363900321</v>
      </c>
      <c r="Q147" s="70">
        <v>1.7458364902564762</v>
      </c>
    </row>
    <row r="148" spans="1:17" ht="11.45" customHeight="1" x14ac:dyDescent="0.25">
      <c r="A148" s="62" t="s">
        <v>60</v>
      </c>
      <c r="B148" s="70" t="s">
        <v>181</v>
      </c>
      <c r="C148" s="70" t="s">
        <v>181</v>
      </c>
      <c r="D148" s="70" t="s">
        <v>181</v>
      </c>
      <c r="E148" s="70" t="s">
        <v>181</v>
      </c>
      <c r="F148" s="70" t="s">
        <v>181</v>
      </c>
      <c r="G148" s="70" t="s">
        <v>181</v>
      </c>
      <c r="H148" s="70" t="s">
        <v>181</v>
      </c>
      <c r="I148" s="70" t="s">
        <v>181</v>
      </c>
      <c r="J148" s="70" t="s">
        <v>181</v>
      </c>
      <c r="K148" s="70" t="s">
        <v>181</v>
      </c>
      <c r="L148" s="70" t="s">
        <v>181</v>
      </c>
      <c r="M148" s="70" t="s">
        <v>181</v>
      </c>
      <c r="N148" s="70">
        <v>1.830947840899386</v>
      </c>
      <c r="O148" s="70">
        <v>1.8176105777014762</v>
      </c>
      <c r="P148" s="70">
        <v>1.7989995220515798</v>
      </c>
      <c r="Q148" s="70">
        <v>1.7998314332540994</v>
      </c>
    </row>
    <row r="149" spans="1:17" ht="11.45" customHeight="1" x14ac:dyDescent="0.25">
      <c r="A149" s="62" t="s">
        <v>55</v>
      </c>
      <c r="B149" s="70" t="s">
        <v>181</v>
      </c>
      <c r="C149" s="70" t="s">
        <v>181</v>
      </c>
      <c r="D149" s="70" t="s">
        <v>181</v>
      </c>
      <c r="E149" s="70" t="s">
        <v>181</v>
      </c>
      <c r="F149" s="70" t="s">
        <v>181</v>
      </c>
      <c r="G149" s="70" t="s">
        <v>181</v>
      </c>
      <c r="H149" s="70" t="s">
        <v>181</v>
      </c>
      <c r="I149" s="70" t="s">
        <v>181</v>
      </c>
      <c r="J149" s="70" t="s">
        <v>181</v>
      </c>
      <c r="K149" s="70" t="s">
        <v>181</v>
      </c>
      <c r="L149" s="70" t="s">
        <v>181</v>
      </c>
      <c r="M149" s="70">
        <v>1.4578705468333062</v>
      </c>
      <c r="N149" s="70">
        <v>1.4670141929314531</v>
      </c>
      <c r="O149" s="70">
        <v>1.4563279494628325</v>
      </c>
      <c r="P149" s="70">
        <v>1.4414161741659326</v>
      </c>
      <c r="Q149" s="70">
        <v>1.4420827281300019</v>
      </c>
    </row>
    <row r="150" spans="1:17" ht="11.45" customHeight="1" x14ac:dyDescent="0.25">
      <c r="A150" s="19" t="s">
        <v>28</v>
      </c>
      <c r="B150" s="21">
        <f t="shared" ref="B150" si="181">IF(B13=0,0,B13/B40)</f>
        <v>31.037519986675552</v>
      </c>
      <c r="C150" s="21">
        <f t="shared" ref="C150:Q150" si="182">IF(C13=0,0,C13/C40)</f>
        <v>31.426367165193749</v>
      </c>
      <c r="D150" s="21">
        <f t="shared" si="182"/>
        <v>31.903374853397725</v>
      </c>
      <c r="E150" s="21">
        <f t="shared" si="182"/>
        <v>28.950272799429904</v>
      </c>
      <c r="F150" s="21">
        <f t="shared" si="182"/>
        <v>31.249163947740115</v>
      </c>
      <c r="G150" s="21">
        <f t="shared" si="182"/>
        <v>31.446712559852671</v>
      </c>
      <c r="H150" s="21">
        <f t="shared" si="182"/>
        <v>31.123921146953407</v>
      </c>
      <c r="I150" s="21">
        <f t="shared" si="182"/>
        <v>25.522306784660771</v>
      </c>
      <c r="J150" s="21">
        <f t="shared" si="182"/>
        <v>22.234971940298507</v>
      </c>
      <c r="K150" s="21">
        <f t="shared" si="182"/>
        <v>16.94305422446406</v>
      </c>
      <c r="L150" s="21">
        <f t="shared" si="182"/>
        <v>16.807332589285711</v>
      </c>
      <c r="M150" s="21">
        <f t="shared" si="182"/>
        <v>18.196255514950167</v>
      </c>
      <c r="N150" s="21">
        <f t="shared" si="182"/>
        <v>18.106971433333335</v>
      </c>
      <c r="O150" s="21">
        <f t="shared" si="182"/>
        <v>18.062493811896111</v>
      </c>
      <c r="P150" s="21">
        <f t="shared" si="182"/>
        <v>18.040295988210914</v>
      </c>
      <c r="Q150" s="21">
        <f t="shared" si="182"/>
        <v>18.029207308434426</v>
      </c>
    </row>
    <row r="151" spans="1:17" ht="11.45" customHeight="1" x14ac:dyDescent="0.25">
      <c r="A151" s="62" t="s">
        <v>59</v>
      </c>
      <c r="B151" s="20" t="s">
        <v>181</v>
      </c>
      <c r="C151" s="20" t="s">
        <v>181</v>
      </c>
      <c r="D151" s="20" t="s">
        <v>181</v>
      </c>
      <c r="E151" s="20" t="s">
        <v>181</v>
      </c>
      <c r="F151" s="20" t="s">
        <v>181</v>
      </c>
      <c r="G151" s="20" t="s">
        <v>181</v>
      </c>
      <c r="H151" s="20" t="s">
        <v>181</v>
      </c>
      <c r="I151" s="20" t="s">
        <v>181</v>
      </c>
      <c r="J151" s="20" t="s">
        <v>181</v>
      </c>
      <c r="K151" s="20" t="s">
        <v>181</v>
      </c>
      <c r="L151" s="20" t="s">
        <v>181</v>
      </c>
      <c r="M151" s="20" t="s">
        <v>181</v>
      </c>
      <c r="N151" s="20" t="s">
        <v>181</v>
      </c>
      <c r="O151" s="20" t="s">
        <v>181</v>
      </c>
      <c r="P151" s="20" t="s">
        <v>181</v>
      </c>
      <c r="Q151" s="20" t="s">
        <v>181</v>
      </c>
    </row>
    <row r="152" spans="1:17" ht="11.45" customHeight="1" x14ac:dyDescent="0.25">
      <c r="A152" s="62" t="s">
        <v>58</v>
      </c>
      <c r="B152" s="20">
        <v>31.037519986675552</v>
      </c>
      <c r="C152" s="20">
        <v>31.426367165193749</v>
      </c>
      <c r="D152" s="20">
        <v>31.903374853397725</v>
      </c>
      <c r="E152" s="20">
        <v>28.950272799429904</v>
      </c>
      <c r="F152" s="20">
        <v>31.249163947740115</v>
      </c>
      <c r="G152" s="20">
        <v>31.446712559852671</v>
      </c>
      <c r="H152" s="20">
        <v>31.123921146953407</v>
      </c>
      <c r="I152" s="20">
        <v>25.522306784660771</v>
      </c>
      <c r="J152" s="20">
        <v>22.234971940298507</v>
      </c>
      <c r="K152" s="20">
        <v>16.94305422446406</v>
      </c>
      <c r="L152" s="20">
        <v>16.807332589285714</v>
      </c>
      <c r="M152" s="20">
        <v>18.196255514950163</v>
      </c>
      <c r="N152" s="20">
        <v>18.106971433333332</v>
      </c>
      <c r="O152" s="20">
        <v>18.062493811896111</v>
      </c>
      <c r="P152" s="20">
        <v>18.040295988210918</v>
      </c>
      <c r="Q152" s="20">
        <v>18.029207308434422</v>
      </c>
    </row>
    <row r="153" spans="1:17" ht="11.45" customHeight="1" x14ac:dyDescent="0.25">
      <c r="A153" s="62" t="s">
        <v>57</v>
      </c>
      <c r="B153" s="20" t="s">
        <v>181</v>
      </c>
      <c r="C153" s="20" t="s">
        <v>181</v>
      </c>
      <c r="D153" s="20" t="s">
        <v>181</v>
      </c>
      <c r="E153" s="20" t="s">
        <v>181</v>
      </c>
      <c r="F153" s="20" t="s">
        <v>181</v>
      </c>
      <c r="G153" s="20" t="s">
        <v>181</v>
      </c>
      <c r="H153" s="20" t="s">
        <v>181</v>
      </c>
      <c r="I153" s="20" t="s">
        <v>181</v>
      </c>
      <c r="J153" s="20" t="s">
        <v>181</v>
      </c>
      <c r="K153" s="20" t="s">
        <v>181</v>
      </c>
      <c r="L153" s="20" t="s">
        <v>181</v>
      </c>
      <c r="M153" s="20" t="s">
        <v>181</v>
      </c>
      <c r="N153" s="20" t="s">
        <v>181</v>
      </c>
      <c r="O153" s="20" t="s">
        <v>181</v>
      </c>
      <c r="P153" s="20" t="s">
        <v>181</v>
      </c>
      <c r="Q153" s="20" t="s">
        <v>181</v>
      </c>
    </row>
    <row r="154" spans="1:17" ht="11.45" customHeight="1" x14ac:dyDescent="0.25">
      <c r="A154" s="62" t="s">
        <v>56</v>
      </c>
      <c r="B154" s="20" t="s">
        <v>181</v>
      </c>
      <c r="C154" s="20" t="s">
        <v>181</v>
      </c>
      <c r="D154" s="20" t="s">
        <v>181</v>
      </c>
      <c r="E154" s="20" t="s">
        <v>181</v>
      </c>
      <c r="F154" s="20" t="s">
        <v>181</v>
      </c>
      <c r="G154" s="20" t="s">
        <v>181</v>
      </c>
      <c r="H154" s="20" t="s">
        <v>181</v>
      </c>
      <c r="I154" s="20" t="s">
        <v>181</v>
      </c>
      <c r="J154" s="20" t="s">
        <v>181</v>
      </c>
      <c r="K154" s="20" t="s">
        <v>181</v>
      </c>
      <c r="L154" s="20" t="s">
        <v>181</v>
      </c>
      <c r="M154" s="20" t="s">
        <v>181</v>
      </c>
      <c r="N154" s="20" t="s">
        <v>181</v>
      </c>
      <c r="O154" s="20" t="s">
        <v>181</v>
      </c>
      <c r="P154" s="20" t="s">
        <v>181</v>
      </c>
      <c r="Q154" s="20" t="s">
        <v>181</v>
      </c>
    </row>
    <row r="155" spans="1:17" ht="11.45" customHeight="1" x14ac:dyDescent="0.25">
      <c r="A155" s="62" t="s">
        <v>55</v>
      </c>
      <c r="B155" s="20" t="s">
        <v>181</v>
      </c>
      <c r="C155" s="20" t="s">
        <v>181</v>
      </c>
      <c r="D155" s="20" t="s">
        <v>181</v>
      </c>
      <c r="E155" s="20" t="s">
        <v>181</v>
      </c>
      <c r="F155" s="20" t="s">
        <v>181</v>
      </c>
      <c r="G155" s="20" t="s">
        <v>181</v>
      </c>
      <c r="H155" s="20" t="s">
        <v>181</v>
      </c>
      <c r="I155" s="20" t="s">
        <v>181</v>
      </c>
      <c r="J155" s="20" t="s">
        <v>181</v>
      </c>
      <c r="K155" s="20" t="s">
        <v>181</v>
      </c>
      <c r="L155" s="20">
        <v>16.807332589285711</v>
      </c>
      <c r="M155" s="20">
        <v>18.196255514950167</v>
      </c>
      <c r="N155" s="20">
        <v>18.106971433333335</v>
      </c>
      <c r="O155" s="20">
        <v>18.062493811896111</v>
      </c>
      <c r="P155" s="20">
        <v>18.040295988210914</v>
      </c>
      <c r="Q155" s="20">
        <v>18.029207308434426</v>
      </c>
    </row>
    <row r="156" spans="1:17" ht="11.45" customHeight="1" x14ac:dyDescent="0.25">
      <c r="A156" s="25" t="s">
        <v>66</v>
      </c>
      <c r="B156" s="24">
        <f t="shared" ref="B156" si="183">IF(B19=0,0,B19/B46)</f>
        <v>3.8108633730327583</v>
      </c>
      <c r="C156" s="24">
        <f t="shared" ref="C156:Q156" si="184">IF(C19=0,0,C19/C46)</f>
        <v>3.8636783268385129</v>
      </c>
      <c r="D156" s="24">
        <f t="shared" si="184"/>
        <v>3.4544500514966003</v>
      </c>
      <c r="E156" s="24">
        <f t="shared" si="184"/>
        <v>3.4959978590462031</v>
      </c>
      <c r="F156" s="24">
        <f t="shared" si="184"/>
        <v>3.5008232865948417</v>
      </c>
      <c r="G156" s="24">
        <f t="shared" si="184"/>
        <v>3.3841932599437166</v>
      </c>
      <c r="H156" s="24">
        <f t="shared" si="184"/>
        <v>3.2220159613626449</v>
      </c>
      <c r="I156" s="24">
        <f t="shared" si="184"/>
        <v>3.2894308552984119</v>
      </c>
      <c r="J156" s="24">
        <f t="shared" si="184"/>
        <v>3.0911525759158671</v>
      </c>
      <c r="K156" s="24">
        <f t="shared" si="184"/>
        <v>2.8514241212624793</v>
      </c>
      <c r="L156" s="24">
        <f t="shared" si="184"/>
        <v>2.6460355140818685</v>
      </c>
      <c r="M156" s="24">
        <f t="shared" si="184"/>
        <v>2.619140681093524</v>
      </c>
      <c r="N156" s="24">
        <f t="shared" si="184"/>
        <v>2.642178677107383</v>
      </c>
      <c r="O156" s="24">
        <f t="shared" si="184"/>
        <v>2.823780696665473</v>
      </c>
      <c r="P156" s="24">
        <f t="shared" si="184"/>
        <v>3.0937844851428316</v>
      </c>
      <c r="Q156" s="24">
        <f t="shared" si="184"/>
        <v>3.0720805895230501</v>
      </c>
    </row>
    <row r="157" spans="1:17" ht="11.45" customHeight="1" x14ac:dyDescent="0.25">
      <c r="A157" s="23" t="s">
        <v>27</v>
      </c>
      <c r="B157" s="22">
        <f t="shared" ref="B157" si="185">IF(B20=0,0,B20/B47)</f>
        <v>0.11135203339881368</v>
      </c>
      <c r="C157" s="22">
        <f t="shared" ref="C157:Q157" si="186">IF(C20=0,0,C20/C47)</f>
        <v>0.11080426472974747</v>
      </c>
      <c r="D157" s="22">
        <f t="shared" si="186"/>
        <v>0.11045593340554175</v>
      </c>
      <c r="E157" s="22">
        <f t="shared" si="186"/>
        <v>0.11085185703750158</v>
      </c>
      <c r="F157" s="22">
        <f t="shared" si="186"/>
        <v>0.10952215499998347</v>
      </c>
      <c r="G157" s="22">
        <f t="shared" si="186"/>
        <v>0.11054887279092518</v>
      </c>
      <c r="H157" s="22">
        <f t="shared" si="186"/>
        <v>0.11082666182338607</v>
      </c>
      <c r="I157" s="22">
        <f t="shared" si="186"/>
        <v>0.11102707716805983</v>
      </c>
      <c r="J157" s="22">
        <f t="shared" si="186"/>
        <v>0.11115119185209367</v>
      </c>
      <c r="K157" s="22">
        <f t="shared" si="186"/>
        <v>0.11220137179089212</v>
      </c>
      <c r="L157" s="22">
        <f t="shared" si="186"/>
        <v>0.11467203362884708</v>
      </c>
      <c r="M157" s="22">
        <f t="shared" si="186"/>
        <v>0.11422698556401555</v>
      </c>
      <c r="N157" s="22">
        <f t="shared" si="186"/>
        <v>0.11392361285110035</v>
      </c>
      <c r="O157" s="22">
        <f t="shared" si="186"/>
        <v>0.11292331526796623</v>
      </c>
      <c r="P157" s="22">
        <f t="shared" si="186"/>
        <v>0.11221660220688445</v>
      </c>
      <c r="Q157" s="22">
        <f t="shared" si="186"/>
        <v>0.11163117724770406</v>
      </c>
    </row>
    <row r="158" spans="1:17" ht="11.45" customHeight="1" x14ac:dyDescent="0.25">
      <c r="A158" s="62" t="s">
        <v>59</v>
      </c>
      <c r="B158" s="70">
        <v>9.3313636003307443E-2</v>
      </c>
      <c r="C158" s="70">
        <v>9.2845422229622651E-2</v>
      </c>
      <c r="D158" s="70">
        <v>9.2379182020241729E-2</v>
      </c>
      <c r="E158" s="70">
        <v>9.2465455529495533E-2</v>
      </c>
      <c r="F158" s="70">
        <v>9.2531873788348235E-2</v>
      </c>
      <c r="G158" s="70">
        <v>9.2598314235399673E-2</v>
      </c>
      <c r="H158" s="70">
        <v>9.305353283730361E-2</v>
      </c>
      <c r="I158" s="70">
        <v>9.2924587667301162E-2</v>
      </c>
      <c r="J158" s="70">
        <v>9.2811727273112279E-2</v>
      </c>
      <c r="K158" s="70">
        <v>9.3250201673507588E-2</v>
      </c>
      <c r="L158" s="70">
        <v>9.3710523183740665E-2</v>
      </c>
      <c r="M158" s="70">
        <v>9.3611186990685269E-2</v>
      </c>
      <c r="N158" s="70">
        <v>9.3507574245223088E-2</v>
      </c>
      <c r="O158" s="70">
        <v>9.3439892910888375E-2</v>
      </c>
      <c r="P158" s="70">
        <v>9.3010756774174266E-2</v>
      </c>
      <c r="Q158" s="70">
        <v>9.2510236220472455E-2</v>
      </c>
    </row>
    <row r="159" spans="1:17" ht="11.45" customHeight="1" x14ac:dyDescent="0.25">
      <c r="A159" s="62" t="s">
        <v>58</v>
      </c>
      <c r="B159" s="70">
        <v>0.12066268322988181</v>
      </c>
      <c r="C159" s="70">
        <v>0.12005724191736031</v>
      </c>
      <c r="D159" s="70">
        <v>0.11993314290859777</v>
      </c>
      <c r="E159" s="70">
        <v>0.12052630754929974</v>
      </c>
      <c r="F159" s="70">
        <v>0.1210963158820091</v>
      </c>
      <c r="G159" s="70">
        <v>0.12166898643837486</v>
      </c>
      <c r="H159" s="70">
        <v>0.12226711812531627</v>
      </c>
      <c r="I159" s="70">
        <v>0.12161025991004977</v>
      </c>
      <c r="J159" s="70">
        <v>0.12146255969189007</v>
      </c>
      <c r="K159" s="70">
        <v>0.12154920366287753</v>
      </c>
      <c r="L159" s="70">
        <v>0.12166158352184143</v>
      </c>
      <c r="M159" s="70">
        <v>0.12104744265061036</v>
      </c>
      <c r="N159" s="70">
        <v>0.12043075843068828</v>
      </c>
      <c r="O159" s="70">
        <v>0.12013315545168764</v>
      </c>
      <c r="P159" s="70">
        <v>0.12006072631455174</v>
      </c>
      <c r="Q159" s="70">
        <v>0.11941464124550211</v>
      </c>
    </row>
    <row r="160" spans="1:17" ht="11.45" customHeight="1" x14ac:dyDescent="0.25">
      <c r="A160" s="62" t="s">
        <v>57</v>
      </c>
      <c r="B160" s="70" t="s">
        <v>181</v>
      </c>
      <c r="C160" s="70" t="s">
        <v>181</v>
      </c>
      <c r="D160" s="70" t="s">
        <v>181</v>
      </c>
      <c r="E160" s="70" t="s">
        <v>181</v>
      </c>
      <c r="F160" s="70" t="s">
        <v>181</v>
      </c>
      <c r="G160" s="70" t="s">
        <v>181</v>
      </c>
      <c r="H160" s="70" t="s">
        <v>181</v>
      </c>
      <c r="I160" s="70" t="s">
        <v>181</v>
      </c>
      <c r="J160" s="70" t="s">
        <v>181</v>
      </c>
      <c r="K160" s="70" t="s">
        <v>181</v>
      </c>
      <c r="L160" s="70" t="s">
        <v>181</v>
      </c>
      <c r="M160" s="70" t="s">
        <v>181</v>
      </c>
      <c r="N160" s="70">
        <v>8.8114266358416626E-2</v>
      </c>
      <c r="O160" s="70">
        <v>8.7770415666280716E-2</v>
      </c>
      <c r="P160" s="70">
        <v>8.7435310965090524E-2</v>
      </c>
      <c r="Q160" s="70">
        <v>8.7053171724320977E-2</v>
      </c>
    </row>
    <row r="161" spans="1:17" ht="11.45" customHeight="1" x14ac:dyDescent="0.25">
      <c r="A161" s="62" t="s">
        <v>56</v>
      </c>
      <c r="B161" s="70" t="s">
        <v>181</v>
      </c>
      <c r="C161" s="70" t="s">
        <v>181</v>
      </c>
      <c r="D161" s="70" t="s">
        <v>181</v>
      </c>
      <c r="E161" s="70" t="s">
        <v>181</v>
      </c>
      <c r="F161" s="70" t="s">
        <v>181</v>
      </c>
      <c r="G161" s="70" t="s">
        <v>181</v>
      </c>
      <c r="H161" s="70" t="s">
        <v>181</v>
      </c>
      <c r="I161" s="70" t="s">
        <v>181</v>
      </c>
      <c r="J161" s="70" t="s">
        <v>181</v>
      </c>
      <c r="K161" s="70" t="s">
        <v>181</v>
      </c>
      <c r="L161" s="70" t="s">
        <v>181</v>
      </c>
      <c r="M161" s="70" t="s">
        <v>181</v>
      </c>
      <c r="N161" s="70">
        <v>8.7237507489178662E-2</v>
      </c>
      <c r="O161" s="70">
        <v>8.6897078196964489E-2</v>
      </c>
      <c r="P161" s="70">
        <v>8.6565307870910532E-2</v>
      </c>
      <c r="Q161" s="70">
        <v>8.6186971010646152E-2</v>
      </c>
    </row>
    <row r="162" spans="1:17" ht="11.45" customHeight="1" x14ac:dyDescent="0.25">
      <c r="A162" s="62" t="s">
        <v>55</v>
      </c>
      <c r="B162" s="70" t="s">
        <v>181</v>
      </c>
      <c r="C162" s="70" t="s">
        <v>181</v>
      </c>
      <c r="D162" s="70" t="s">
        <v>181</v>
      </c>
      <c r="E162" s="70" t="s">
        <v>181</v>
      </c>
      <c r="F162" s="70" t="s">
        <v>181</v>
      </c>
      <c r="G162" s="70" t="s">
        <v>181</v>
      </c>
      <c r="H162" s="70" t="s">
        <v>181</v>
      </c>
      <c r="I162" s="70" t="s">
        <v>181</v>
      </c>
      <c r="J162" s="70" t="s">
        <v>181</v>
      </c>
      <c r="K162" s="70" t="s">
        <v>181</v>
      </c>
      <c r="L162" s="70" t="s">
        <v>181</v>
      </c>
      <c r="M162" s="70" t="s">
        <v>181</v>
      </c>
      <c r="N162" s="70" t="s">
        <v>181</v>
      </c>
      <c r="O162" s="70">
        <v>0.1173935906733507</v>
      </c>
      <c r="P162" s="70">
        <v>0.11738344378549427</v>
      </c>
      <c r="Q162" s="70">
        <v>0.11737019670294023</v>
      </c>
    </row>
    <row r="163" spans="1:17" ht="11.45" customHeight="1" x14ac:dyDescent="0.25">
      <c r="A163" s="19" t="s">
        <v>24</v>
      </c>
      <c r="B163" s="21">
        <f t="shared" ref="B163" si="187">IF(B26=0,0,B26/B53)</f>
        <v>13.567017290377478</v>
      </c>
      <c r="C163" s="21">
        <f t="shared" ref="C163:Q163" si="188">IF(C26=0,0,C26/C53)</f>
        <v>13.280197593426113</v>
      </c>
      <c r="D163" s="21">
        <f t="shared" si="188"/>
        <v>9.7933276691874163</v>
      </c>
      <c r="E163" s="21">
        <f t="shared" si="188"/>
        <v>9.5951265478099081</v>
      </c>
      <c r="F163" s="21">
        <f t="shared" si="188"/>
        <v>9.2749643012543874</v>
      </c>
      <c r="G163" s="21">
        <f t="shared" si="188"/>
        <v>9.0061635186417472</v>
      </c>
      <c r="H163" s="21">
        <f t="shared" si="188"/>
        <v>8.0503545703253128</v>
      </c>
      <c r="I163" s="21">
        <f t="shared" si="188"/>
        <v>8.2922877806864328</v>
      </c>
      <c r="J163" s="21">
        <f t="shared" si="188"/>
        <v>7.4029209185799161</v>
      </c>
      <c r="K163" s="21">
        <f t="shared" si="188"/>
        <v>7.7638859930766637</v>
      </c>
      <c r="L163" s="21">
        <f t="shared" si="188"/>
        <v>6.3801626377514804</v>
      </c>
      <c r="M163" s="21">
        <f t="shared" si="188"/>
        <v>6.3749337368166277</v>
      </c>
      <c r="N163" s="21">
        <f t="shared" si="188"/>
        <v>6.8029262435361488</v>
      </c>
      <c r="O163" s="21">
        <f t="shared" si="188"/>
        <v>6.9097117134062191</v>
      </c>
      <c r="P163" s="21">
        <f t="shared" si="188"/>
        <v>6.7027640349733488</v>
      </c>
      <c r="Q163" s="21">
        <f t="shared" si="188"/>
        <v>7.3775289588271127</v>
      </c>
    </row>
    <row r="164" spans="1:17" ht="11.45" customHeight="1" x14ac:dyDescent="0.25">
      <c r="A164" s="17" t="s">
        <v>23</v>
      </c>
      <c r="B164" s="20">
        <f t="shared" ref="B164" si="189">IF(B27=0,0,B27/B54)</f>
        <v>13.32958308171793</v>
      </c>
      <c r="C164" s="20">
        <f t="shared" ref="C164:Q164" si="190">IF(C27=0,0,C27/C54)</f>
        <v>12.853584111363876</v>
      </c>
      <c r="D164" s="20">
        <f t="shared" si="190"/>
        <v>7.8719708794619452</v>
      </c>
      <c r="E164" s="20">
        <f t="shared" si="190"/>
        <v>7.6868537666174301</v>
      </c>
      <c r="F164" s="20">
        <f t="shared" si="190"/>
        <v>7.2005312084993358</v>
      </c>
      <c r="G164" s="20">
        <f t="shared" si="190"/>
        <v>6.9054054054054053</v>
      </c>
      <c r="H164" s="20">
        <f t="shared" si="190"/>
        <v>5.6615886833514688</v>
      </c>
      <c r="I164" s="20">
        <f t="shared" si="190"/>
        <v>5.6282565130260522</v>
      </c>
      <c r="J164" s="20">
        <f t="shared" si="190"/>
        <v>5.0511590727418065</v>
      </c>
      <c r="K164" s="20">
        <f t="shared" si="190"/>
        <v>5.2662213740458013</v>
      </c>
      <c r="L164" s="20">
        <f t="shared" si="190"/>
        <v>3.7721335268505078</v>
      </c>
      <c r="M164" s="20">
        <f t="shared" si="190"/>
        <v>3.5758017492711369</v>
      </c>
      <c r="N164" s="20">
        <f t="shared" si="190"/>
        <v>3.9540140296180826</v>
      </c>
      <c r="O164" s="20">
        <f t="shared" si="190"/>
        <v>3.7212713936430317</v>
      </c>
      <c r="P164" s="20">
        <f t="shared" si="190"/>
        <v>3.7074235807860263</v>
      </c>
      <c r="Q164" s="20">
        <f t="shared" si="190"/>
        <v>4.1726332537788382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13.913692746975428</v>
      </c>
      <c r="C165" s="69">
        <f t="shared" ref="C165:Q165" si="192">IF(C28=0,0,C28/C55)</f>
        <v>13.919074370474084</v>
      </c>
      <c r="D165" s="69">
        <f t="shared" si="192"/>
        <v>14.024477182889742</v>
      </c>
      <c r="E165" s="69">
        <f t="shared" si="192"/>
        <v>13.971620963519552</v>
      </c>
      <c r="F165" s="69">
        <f t="shared" si="192"/>
        <v>13.815001650654265</v>
      </c>
      <c r="G165" s="69">
        <f t="shared" si="192"/>
        <v>13.823516152398085</v>
      </c>
      <c r="H165" s="69">
        <f t="shared" si="192"/>
        <v>13.939417391086485</v>
      </c>
      <c r="I165" s="69">
        <f t="shared" si="192"/>
        <v>13.963308820051855</v>
      </c>
      <c r="J165" s="69">
        <f t="shared" si="192"/>
        <v>13.787173971497715</v>
      </c>
      <c r="K165" s="69">
        <f t="shared" si="192"/>
        <v>13.619716537018856</v>
      </c>
      <c r="L165" s="69">
        <f t="shared" si="192"/>
        <v>14.062772807292546</v>
      </c>
      <c r="M165" s="69">
        <f t="shared" si="192"/>
        <v>14.013755325623858</v>
      </c>
      <c r="N165" s="69">
        <f t="shared" si="192"/>
        <v>13.968045932457969</v>
      </c>
      <c r="O165" s="69">
        <f t="shared" si="192"/>
        <v>13.989681202243817</v>
      </c>
      <c r="P165" s="69">
        <f t="shared" si="192"/>
        <v>14.017252789885665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10685.324368765892</v>
      </c>
      <c r="C167" s="68">
        <f t="shared" ref="C167:Q167" si="194">IF(C30=0,"",C30*1000000/C84)</f>
        <v>10766.799057600514</v>
      </c>
      <c r="D167" s="68">
        <f t="shared" si="194"/>
        <v>10957.798213049278</v>
      </c>
      <c r="E167" s="68">
        <f t="shared" si="194"/>
        <v>10798.663218589209</v>
      </c>
      <c r="F167" s="68">
        <f t="shared" si="194"/>
        <v>11273.700526943581</v>
      </c>
      <c r="G167" s="68">
        <f t="shared" si="194"/>
        <v>11453.87179692626</v>
      </c>
      <c r="H167" s="68">
        <f t="shared" si="194"/>
        <v>11329.546762461539</v>
      </c>
      <c r="I167" s="68">
        <f t="shared" si="194"/>
        <v>10767.181143600897</v>
      </c>
      <c r="J167" s="68">
        <f t="shared" si="194"/>
        <v>10335.683241956516</v>
      </c>
      <c r="K167" s="68">
        <f t="shared" si="194"/>
        <v>9941.1908347903627</v>
      </c>
      <c r="L167" s="68">
        <f t="shared" si="194"/>
        <v>9918.349962907294</v>
      </c>
      <c r="M167" s="68">
        <f t="shared" si="194"/>
        <v>9504.3190329280169</v>
      </c>
      <c r="N167" s="68">
        <f t="shared" si="194"/>
        <v>9139.1776911978995</v>
      </c>
      <c r="O167" s="68">
        <f t="shared" si="194"/>
        <v>8847.7775580787857</v>
      </c>
      <c r="P167" s="68">
        <f t="shared" si="194"/>
        <v>8562.7681954884247</v>
      </c>
      <c r="Q167" s="68">
        <f t="shared" si="194"/>
        <v>8401.4300233543236</v>
      </c>
    </row>
    <row r="168" spans="1:17" ht="11.45" customHeight="1" x14ac:dyDescent="0.25">
      <c r="A168" s="25" t="s">
        <v>39</v>
      </c>
      <c r="B168" s="66">
        <f t="shared" si="193"/>
        <v>9887.3296460425427</v>
      </c>
      <c r="C168" s="66">
        <f t="shared" ref="C168:Q168" si="195">IF(C31=0,"",C31*1000000/C85)</f>
        <v>9944.6972327972562</v>
      </c>
      <c r="D168" s="66">
        <f t="shared" si="195"/>
        <v>10050.592632961849</v>
      </c>
      <c r="E168" s="66">
        <f t="shared" si="195"/>
        <v>9952.1764274749476</v>
      </c>
      <c r="F168" s="66">
        <f t="shared" si="195"/>
        <v>10275.279734076994</v>
      </c>
      <c r="G168" s="66">
        <f t="shared" si="195"/>
        <v>10474.295606784306</v>
      </c>
      <c r="H168" s="66">
        <f t="shared" si="195"/>
        <v>10397.888130338348</v>
      </c>
      <c r="I168" s="66">
        <f t="shared" si="195"/>
        <v>9693.6016471519724</v>
      </c>
      <c r="J168" s="66">
        <f t="shared" si="195"/>
        <v>9217.3176471432562</v>
      </c>
      <c r="K168" s="66">
        <f t="shared" si="195"/>
        <v>8931.2594148434073</v>
      </c>
      <c r="L168" s="66">
        <f t="shared" si="195"/>
        <v>8767.6361638777562</v>
      </c>
      <c r="M168" s="66">
        <f t="shared" si="195"/>
        <v>8310.6144366264616</v>
      </c>
      <c r="N168" s="66">
        <f t="shared" si="195"/>
        <v>7936.4174448132999</v>
      </c>
      <c r="O168" s="66">
        <f t="shared" si="195"/>
        <v>7801.0354568570738</v>
      </c>
      <c r="P168" s="66">
        <f t="shared" si="195"/>
        <v>7619.2609244579526</v>
      </c>
      <c r="Q168" s="66">
        <f t="shared" si="195"/>
        <v>7360.3268561750801</v>
      </c>
    </row>
    <row r="169" spans="1:17" ht="11.45" customHeight="1" x14ac:dyDescent="0.25">
      <c r="A169" s="23" t="s">
        <v>30</v>
      </c>
      <c r="B169" s="65">
        <f t="shared" si="193"/>
        <v>1140.9729111049992</v>
      </c>
      <c r="C169" s="65">
        <f t="shared" ref="C169:Q169" si="196">IF(C32=0,"",C32*1000000/C86)</f>
        <v>1178.5564421263541</v>
      </c>
      <c r="D169" s="65">
        <f t="shared" si="196"/>
        <v>1005.4752744991387</v>
      </c>
      <c r="E169" s="65">
        <f t="shared" si="196"/>
        <v>1006.168999231461</v>
      </c>
      <c r="F169" s="65">
        <f t="shared" si="196"/>
        <v>1063.5717824958181</v>
      </c>
      <c r="G169" s="65">
        <f t="shared" si="196"/>
        <v>1164.9744950083359</v>
      </c>
      <c r="H169" s="65">
        <f t="shared" si="196"/>
        <v>1184.873994844613</v>
      </c>
      <c r="I169" s="65">
        <f t="shared" si="196"/>
        <v>1248.2807004052238</v>
      </c>
      <c r="J169" s="65">
        <f t="shared" si="196"/>
        <v>1311.3641353956184</v>
      </c>
      <c r="K169" s="65">
        <f t="shared" si="196"/>
        <v>1106.965467356172</v>
      </c>
      <c r="L169" s="65">
        <f t="shared" si="196"/>
        <v>946.94901529529909</v>
      </c>
      <c r="M169" s="65">
        <f t="shared" si="196"/>
        <v>1068.8825645800773</v>
      </c>
      <c r="N169" s="65">
        <f t="shared" si="196"/>
        <v>1174.9607287169888</v>
      </c>
      <c r="O169" s="65">
        <f t="shared" si="196"/>
        <v>1104.9516470922149</v>
      </c>
      <c r="P169" s="65">
        <f t="shared" si="196"/>
        <v>1127.736795875097</v>
      </c>
      <c r="Q169" s="65">
        <f t="shared" si="196"/>
        <v>1147.3682622910433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10051.572923474203</v>
      </c>
      <c r="C170" s="63">
        <f t="shared" ref="C170:Q170" si="198">IF(C33=0,"",C33*1000000/C87)</f>
        <v>10117.389215867557</v>
      </c>
      <c r="D170" s="63">
        <f t="shared" si="198"/>
        <v>10240.696817192667</v>
      </c>
      <c r="E170" s="63">
        <f t="shared" si="198"/>
        <v>10129.643525065245</v>
      </c>
      <c r="F170" s="63">
        <f t="shared" si="198"/>
        <v>10473.503488089989</v>
      </c>
      <c r="G170" s="63">
        <f t="shared" si="198"/>
        <v>10688.701411136215</v>
      </c>
      <c r="H170" s="63">
        <f t="shared" si="198"/>
        <v>10601.74703698653</v>
      </c>
      <c r="I170" s="63">
        <f t="shared" si="198"/>
        <v>9833.2080579949525</v>
      </c>
      <c r="J170" s="63">
        <f t="shared" si="198"/>
        <v>9338.095261060771</v>
      </c>
      <c r="K170" s="63">
        <f t="shared" si="198"/>
        <v>9058.971935134743</v>
      </c>
      <c r="L170" s="63">
        <f t="shared" si="198"/>
        <v>8909.3521413758554</v>
      </c>
      <c r="M170" s="63">
        <f t="shared" si="198"/>
        <v>8447.290544603351</v>
      </c>
      <c r="N170" s="63">
        <f t="shared" si="198"/>
        <v>8064.379124141391</v>
      </c>
      <c r="O170" s="63">
        <f t="shared" si="198"/>
        <v>7947.7974918010614</v>
      </c>
      <c r="P170" s="63">
        <f t="shared" si="198"/>
        <v>7771.9017403716807</v>
      </c>
      <c r="Q170" s="63">
        <f t="shared" si="198"/>
        <v>7518.2482835466581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9581.6197066708555</v>
      </c>
      <c r="C171" s="64">
        <f t="shared" ref="C171:Q171" si="200">IF(C34=0,"",C34*1000000/C88)</f>
        <v>9635.7046314154541</v>
      </c>
      <c r="D171" s="64">
        <f t="shared" si="200"/>
        <v>9707.6751545563075</v>
      </c>
      <c r="E171" s="64">
        <f t="shared" si="200"/>
        <v>9540.6401216381128</v>
      </c>
      <c r="F171" s="64">
        <f t="shared" si="200"/>
        <v>9900.6601211388333</v>
      </c>
      <c r="G171" s="64">
        <f t="shared" si="200"/>
        <v>10097.305786822906</v>
      </c>
      <c r="H171" s="64">
        <f t="shared" si="200"/>
        <v>9966.6857375933596</v>
      </c>
      <c r="I171" s="64">
        <f t="shared" si="200"/>
        <v>9018.6122314346685</v>
      </c>
      <c r="J171" s="64">
        <f t="shared" si="200"/>
        <v>8390.9386619717843</v>
      </c>
      <c r="K171" s="64">
        <f t="shared" si="200"/>
        <v>8073.651659969194</v>
      </c>
      <c r="L171" s="64">
        <f t="shared" si="200"/>
        <v>7921.5419685293346</v>
      </c>
      <c r="M171" s="64">
        <f t="shared" si="200"/>
        <v>7407.1128197835824</v>
      </c>
      <c r="N171" s="64">
        <f t="shared" si="200"/>
        <v>7073.5287690891337</v>
      </c>
      <c r="O171" s="64">
        <f t="shared" si="200"/>
        <v>7030.27533019979</v>
      </c>
      <c r="P171" s="64">
        <f t="shared" si="200"/>
        <v>6908.8942250392183</v>
      </c>
      <c r="Q171" s="64">
        <f t="shared" si="200"/>
        <v>6727.1062146165486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12125.403723233194</v>
      </c>
      <c r="C172" s="64">
        <f t="shared" ref="C172:Q172" si="202">IF(C35=0,"",C35*1000000/C89)</f>
        <v>12114.325513485239</v>
      </c>
      <c r="D172" s="64">
        <f t="shared" si="202"/>
        <v>12183.303396168671</v>
      </c>
      <c r="E172" s="64">
        <f t="shared" si="202"/>
        <v>12171.400678844744</v>
      </c>
      <c r="F172" s="64">
        <f t="shared" si="202"/>
        <v>12331.508387255832</v>
      </c>
      <c r="G172" s="64">
        <f t="shared" si="202"/>
        <v>12558.385262099893</v>
      </c>
      <c r="H172" s="64">
        <f t="shared" si="202"/>
        <v>12555.607265498056</v>
      </c>
      <c r="I172" s="64">
        <f t="shared" si="202"/>
        <v>12301.974155818014</v>
      </c>
      <c r="J172" s="64">
        <f t="shared" si="202"/>
        <v>12214.37019595018</v>
      </c>
      <c r="K172" s="64">
        <f t="shared" si="202"/>
        <v>11989.931973108434</v>
      </c>
      <c r="L172" s="64">
        <f t="shared" si="202"/>
        <v>11880.484355572054</v>
      </c>
      <c r="M172" s="64">
        <f t="shared" si="202"/>
        <v>11449.012493271328</v>
      </c>
      <c r="N172" s="64">
        <f t="shared" si="202"/>
        <v>10933.39891253092</v>
      </c>
      <c r="O172" s="64">
        <f t="shared" si="202"/>
        <v>10651.363947177013</v>
      </c>
      <c r="P172" s="64">
        <f t="shared" si="202"/>
        <v>10260.186500037586</v>
      </c>
      <c r="Q172" s="64">
        <f t="shared" si="202"/>
        <v>9792.3925990772441</v>
      </c>
    </row>
    <row r="173" spans="1:17" ht="11.45" customHeight="1" x14ac:dyDescent="0.25">
      <c r="A173" s="62" t="s">
        <v>57</v>
      </c>
      <c r="B173" s="64" t="str">
        <f t="shared" ref="B173" si="203">IF(B36=0,"",B36*1000000/B90)</f>
        <v/>
      </c>
      <c r="C173" s="64" t="str">
        <f t="shared" ref="C173:Q173" si="204">IF(C36=0,"",C36*1000000/C90)</f>
        <v/>
      </c>
      <c r="D173" s="64" t="str">
        <f t="shared" si="204"/>
        <v/>
      </c>
      <c r="E173" s="64" t="str">
        <f t="shared" si="204"/>
        <v/>
      </c>
      <c r="F173" s="64" t="str">
        <f t="shared" si="204"/>
        <v/>
      </c>
      <c r="G173" s="64">
        <f t="shared" si="204"/>
        <v>13063.613940518564</v>
      </c>
      <c r="H173" s="64">
        <f t="shared" si="204"/>
        <v>12910.046609388935</v>
      </c>
      <c r="I173" s="64">
        <f t="shared" si="204"/>
        <v>11567.458812534209</v>
      </c>
      <c r="J173" s="64">
        <f t="shared" si="204"/>
        <v>10656.878049925834</v>
      </c>
      <c r="K173" s="64">
        <f t="shared" si="204"/>
        <v>10153.38044421481</v>
      </c>
      <c r="L173" s="64">
        <f t="shared" si="204"/>
        <v>9864.4205924159905</v>
      </c>
      <c r="M173" s="64">
        <f t="shared" si="204"/>
        <v>9133.3902658641127</v>
      </c>
      <c r="N173" s="64">
        <f t="shared" si="204"/>
        <v>8722.6925690072767</v>
      </c>
      <c r="O173" s="64">
        <f t="shared" si="204"/>
        <v>8508.5815698082442</v>
      </c>
      <c r="P173" s="64">
        <f t="shared" si="204"/>
        <v>8425.0224669564996</v>
      </c>
      <c r="Q173" s="64">
        <f t="shared" si="204"/>
        <v>8287.0493997578378</v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>
        <f t="shared" ref="C174:Q174" si="206">IF(C37=0,"",C37*1000000/C91)</f>
        <v>9361.2225799482076</v>
      </c>
      <c r="D174" s="64">
        <f t="shared" si="206"/>
        <v>9517.5688849756534</v>
      </c>
      <c r="E174" s="64">
        <f t="shared" si="206"/>
        <v>9450.6752744960704</v>
      </c>
      <c r="F174" s="64">
        <f t="shared" si="206"/>
        <v>9883.2331878667828</v>
      </c>
      <c r="G174" s="64">
        <f t="shared" si="206"/>
        <v>10165.980255701761</v>
      </c>
      <c r="H174" s="64">
        <f t="shared" si="206"/>
        <v>10136.298360677112</v>
      </c>
      <c r="I174" s="64">
        <f t="shared" si="206"/>
        <v>9303.6019705595463</v>
      </c>
      <c r="J174" s="64">
        <f t="shared" si="206"/>
        <v>8768.582923692753</v>
      </c>
      <c r="K174" s="64">
        <f t="shared" si="206"/>
        <v>8532.9978720019244</v>
      </c>
      <c r="L174" s="64">
        <f t="shared" si="206"/>
        <v>8459.6091411717771</v>
      </c>
      <c r="M174" s="64">
        <f t="shared" si="206"/>
        <v>8011.1291279912348</v>
      </c>
      <c r="N174" s="64">
        <f t="shared" si="206"/>
        <v>7740.1518842953901</v>
      </c>
      <c r="O174" s="64">
        <f t="shared" si="206"/>
        <v>7621.7654915698322</v>
      </c>
      <c r="P174" s="64">
        <f t="shared" si="206"/>
        <v>7424.9753291633569</v>
      </c>
      <c r="Q174" s="64">
        <f t="shared" si="206"/>
        <v>7169.8362901503742</v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>
        <f t="shared" si="208"/>
        <v>8845.2948725497936</v>
      </c>
      <c r="O175" s="64">
        <f t="shared" si="208"/>
        <v>9161.3634821803735</v>
      </c>
      <c r="P175" s="64">
        <f t="shared" si="208"/>
        <v>9382.2697135406142</v>
      </c>
      <c r="Q175" s="64">
        <f t="shared" si="208"/>
        <v>9520.0503206340854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 t="str">
        <f t="shared" si="210"/>
        <v/>
      </c>
      <c r="K176" s="64" t="str">
        <f t="shared" si="210"/>
        <v/>
      </c>
      <c r="L176" s="64" t="str">
        <f t="shared" si="210"/>
        <v/>
      </c>
      <c r="M176" s="64">
        <f t="shared" si="210"/>
        <v>7774.516141691106</v>
      </c>
      <c r="N176" s="64">
        <f t="shared" si="210"/>
        <v>7792.4497674238246</v>
      </c>
      <c r="O176" s="64">
        <f t="shared" si="210"/>
        <v>7794.8399239581031</v>
      </c>
      <c r="P176" s="64">
        <f t="shared" si="210"/>
        <v>7801.6307322992561</v>
      </c>
      <c r="Q176" s="64">
        <f t="shared" si="210"/>
        <v>7812.0390104497383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26926.181720333661</v>
      </c>
      <c r="C177" s="63">
        <f t="shared" ref="C177:Q177" si="212">IF(C40=0,"",C40*1000000/C94)</f>
        <v>27018.091652125997</v>
      </c>
      <c r="D177" s="63">
        <f t="shared" si="212"/>
        <v>26758.353332102641</v>
      </c>
      <c r="E177" s="63">
        <f t="shared" si="212"/>
        <v>27927.683068679344</v>
      </c>
      <c r="F177" s="63">
        <f t="shared" si="212"/>
        <v>30775.918278635079</v>
      </c>
      <c r="G177" s="63">
        <f t="shared" si="212"/>
        <v>28907.580919931857</v>
      </c>
      <c r="H177" s="63">
        <f t="shared" si="212"/>
        <v>30760.749724366044</v>
      </c>
      <c r="I177" s="63">
        <f t="shared" si="212"/>
        <v>31508.50450785389</v>
      </c>
      <c r="J177" s="63">
        <f t="shared" si="212"/>
        <v>31007.034431691965</v>
      </c>
      <c r="K177" s="63">
        <f t="shared" si="212"/>
        <v>32812.661632357507</v>
      </c>
      <c r="L177" s="63">
        <f t="shared" si="212"/>
        <v>32612.312811980035</v>
      </c>
      <c r="M177" s="63">
        <f t="shared" si="212"/>
        <v>32220.081353029331</v>
      </c>
      <c r="N177" s="63">
        <f t="shared" si="212"/>
        <v>32516.80034684587</v>
      </c>
      <c r="O177" s="63">
        <f t="shared" si="212"/>
        <v>32088.241976878391</v>
      </c>
      <c r="P177" s="63">
        <f t="shared" si="212"/>
        <v>32398.317634972882</v>
      </c>
      <c r="Q177" s="63">
        <f t="shared" si="212"/>
        <v>32116.354374180013</v>
      </c>
    </row>
    <row r="178" spans="1:17" ht="11.45" customHeight="1" x14ac:dyDescent="0.25">
      <c r="A178" s="62" t="s">
        <v>59</v>
      </c>
      <c r="B178" s="67" t="str">
        <f t="shared" ref="B178" si="213">IF(B41=0,"",B41*1000000/B95)</f>
        <v/>
      </c>
      <c r="C178" s="67" t="str">
        <f t="shared" ref="C178:Q178" si="214">IF(C41=0,"",C41*1000000/C95)</f>
        <v/>
      </c>
      <c r="D178" s="67" t="str">
        <f t="shared" si="214"/>
        <v/>
      </c>
      <c r="E178" s="67" t="str">
        <f t="shared" si="214"/>
        <v/>
      </c>
      <c r="F178" s="67" t="str">
        <f t="shared" si="214"/>
        <v/>
      </c>
      <c r="G178" s="67" t="str">
        <f t="shared" si="214"/>
        <v/>
      </c>
      <c r="H178" s="67" t="str">
        <f t="shared" si="214"/>
        <v/>
      </c>
      <c r="I178" s="67" t="str">
        <f t="shared" si="214"/>
        <v/>
      </c>
      <c r="J178" s="67" t="str">
        <f t="shared" si="214"/>
        <v/>
      </c>
      <c r="K178" s="67" t="str">
        <f t="shared" si="214"/>
        <v/>
      </c>
      <c r="L178" s="67" t="str">
        <f t="shared" si="214"/>
        <v/>
      </c>
      <c r="M178" s="67" t="str">
        <f t="shared" si="214"/>
        <v/>
      </c>
      <c r="N178" s="67" t="str">
        <f t="shared" si="214"/>
        <v/>
      </c>
      <c r="O178" s="67" t="str">
        <f t="shared" si="214"/>
        <v/>
      </c>
      <c r="P178" s="67" t="str">
        <f t="shared" si="214"/>
        <v/>
      </c>
      <c r="Q178" s="67" t="str">
        <f t="shared" si="214"/>
        <v/>
      </c>
    </row>
    <row r="179" spans="1:17" ht="11.45" customHeight="1" x14ac:dyDescent="0.25">
      <c r="A179" s="62" t="s">
        <v>58</v>
      </c>
      <c r="B179" s="67">
        <f t="shared" ref="B179" si="215">IF(B42=0,"",B42*1000000/B96)</f>
        <v>26926.181720333661</v>
      </c>
      <c r="C179" s="67">
        <f t="shared" ref="C179:Q179" si="216">IF(C42=0,"",C42*1000000/C96)</f>
        <v>27018.091652125997</v>
      </c>
      <c r="D179" s="67">
        <f t="shared" si="216"/>
        <v>26758.353332102641</v>
      </c>
      <c r="E179" s="67">
        <f t="shared" si="216"/>
        <v>27927.683068679344</v>
      </c>
      <c r="F179" s="67">
        <f t="shared" si="216"/>
        <v>30775.918278635079</v>
      </c>
      <c r="G179" s="67">
        <f t="shared" si="216"/>
        <v>28907.580919931857</v>
      </c>
      <c r="H179" s="67">
        <f t="shared" si="216"/>
        <v>30760.749724366044</v>
      </c>
      <c r="I179" s="67">
        <f t="shared" si="216"/>
        <v>31508.50450785389</v>
      </c>
      <c r="J179" s="67">
        <f t="shared" si="216"/>
        <v>31007.034431691965</v>
      </c>
      <c r="K179" s="67">
        <f t="shared" si="216"/>
        <v>32812.661632357507</v>
      </c>
      <c r="L179" s="67">
        <f t="shared" si="216"/>
        <v>32481.36621251225</v>
      </c>
      <c r="M179" s="67">
        <f t="shared" si="216"/>
        <v>31890.987368915274</v>
      </c>
      <c r="N179" s="67">
        <f t="shared" si="216"/>
        <v>32190.47773921278</v>
      </c>
      <c r="O179" s="67">
        <f t="shared" si="216"/>
        <v>31747.496399150641</v>
      </c>
      <c r="P179" s="67">
        <f t="shared" si="216"/>
        <v>31945.576401320392</v>
      </c>
      <c r="Q179" s="67">
        <f t="shared" si="216"/>
        <v>31536.697773264004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 t="str">
        <f t="shared" ref="C180:Q180" si="218">IF(C43=0,"",C43*1000000/C97)</f>
        <v/>
      </c>
      <c r="D180" s="67" t="str">
        <f t="shared" si="218"/>
        <v/>
      </c>
      <c r="E180" s="67" t="str">
        <f t="shared" si="218"/>
        <v/>
      </c>
      <c r="F180" s="67" t="str">
        <f t="shared" si="218"/>
        <v/>
      </c>
      <c r="G180" s="67" t="str">
        <f t="shared" si="218"/>
        <v/>
      </c>
      <c r="H180" s="67" t="str">
        <f t="shared" si="218"/>
        <v/>
      </c>
      <c r="I180" s="67" t="str">
        <f t="shared" si="218"/>
        <v/>
      </c>
      <c r="J180" s="67" t="str">
        <f t="shared" si="218"/>
        <v/>
      </c>
      <c r="K180" s="67" t="str">
        <f t="shared" si="218"/>
        <v/>
      </c>
      <c r="L180" s="67" t="str">
        <f t="shared" si="218"/>
        <v/>
      </c>
      <c r="M180" s="67" t="str">
        <f t="shared" si="218"/>
        <v/>
      </c>
      <c r="N180" s="67" t="str">
        <f t="shared" si="218"/>
        <v/>
      </c>
      <c r="O180" s="67" t="str">
        <f t="shared" si="218"/>
        <v/>
      </c>
      <c r="P180" s="67" t="str">
        <f t="shared" si="218"/>
        <v/>
      </c>
      <c r="Q180" s="67" t="str">
        <f t="shared" si="218"/>
        <v/>
      </c>
    </row>
    <row r="181" spans="1:17" ht="11.45" customHeight="1" x14ac:dyDescent="0.25">
      <c r="A181" s="62" t="s">
        <v>56</v>
      </c>
      <c r="B181" s="67" t="str">
        <f t="shared" ref="B181" si="219">IF(B44=0,"",B44*1000000/B98)</f>
        <v/>
      </c>
      <c r="C181" s="67" t="str">
        <f t="shared" ref="C181:Q181" si="220">IF(C44=0,"",C44*1000000/C98)</f>
        <v/>
      </c>
      <c r="D181" s="67" t="str">
        <f t="shared" si="220"/>
        <v/>
      </c>
      <c r="E181" s="67" t="str">
        <f t="shared" si="220"/>
        <v/>
      </c>
      <c r="F181" s="67" t="str">
        <f t="shared" si="220"/>
        <v/>
      </c>
      <c r="G181" s="67" t="str">
        <f t="shared" si="220"/>
        <v/>
      </c>
      <c r="H181" s="67" t="str">
        <f t="shared" si="220"/>
        <v/>
      </c>
      <c r="I181" s="67" t="str">
        <f t="shared" si="220"/>
        <v/>
      </c>
      <c r="J181" s="67" t="str">
        <f t="shared" si="220"/>
        <v/>
      </c>
      <c r="K181" s="67" t="str">
        <f t="shared" si="220"/>
        <v/>
      </c>
      <c r="L181" s="67" t="str">
        <f t="shared" si="220"/>
        <v/>
      </c>
      <c r="M181" s="67" t="str">
        <f t="shared" si="220"/>
        <v/>
      </c>
      <c r="N181" s="67" t="str">
        <f t="shared" si="220"/>
        <v/>
      </c>
      <c r="O181" s="67" t="str">
        <f t="shared" si="220"/>
        <v/>
      </c>
      <c r="P181" s="67" t="str">
        <f t="shared" si="220"/>
        <v/>
      </c>
      <c r="Q181" s="67" t="str">
        <f t="shared" si="220"/>
        <v/>
      </c>
    </row>
    <row r="182" spans="1:17" ht="11.45" customHeight="1" x14ac:dyDescent="0.25">
      <c r="A182" s="62" t="s">
        <v>55</v>
      </c>
      <c r="B182" s="67" t="str">
        <f t="shared" ref="B182:B183" si="221">IF(B45=0,"",B45*1000000/B99)</f>
        <v/>
      </c>
      <c r="C182" s="67" t="str">
        <f t="shared" ref="C182:Q182" si="222">IF(C45=0,"",C45*1000000/C99)</f>
        <v/>
      </c>
      <c r="D182" s="67" t="str">
        <f t="shared" si="222"/>
        <v/>
      </c>
      <c r="E182" s="67" t="str">
        <f t="shared" si="222"/>
        <v/>
      </c>
      <c r="F182" s="67" t="str">
        <f t="shared" si="222"/>
        <v/>
      </c>
      <c r="G182" s="67" t="str">
        <f t="shared" si="222"/>
        <v/>
      </c>
      <c r="H182" s="67" t="str">
        <f t="shared" si="222"/>
        <v/>
      </c>
      <c r="I182" s="67" t="str">
        <f t="shared" si="222"/>
        <v/>
      </c>
      <c r="J182" s="67" t="str">
        <f t="shared" si="222"/>
        <v/>
      </c>
      <c r="K182" s="67" t="str">
        <f t="shared" si="222"/>
        <v/>
      </c>
      <c r="L182" s="67">
        <f t="shared" si="222"/>
        <v>43336.387768393615</v>
      </c>
      <c r="M182" s="67">
        <f t="shared" si="222"/>
        <v>43362.614233070199</v>
      </c>
      <c r="N182" s="67">
        <f t="shared" si="222"/>
        <v>43382.494014390817</v>
      </c>
      <c r="O182" s="67">
        <f t="shared" si="222"/>
        <v>43411.281816389994</v>
      </c>
      <c r="P182" s="67">
        <f t="shared" si="222"/>
        <v>43432.160775345714</v>
      </c>
      <c r="Q182" s="67">
        <f t="shared" si="222"/>
        <v>43451.14719785699</v>
      </c>
    </row>
    <row r="183" spans="1:17" ht="11.45" customHeight="1" x14ac:dyDescent="0.25">
      <c r="A183" s="25" t="s">
        <v>18</v>
      </c>
      <c r="B183" s="66">
        <f t="shared" si="221"/>
        <v>19675.948418431275</v>
      </c>
      <c r="C183" s="66">
        <f t="shared" ref="C183:Q183" si="223">IF(C46=0,"",C46*1000000/C100)</f>
        <v>19882.479006548885</v>
      </c>
      <c r="D183" s="66">
        <f t="shared" si="223"/>
        <v>20603.867819535772</v>
      </c>
      <c r="E183" s="66">
        <f t="shared" si="223"/>
        <v>19282.603300516203</v>
      </c>
      <c r="F183" s="66">
        <f t="shared" si="223"/>
        <v>20886.597579953657</v>
      </c>
      <c r="G183" s="66">
        <f t="shared" si="223"/>
        <v>19745.700636358284</v>
      </c>
      <c r="H183" s="66">
        <f t="shared" si="223"/>
        <v>18680.633916389041</v>
      </c>
      <c r="I183" s="66">
        <f t="shared" si="223"/>
        <v>18739.583590616316</v>
      </c>
      <c r="J183" s="66">
        <f t="shared" si="223"/>
        <v>18120.608613961846</v>
      </c>
      <c r="K183" s="66">
        <f t="shared" si="223"/>
        <v>16569.595405019696</v>
      </c>
      <c r="L183" s="66">
        <f t="shared" si="223"/>
        <v>17642.630865074036</v>
      </c>
      <c r="M183" s="66">
        <f t="shared" si="223"/>
        <v>17741.594505864159</v>
      </c>
      <c r="N183" s="66">
        <f t="shared" si="223"/>
        <v>17645.881012698588</v>
      </c>
      <c r="O183" s="66">
        <f t="shared" si="223"/>
        <v>16400.011346705636</v>
      </c>
      <c r="P183" s="66">
        <f t="shared" si="223"/>
        <v>15551.688125878243</v>
      </c>
      <c r="Q183" s="66">
        <f t="shared" si="223"/>
        <v>16242.091329478444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15748.943333372688</v>
      </c>
      <c r="C184" s="65">
        <f t="shared" ref="C184:Q184" si="225">IF(C47=0,"",C47*1000000/C101)</f>
        <v>16151.030900995753</v>
      </c>
      <c r="D184" s="65">
        <f t="shared" si="225"/>
        <v>16347.499945897802</v>
      </c>
      <c r="E184" s="65">
        <f t="shared" si="225"/>
        <v>16066.296662779423</v>
      </c>
      <c r="F184" s="65">
        <f t="shared" si="225"/>
        <v>15726.170004169415</v>
      </c>
      <c r="G184" s="65">
        <f t="shared" si="225"/>
        <v>15512.769045533523</v>
      </c>
      <c r="H184" s="65">
        <f t="shared" si="225"/>
        <v>15128.136937050514</v>
      </c>
      <c r="I184" s="65">
        <f t="shared" si="225"/>
        <v>15444.10922875191</v>
      </c>
      <c r="J184" s="65">
        <f t="shared" si="225"/>
        <v>15550.185102775407</v>
      </c>
      <c r="K184" s="65">
        <f t="shared" si="225"/>
        <v>15425.103831653882</v>
      </c>
      <c r="L184" s="65">
        <f t="shared" si="225"/>
        <v>15401.555376906288</v>
      </c>
      <c r="M184" s="65">
        <f t="shared" si="225"/>
        <v>15712.719684550642</v>
      </c>
      <c r="N184" s="65">
        <f t="shared" si="225"/>
        <v>16048.355137413306</v>
      </c>
      <c r="O184" s="65">
        <f t="shared" si="225"/>
        <v>16126.42033204964</v>
      </c>
      <c r="P184" s="65">
        <f t="shared" si="225"/>
        <v>16222.361599064441</v>
      </c>
      <c r="Q184" s="65">
        <f t="shared" si="225"/>
        <v>16667.04800866832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14354.885081546927</v>
      </c>
      <c r="C185" s="64">
        <f t="shared" ref="C185:Q185" si="227">IF(C48=0,"",C48*1000000/C102)</f>
        <v>14720.508190026874</v>
      </c>
      <c r="D185" s="64">
        <f t="shared" si="227"/>
        <v>15095.750839312357</v>
      </c>
      <c r="E185" s="64">
        <f t="shared" si="227"/>
        <v>15025.4578116389</v>
      </c>
      <c r="F185" s="64">
        <f t="shared" si="227"/>
        <v>14971.609711548661</v>
      </c>
      <c r="G185" s="64">
        <f t="shared" si="227"/>
        <v>14917.975148885287</v>
      </c>
      <c r="H185" s="64">
        <f t="shared" si="227"/>
        <v>14556.633608735588</v>
      </c>
      <c r="I185" s="64">
        <f t="shared" si="227"/>
        <v>14657.910572627419</v>
      </c>
      <c r="J185" s="64">
        <f t="shared" si="227"/>
        <v>14747.24873109765</v>
      </c>
      <c r="K185" s="64">
        <f t="shared" si="227"/>
        <v>14403.776784700778</v>
      </c>
      <c r="L185" s="64">
        <f t="shared" si="227"/>
        <v>14053.466684649184</v>
      </c>
      <c r="M185" s="64">
        <f t="shared" si="227"/>
        <v>14128.189795176751</v>
      </c>
      <c r="N185" s="64">
        <f t="shared" si="227"/>
        <v>14206.638426503228</v>
      </c>
      <c r="O185" s="64">
        <f t="shared" si="227"/>
        <v>14258.164500992236</v>
      </c>
      <c r="P185" s="64">
        <f t="shared" si="227"/>
        <v>14590.13771652682</v>
      </c>
      <c r="Q185" s="64">
        <f t="shared" si="227"/>
        <v>14989.126735039326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16580.034515794578</v>
      </c>
      <c r="C186" s="64">
        <f t="shared" ref="C186:Q186" si="229">IF(C49=0,"",C49*1000000/C103)</f>
        <v>17002.332829151492</v>
      </c>
      <c r="D186" s="64">
        <f t="shared" si="229"/>
        <v>17090.479593452405</v>
      </c>
      <c r="E186" s="64">
        <f t="shared" si="229"/>
        <v>16674.048687317649</v>
      </c>
      <c r="F186" s="64">
        <f t="shared" si="229"/>
        <v>16285.296493371838</v>
      </c>
      <c r="G186" s="64">
        <f t="shared" si="229"/>
        <v>15905.629899114901</v>
      </c>
      <c r="H186" s="64">
        <f t="shared" si="229"/>
        <v>15520.365495103159</v>
      </c>
      <c r="I186" s="64">
        <f t="shared" si="229"/>
        <v>15944.071763000517</v>
      </c>
      <c r="J186" s="64">
        <f t="shared" si="229"/>
        <v>16041.24891541702</v>
      </c>
      <c r="K186" s="64">
        <f t="shared" si="229"/>
        <v>15984.156915559573</v>
      </c>
      <c r="L186" s="64">
        <f t="shared" si="229"/>
        <v>15910.469651220134</v>
      </c>
      <c r="M186" s="64">
        <f t="shared" si="229"/>
        <v>16318.199213649446</v>
      </c>
      <c r="N186" s="64">
        <f t="shared" si="229"/>
        <v>16740.299234144612</v>
      </c>
      <c r="O186" s="64">
        <f t="shared" si="229"/>
        <v>16948.680822059134</v>
      </c>
      <c r="P186" s="64">
        <f t="shared" si="229"/>
        <v>16999.865767524105</v>
      </c>
      <c r="Q186" s="64">
        <f t="shared" si="229"/>
        <v>17464.752384032578</v>
      </c>
    </row>
    <row r="187" spans="1:17" ht="11.45" customHeight="1" x14ac:dyDescent="0.25">
      <c r="A187" s="62" t="s">
        <v>57</v>
      </c>
      <c r="B187" s="64" t="str">
        <f t="shared" ref="B187" si="230">IF(B50=0,"",B50*1000000/B104)</f>
        <v/>
      </c>
      <c r="C187" s="64" t="str">
        <f t="shared" ref="C187:Q187" si="231">IF(C50=0,"",C50*1000000/C104)</f>
        <v/>
      </c>
      <c r="D187" s="64" t="str">
        <f t="shared" si="231"/>
        <v/>
      </c>
      <c r="E187" s="64" t="str">
        <f t="shared" si="231"/>
        <v/>
      </c>
      <c r="F187" s="64" t="str">
        <f t="shared" si="231"/>
        <v/>
      </c>
      <c r="G187" s="64" t="str">
        <f t="shared" si="231"/>
        <v/>
      </c>
      <c r="H187" s="64" t="str">
        <f t="shared" si="231"/>
        <v/>
      </c>
      <c r="I187" s="64" t="str">
        <f t="shared" si="231"/>
        <v/>
      </c>
      <c r="J187" s="64" t="str">
        <f t="shared" si="231"/>
        <v/>
      </c>
      <c r="K187" s="64" t="str">
        <f t="shared" si="231"/>
        <v/>
      </c>
      <c r="L187" s="64" t="str">
        <f t="shared" si="231"/>
        <v/>
      </c>
      <c r="M187" s="64" t="str">
        <f t="shared" si="231"/>
        <v/>
      </c>
      <c r="N187" s="64">
        <f t="shared" si="231"/>
        <v>10646.00259949835</v>
      </c>
      <c r="O187" s="64">
        <f t="shared" si="231"/>
        <v>10856.177624813439</v>
      </c>
      <c r="P187" s="64">
        <f t="shared" si="231"/>
        <v>11065.815405615609</v>
      </c>
      <c r="Q187" s="64">
        <f t="shared" si="231"/>
        <v>11310.836409606787</v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 t="str">
        <f t="shared" ref="C188:Q188" si="233">IF(C51=0,"",C51*1000000/C105)</f>
        <v/>
      </c>
      <c r="D188" s="64" t="str">
        <f t="shared" si="233"/>
        <v/>
      </c>
      <c r="E188" s="64" t="str">
        <f t="shared" si="233"/>
        <v/>
      </c>
      <c r="F188" s="64" t="str">
        <f t="shared" si="233"/>
        <v/>
      </c>
      <c r="G188" s="64" t="str">
        <f t="shared" si="233"/>
        <v/>
      </c>
      <c r="H188" s="64" t="str">
        <f t="shared" si="233"/>
        <v/>
      </c>
      <c r="I188" s="64" t="str">
        <f t="shared" si="233"/>
        <v/>
      </c>
      <c r="J188" s="64" t="str">
        <f t="shared" si="233"/>
        <v/>
      </c>
      <c r="K188" s="64" t="str">
        <f t="shared" si="233"/>
        <v/>
      </c>
      <c r="L188" s="64" t="str">
        <f t="shared" si="233"/>
        <v/>
      </c>
      <c r="M188" s="64" t="str">
        <f t="shared" si="233"/>
        <v/>
      </c>
      <c r="N188" s="64">
        <f t="shared" si="233"/>
        <v>12375.253378710957</v>
      </c>
      <c r="O188" s="64">
        <f t="shared" si="233"/>
        <v>12619.567539621812</v>
      </c>
      <c r="P188" s="64">
        <f t="shared" si="233"/>
        <v>12863.257190355109</v>
      </c>
      <c r="Q188" s="64">
        <f t="shared" si="233"/>
        <v>13148.077429609968</v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 t="str">
        <f t="shared" si="235"/>
        <v/>
      </c>
      <c r="F189" s="64" t="str">
        <f t="shared" si="235"/>
        <v/>
      </c>
      <c r="G189" s="64" t="str">
        <f t="shared" si="235"/>
        <v/>
      </c>
      <c r="H189" s="64" t="str">
        <f t="shared" si="235"/>
        <v/>
      </c>
      <c r="I189" s="64" t="str">
        <f t="shared" si="235"/>
        <v/>
      </c>
      <c r="J189" s="64" t="str">
        <f t="shared" si="235"/>
        <v/>
      </c>
      <c r="K189" s="64" t="str">
        <f t="shared" si="235"/>
        <v/>
      </c>
      <c r="L189" s="64" t="str">
        <f t="shared" si="235"/>
        <v/>
      </c>
      <c r="M189" s="64" t="str">
        <f t="shared" si="235"/>
        <v/>
      </c>
      <c r="N189" s="64" t="str">
        <f t="shared" si="235"/>
        <v/>
      </c>
      <c r="O189" s="64">
        <f t="shared" si="235"/>
        <v>11483.44205170046</v>
      </c>
      <c r="P189" s="64">
        <f t="shared" si="235"/>
        <v>11488.406182134633</v>
      </c>
      <c r="Q189" s="64">
        <f t="shared" si="235"/>
        <v>11494.89088723341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57460.360770631785</v>
      </c>
      <c r="C190" s="63">
        <f t="shared" ref="C190:Q190" si="237">IF(C53=0,"",C53*1000000/C107)</f>
        <v>47305.486133823921</v>
      </c>
      <c r="D190" s="63">
        <f t="shared" si="237"/>
        <v>40683.247050551727</v>
      </c>
      <c r="E190" s="63">
        <f t="shared" si="237"/>
        <v>30161.505508826973</v>
      </c>
      <c r="F190" s="63">
        <f t="shared" si="237"/>
        <v>47330.403234081394</v>
      </c>
      <c r="G190" s="63">
        <f t="shared" si="237"/>
        <v>37158.390179036673</v>
      </c>
      <c r="H190" s="63">
        <f t="shared" si="237"/>
        <v>29392.148615487571</v>
      </c>
      <c r="I190" s="63">
        <f t="shared" si="237"/>
        <v>28216.505908410392</v>
      </c>
      <c r="J190" s="63">
        <f t="shared" si="237"/>
        <v>23816.919169553472</v>
      </c>
      <c r="K190" s="63">
        <f t="shared" si="237"/>
        <v>19112.795688879465</v>
      </c>
      <c r="L190" s="63">
        <f t="shared" si="237"/>
        <v>22464.610691363017</v>
      </c>
      <c r="M190" s="63">
        <f t="shared" si="237"/>
        <v>22001.075545692063</v>
      </c>
      <c r="N190" s="63">
        <f t="shared" si="237"/>
        <v>21102.978374731189</v>
      </c>
      <c r="O190" s="63">
        <f t="shared" si="237"/>
        <v>16830.381530954633</v>
      </c>
      <c r="P190" s="63">
        <f t="shared" si="237"/>
        <v>14810.535693495682</v>
      </c>
      <c r="Q190" s="63">
        <f t="shared" si="237"/>
        <v>15661.358799709273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47025.376539018122</v>
      </c>
      <c r="C191" s="67">
        <f t="shared" ref="C191:Q191" si="239">IF(C54=0,"",C54*1000000/C108)</f>
        <v>36497.595357135295</v>
      </c>
      <c r="D191" s="67">
        <f t="shared" si="239"/>
        <v>32895.16202766991</v>
      </c>
      <c r="E191" s="67">
        <f t="shared" si="239"/>
        <v>23539.638386648123</v>
      </c>
      <c r="F191" s="67">
        <f t="shared" si="239"/>
        <v>39360.200721342328</v>
      </c>
      <c r="G191" s="67">
        <f t="shared" si="239"/>
        <v>29835.428655206539</v>
      </c>
      <c r="H191" s="67">
        <f t="shared" si="239"/>
        <v>23228.187240926094</v>
      </c>
      <c r="I191" s="67">
        <f t="shared" si="239"/>
        <v>21476.68338031806</v>
      </c>
      <c r="J191" s="67">
        <f t="shared" si="239"/>
        <v>18825.335199313802</v>
      </c>
      <c r="K191" s="67">
        <f t="shared" si="239"/>
        <v>14363.838214936746</v>
      </c>
      <c r="L191" s="67">
        <f t="shared" si="239"/>
        <v>17975.241648295745</v>
      </c>
      <c r="M191" s="67">
        <f t="shared" si="239"/>
        <v>17302.041691362851</v>
      </c>
      <c r="N191" s="67">
        <f t="shared" si="239"/>
        <v>16246.881687750889</v>
      </c>
      <c r="O191" s="67">
        <f t="shared" si="239"/>
        <v>12364.589106665995</v>
      </c>
      <c r="P191" s="67">
        <f t="shared" si="239"/>
        <v>11067.881394843043</v>
      </c>
      <c r="Q191" s="67">
        <f t="shared" si="239"/>
        <v>11184.070040572282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25023.828360595435</v>
      </c>
      <c r="C195" s="66">
        <f t="shared" ref="C195:Q195" si="243">IF(C4=0,"",C4*1000000/C85)</f>
        <v>24708.260357533774</v>
      </c>
      <c r="D195" s="66">
        <f t="shared" si="243"/>
        <v>24741.311569211819</v>
      </c>
      <c r="E195" s="66">
        <f t="shared" si="243"/>
        <v>24053.926204909178</v>
      </c>
      <c r="F195" s="66">
        <f t="shared" si="243"/>
        <v>25053.165213131233</v>
      </c>
      <c r="G195" s="66">
        <f t="shared" si="243"/>
        <v>25282.138445656237</v>
      </c>
      <c r="H195" s="66">
        <f t="shared" si="243"/>
        <v>25203.914313561731</v>
      </c>
      <c r="I195" s="66">
        <f t="shared" si="243"/>
        <v>23206.032447471294</v>
      </c>
      <c r="J195" s="66">
        <f t="shared" si="243"/>
        <v>21083.427323837514</v>
      </c>
      <c r="K195" s="66">
        <f t="shared" si="243"/>
        <v>19263.857083201328</v>
      </c>
      <c r="L195" s="66">
        <f t="shared" si="243"/>
        <v>18533.049904188178</v>
      </c>
      <c r="M195" s="66">
        <f t="shared" si="243"/>
        <v>17801.300051381826</v>
      </c>
      <c r="N195" s="66">
        <f t="shared" si="243"/>
        <v>17070.533364682346</v>
      </c>
      <c r="O195" s="66">
        <f t="shared" si="243"/>
        <v>16560.344760517735</v>
      </c>
      <c r="P195" s="66">
        <f t="shared" si="243"/>
        <v>16041.7472223895</v>
      </c>
      <c r="Q195" s="66">
        <f t="shared" si="243"/>
        <v>15482.255804416967</v>
      </c>
    </row>
    <row r="196" spans="1:17" ht="11.45" customHeight="1" x14ac:dyDescent="0.25">
      <c r="A196" s="23" t="s">
        <v>30</v>
      </c>
      <c r="B196" s="65">
        <f t="shared" si="242"/>
        <v>1317.7635472008974</v>
      </c>
      <c r="C196" s="65">
        <f t="shared" ref="C196:Q196" si="244">IF(C5=0,"",C5*1000000/C86)</f>
        <v>1361.1444361362296</v>
      </c>
      <c r="D196" s="65">
        <f t="shared" si="244"/>
        <v>1161.0468662473065</v>
      </c>
      <c r="E196" s="65">
        <f t="shared" si="244"/>
        <v>1162.3358678769516</v>
      </c>
      <c r="F196" s="65">
        <f t="shared" si="244"/>
        <v>1228.8126400075992</v>
      </c>
      <c r="G196" s="65">
        <f t="shared" si="244"/>
        <v>1344.7508808704993</v>
      </c>
      <c r="H196" s="65">
        <f t="shared" si="244"/>
        <v>1368.1027480064927</v>
      </c>
      <c r="I196" s="65">
        <f t="shared" si="244"/>
        <v>1443.6280659791457</v>
      </c>
      <c r="J196" s="65">
        <f t="shared" si="244"/>
        <v>1517.381767155573</v>
      </c>
      <c r="K196" s="65">
        <f t="shared" si="244"/>
        <v>1281.4863843192118</v>
      </c>
      <c r="L196" s="65">
        <f t="shared" si="244"/>
        <v>1094.3588747321558</v>
      </c>
      <c r="M196" s="65">
        <f t="shared" si="244"/>
        <v>1234.1914991377334</v>
      </c>
      <c r="N196" s="65">
        <f t="shared" si="244"/>
        <v>1354.1760096208241</v>
      </c>
      <c r="O196" s="65">
        <f t="shared" si="244"/>
        <v>1272.8559818064293</v>
      </c>
      <c r="P196" s="65">
        <f t="shared" si="244"/>
        <v>1299.5763784121571</v>
      </c>
      <c r="Q196" s="65">
        <f t="shared" si="244"/>
        <v>1322.227630464824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18779.62643227123</v>
      </c>
      <c r="C197" s="63">
        <f t="shared" ref="C197:Q197" si="246">IF(C6=0,"",C6*1000000/C87)</f>
        <v>18607.673267326732</v>
      </c>
      <c r="D197" s="63">
        <f t="shared" si="246"/>
        <v>18824.327379606602</v>
      </c>
      <c r="E197" s="63">
        <f t="shared" si="246"/>
        <v>18599.026692228286</v>
      </c>
      <c r="F197" s="63">
        <f t="shared" si="246"/>
        <v>19353.537452594072</v>
      </c>
      <c r="G197" s="63">
        <f t="shared" si="246"/>
        <v>19808.177316323337</v>
      </c>
      <c r="H197" s="63">
        <f t="shared" si="246"/>
        <v>19750.342830622554</v>
      </c>
      <c r="I197" s="63">
        <f t="shared" si="246"/>
        <v>18127.853180708069</v>
      </c>
      <c r="J197" s="63">
        <f t="shared" si="246"/>
        <v>17085.380946709407</v>
      </c>
      <c r="K197" s="63">
        <f t="shared" si="246"/>
        <v>16626.348924258862</v>
      </c>
      <c r="L197" s="63">
        <f t="shared" si="246"/>
        <v>16104.226018759005</v>
      </c>
      <c r="M197" s="63">
        <f t="shared" si="246"/>
        <v>15370.148059223689</v>
      </c>
      <c r="N197" s="63">
        <f t="shared" si="246"/>
        <v>14765.457545540761</v>
      </c>
      <c r="O197" s="63">
        <f t="shared" si="246"/>
        <v>14446.00079052687</v>
      </c>
      <c r="P197" s="63">
        <f t="shared" si="246"/>
        <v>13981.647516360492</v>
      </c>
      <c r="Q197" s="63">
        <f t="shared" si="246"/>
        <v>13531.579583735956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17764.721701744103</v>
      </c>
      <c r="C198" s="64">
        <f t="shared" ref="C198:Q198" si="248">IF(C7=0,"",C7*1000000/C88)</f>
        <v>17580.854342026123</v>
      </c>
      <c r="D198" s="64">
        <f t="shared" si="248"/>
        <v>17688.42203252636</v>
      </c>
      <c r="E198" s="64">
        <f t="shared" si="248"/>
        <v>17357.755311373894</v>
      </c>
      <c r="F198" s="64">
        <f t="shared" si="248"/>
        <v>18123.256818356909</v>
      </c>
      <c r="G198" s="64">
        <f t="shared" si="248"/>
        <v>18534.938777841369</v>
      </c>
      <c r="H198" s="64">
        <f t="shared" si="248"/>
        <v>18386.234928017686</v>
      </c>
      <c r="I198" s="64">
        <f t="shared" si="248"/>
        <v>16454.663469028605</v>
      </c>
      <c r="J198" s="64">
        <f t="shared" si="248"/>
        <v>15186.564518112236</v>
      </c>
      <c r="K198" s="64">
        <f t="shared" si="248"/>
        <v>14653.337298773558</v>
      </c>
      <c r="L198" s="64">
        <f t="shared" si="248"/>
        <v>14160.705624717993</v>
      </c>
      <c r="M198" s="64">
        <f t="shared" si="248"/>
        <v>13335.581924356378</v>
      </c>
      <c r="N198" s="64">
        <f t="shared" si="248"/>
        <v>12815.941350834868</v>
      </c>
      <c r="O198" s="64">
        <f t="shared" si="248"/>
        <v>12648.602385941138</v>
      </c>
      <c r="P198" s="64">
        <f t="shared" si="248"/>
        <v>12303.144215442851</v>
      </c>
      <c r="Q198" s="64">
        <f t="shared" si="248"/>
        <v>11987.681544331637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23258.243906803778</v>
      </c>
      <c r="C199" s="64">
        <f t="shared" ref="C199:Q199" si="250">IF(C8=0,"",C8*1000000/C89)</f>
        <v>22867.40957383659</v>
      </c>
      <c r="D199" s="64">
        <f t="shared" si="250"/>
        <v>22966.782113713169</v>
      </c>
      <c r="E199" s="64">
        <f t="shared" si="250"/>
        <v>22909.617672713703</v>
      </c>
      <c r="F199" s="64">
        <f t="shared" si="250"/>
        <v>23353.368373381578</v>
      </c>
      <c r="G199" s="64">
        <f t="shared" si="250"/>
        <v>23849.57716499567</v>
      </c>
      <c r="H199" s="64">
        <f t="shared" si="250"/>
        <v>23962.989500064414</v>
      </c>
      <c r="I199" s="64">
        <f t="shared" si="250"/>
        <v>23221.236149912584</v>
      </c>
      <c r="J199" s="64">
        <f t="shared" si="250"/>
        <v>22870.797367514559</v>
      </c>
      <c r="K199" s="64">
        <f t="shared" si="250"/>
        <v>22513.576497943141</v>
      </c>
      <c r="L199" s="64">
        <f t="shared" si="250"/>
        <v>21972.048471326056</v>
      </c>
      <c r="M199" s="64">
        <f t="shared" si="250"/>
        <v>21325.158898530517</v>
      </c>
      <c r="N199" s="64">
        <f t="shared" si="250"/>
        <v>20494.192701230171</v>
      </c>
      <c r="O199" s="64">
        <f t="shared" si="250"/>
        <v>19826.071383704308</v>
      </c>
      <c r="P199" s="64">
        <f t="shared" si="250"/>
        <v>18902.709520157048</v>
      </c>
      <c r="Q199" s="64">
        <f t="shared" si="250"/>
        <v>18053.315164184569</v>
      </c>
    </row>
    <row r="200" spans="1:17" ht="11.45" customHeight="1" x14ac:dyDescent="0.25">
      <c r="A200" s="62" t="s">
        <v>57</v>
      </c>
      <c r="B200" s="64" t="str">
        <f t="shared" ref="B200" si="251">IF(B9=0,"",B9*1000000/B90)</f>
        <v/>
      </c>
      <c r="C200" s="64" t="str">
        <f t="shared" ref="C200:Q200" si="252">IF(C9=0,"",C9*1000000/C90)</f>
        <v/>
      </c>
      <c r="D200" s="64" t="str">
        <f t="shared" si="252"/>
        <v/>
      </c>
      <c r="E200" s="64" t="str">
        <f t="shared" si="252"/>
        <v/>
      </c>
      <c r="F200" s="64" t="str">
        <f t="shared" si="252"/>
        <v/>
      </c>
      <c r="G200" s="64">
        <f t="shared" si="252"/>
        <v>23483.057504487795</v>
      </c>
      <c r="H200" s="64">
        <f t="shared" si="252"/>
        <v>23329.033435437141</v>
      </c>
      <c r="I200" s="64">
        <f t="shared" si="252"/>
        <v>20685.253274113831</v>
      </c>
      <c r="J200" s="64">
        <f t="shared" si="252"/>
        <v>18913.334209226894</v>
      </c>
      <c r="K200" s="64">
        <f t="shared" si="252"/>
        <v>18075.918307063217</v>
      </c>
      <c r="L200" s="64">
        <f t="shared" si="252"/>
        <v>17295.656357078322</v>
      </c>
      <c r="M200" s="64">
        <f t="shared" si="252"/>
        <v>16119.975171912078</v>
      </c>
      <c r="N200" s="64">
        <f t="shared" si="252"/>
        <v>15491.671272271402</v>
      </c>
      <c r="O200" s="64">
        <f t="shared" si="252"/>
        <v>15001.329226643717</v>
      </c>
      <c r="P200" s="64">
        <f t="shared" si="252"/>
        <v>14701.913049588706</v>
      </c>
      <c r="Q200" s="64">
        <f t="shared" si="252"/>
        <v>14467.833238655265</v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>
        <f t="shared" ref="C201:Q201" si="254">IF(C10=0,"",C10*1000000/C91)</f>
        <v>16700.440243110406</v>
      </c>
      <c r="D201" s="64">
        <f t="shared" si="254"/>
        <v>16970.229728949045</v>
      </c>
      <c r="E201" s="64">
        <f t="shared" si="254"/>
        <v>16831.802660907364</v>
      </c>
      <c r="F201" s="64">
        <f t="shared" si="254"/>
        <v>17714.918236811813</v>
      </c>
      <c r="G201" s="64">
        <f t="shared" si="254"/>
        <v>18274.292245707289</v>
      </c>
      <c r="H201" s="64">
        <f t="shared" si="254"/>
        <v>18316.745905148651</v>
      </c>
      <c r="I201" s="64">
        <f t="shared" si="254"/>
        <v>16636.961171976476</v>
      </c>
      <c r="J201" s="64">
        <f t="shared" si="254"/>
        <v>15562.075365803319</v>
      </c>
      <c r="K201" s="64">
        <f t="shared" si="254"/>
        <v>15191.174338053577</v>
      </c>
      <c r="L201" s="64">
        <f t="shared" si="254"/>
        <v>14832.548070121395</v>
      </c>
      <c r="M201" s="64">
        <f t="shared" si="254"/>
        <v>14139.240619647657</v>
      </c>
      <c r="N201" s="64">
        <f t="shared" si="254"/>
        <v>13746.659949360439</v>
      </c>
      <c r="O201" s="64">
        <f t="shared" si="254"/>
        <v>13437.799530890296</v>
      </c>
      <c r="P201" s="64">
        <f t="shared" si="254"/>
        <v>12956.801256357359</v>
      </c>
      <c r="Q201" s="64">
        <f t="shared" si="254"/>
        <v>12517.361824509646</v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>
        <f t="shared" si="256"/>
        <v>16195.273549013455</v>
      </c>
      <c r="O202" s="64">
        <f t="shared" si="256"/>
        <v>16651.791171379075</v>
      </c>
      <c r="P202" s="64">
        <f t="shared" si="256"/>
        <v>16878.698730418575</v>
      </c>
      <c r="Q202" s="64">
        <f t="shared" si="256"/>
        <v>17134.485813237996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 t="str">
        <f t="shared" si="258"/>
        <v/>
      </c>
      <c r="K203" s="64" t="str">
        <f t="shared" si="258"/>
        <v/>
      </c>
      <c r="L203" s="64" t="str">
        <f t="shared" si="258"/>
        <v/>
      </c>
      <c r="M203" s="64">
        <f t="shared" si="258"/>
        <v>11334.238098851576</v>
      </c>
      <c r="N203" s="64">
        <f t="shared" si="258"/>
        <v>11431.63440651615</v>
      </c>
      <c r="O203" s="64">
        <f t="shared" si="258"/>
        <v>11351.843242848925</v>
      </c>
      <c r="P203" s="64">
        <f t="shared" si="258"/>
        <v>11245.396722406156</v>
      </c>
      <c r="Q203" s="64">
        <f t="shared" si="258"/>
        <v>11265.606528447359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835721.90330971393</v>
      </c>
      <c r="C204" s="63">
        <f t="shared" ref="C204:Q204" si="260">IF(C13=0,"",C13*1000000/C94)</f>
        <v>849080.46836256771</v>
      </c>
      <c r="D204" s="63">
        <f t="shared" si="260"/>
        <v>853681.77681373456</v>
      </c>
      <c r="E204" s="63">
        <f t="shared" si="260"/>
        <v>808514.04349428671</v>
      </c>
      <c r="F204" s="63">
        <f t="shared" si="260"/>
        <v>961721.71593131928</v>
      </c>
      <c r="G204" s="63">
        <f t="shared" si="260"/>
        <v>909048.38798977854</v>
      </c>
      <c r="H204" s="63">
        <f t="shared" si="260"/>
        <v>957395.14884233742</v>
      </c>
      <c r="I204" s="63">
        <f t="shared" si="260"/>
        <v>804169.71837531391</v>
      </c>
      <c r="J204" s="63">
        <f t="shared" si="260"/>
        <v>689440.54054054059</v>
      </c>
      <c r="K204" s="63">
        <f t="shared" si="260"/>
        <v>555946.7052860246</v>
      </c>
      <c r="L204" s="63">
        <f t="shared" si="260"/>
        <v>548125.98793677206</v>
      </c>
      <c r="M204" s="63">
        <f t="shared" si="260"/>
        <v>586284.83301220299</v>
      </c>
      <c r="N204" s="63">
        <f t="shared" si="260"/>
        <v>588780.77498374158</v>
      </c>
      <c r="O204" s="63">
        <f t="shared" si="260"/>
        <v>579593.67214199097</v>
      </c>
      <c r="P204" s="63">
        <f t="shared" si="260"/>
        <v>584475.23965498433</v>
      </c>
      <c r="Q204" s="63">
        <f t="shared" si="260"/>
        <v>579032.41100323619</v>
      </c>
    </row>
    <row r="205" spans="1:17" ht="11.45" customHeight="1" x14ac:dyDescent="0.25">
      <c r="A205" s="62" t="s">
        <v>59</v>
      </c>
      <c r="B205" s="67" t="str">
        <f t="shared" ref="B205" si="261">IF(B14=0,"",B14*1000000/B95)</f>
        <v/>
      </c>
      <c r="C205" s="67" t="str">
        <f t="shared" ref="C205:Q205" si="262">IF(C14=0,"",C14*1000000/C95)</f>
        <v/>
      </c>
      <c r="D205" s="67" t="str">
        <f t="shared" si="262"/>
        <v/>
      </c>
      <c r="E205" s="67" t="str">
        <f t="shared" si="262"/>
        <v/>
      </c>
      <c r="F205" s="67" t="str">
        <f t="shared" si="262"/>
        <v/>
      </c>
      <c r="G205" s="67" t="str">
        <f t="shared" si="262"/>
        <v/>
      </c>
      <c r="H205" s="67" t="str">
        <f t="shared" si="262"/>
        <v/>
      </c>
      <c r="I205" s="67" t="str">
        <f t="shared" si="262"/>
        <v/>
      </c>
      <c r="J205" s="67" t="str">
        <f t="shared" si="262"/>
        <v/>
      </c>
      <c r="K205" s="67" t="str">
        <f t="shared" si="262"/>
        <v/>
      </c>
      <c r="L205" s="67" t="str">
        <f t="shared" si="262"/>
        <v/>
      </c>
      <c r="M205" s="67" t="str">
        <f t="shared" si="262"/>
        <v/>
      </c>
      <c r="N205" s="67" t="str">
        <f t="shared" si="262"/>
        <v/>
      </c>
      <c r="O205" s="67" t="str">
        <f t="shared" si="262"/>
        <v/>
      </c>
      <c r="P205" s="67" t="str">
        <f t="shared" si="262"/>
        <v/>
      </c>
      <c r="Q205" s="67" t="str">
        <f t="shared" si="262"/>
        <v/>
      </c>
    </row>
    <row r="206" spans="1:17" ht="11.45" customHeight="1" x14ac:dyDescent="0.25">
      <c r="A206" s="62" t="s">
        <v>58</v>
      </c>
      <c r="B206" s="67">
        <f t="shared" ref="B206" si="263">IF(B15=0,"",B15*1000000/B96)</f>
        <v>835721.90330971393</v>
      </c>
      <c r="C206" s="67">
        <f t="shared" ref="C206:Q206" si="264">IF(C15=0,"",C15*1000000/C96)</f>
        <v>849080.46836256771</v>
      </c>
      <c r="D206" s="67">
        <f t="shared" si="264"/>
        <v>853681.77681373456</v>
      </c>
      <c r="E206" s="67">
        <f t="shared" si="264"/>
        <v>808514.04349428671</v>
      </c>
      <c r="F206" s="67">
        <f t="shared" si="264"/>
        <v>961721.71593131928</v>
      </c>
      <c r="G206" s="67">
        <f t="shared" si="264"/>
        <v>909048.38798977854</v>
      </c>
      <c r="H206" s="67">
        <f t="shared" si="264"/>
        <v>957395.14884233742</v>
      </c>
      <c r="I206" s="67">
        <f t="shared" si="264"/>
        <v>804169.71837531391</v>
      </c>
      <c r="J206" s="67">
        <f t="shared" si="264"/>
        <v>689440.54054054059</v>
      </c>
      <c r="K206" s="67">
        <f t="shared" si="264"/>
        <v>555946.7052860246</v>
      </c>
      <c r="L206" s="67">
        <f t="shared" si="264"/>
        <v>545925.12488808099</v>
      </c>
      <c r="M206" s="67">
        <f t="shared" si="264"/>
        <v>580296.55478883057</v>
      </c>
      <c r="N206" s="67">
        <f t="shared" si="264"/>
        <v>582872.06084927835</v>
      </c>
      <c r="O206" s="67">
        <f t="shared" si="264"/>
        <v>573438.95725285262</v>
      </c>
      <c r="P206" s="67">
        <f t="shared" si="264"/>
        <v>576307.65379382554</v>
      </c>
      <c r="Q206" s="67">
        <f t="shared" si="264"/>
        <v>568581.66197761893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 t="str">
        <f t="shared" ref="C207:Q207" si="266">IF(C16=0,"",C16*1000000/C97)</f>
        <v/>
      </c>
      <c r="D207" s="67" t="str">
        <f t="shared" si="266"/>
        <v/>
      </c>
      <c r="E207" s="67" t="str">
        <f t="shared" si="266"/>
        <v/>
      </c>
      <c r="F207" s="67" t="str">
        <f t="shared" si="266"/>
        <v/>
      </c>
      <c r="G207" s="67" t="str">
        <f t="shared" si="266"/>
        <v/>
      </c>
      <c r="H207" s="67" t="str">
        <f t="shared" si="266"/>
        <v/>
      </c>
      <c r="I207" s="67" t="str">
        <f t="shared" si="266"/>
        <v/>
      </c>
      <c r="J207" s="67" t="str">
        <f t="shared" si="266"/>
        <v/>
      </c>
      <c r="K207" s="67" t="str">
        <f t="shared" si="266"/>
        <v/>
      </c>
      <c r="L207" s="67" t="str">
        <f t="shared" si="266"/>
        <v/>
      </c>
      <c r="M207" s="67" t="str">
        <f t="shared" si="266"/>
        <v/>
      </c>
      <c r="N207" s="67" t="str">
        <f t="shared" si="266"/>
        <v/>
      </c>
      <c r="O207" s="67" t="str">
        <f t="shared" si="266"/>
        <v/>
      </c>
      <c r="P207" s="67" t="str">
        <f t="shared" si="266"/>
        <v/>
      </c>
      <c r="Q207" s="67" t="str">
        <f t="shared" si="266"/>
        <v/>
      </c>
    </row>
    <row r="208" spans="1:17" ht="11.45" customHeight="1" x14ac:dyDescent="0.25">
      <c r="A208" s="62" t="s">
        <v>56</v>
      </c>
      <c r="B208" s="67" t="str">
        <f t="shared" ref="B208" si="267">IF(B17=0,"",B17*1000000/B98)</f>
        <v/>
      </c>
      <c r="C208" s="67" t="str">
        <f t="shared" ref="C208:Q208" si="268">IF(C17=0,"",C17*1000000/C98)</f>
        <v/>
      </c>
      <c r="D208" s="67" t="str">
        <f t="shared" si="268"/>
        <v/>
      </c>
      <c r="E208" s="67" t="str">
        <f t="shared" si="268"/>
        <v/>
      </c>
      <c r="F208" s="67" t="str">
        <f t="shared" si="268"/>
        <v/>
      </c>
      <c r="G208" s="67" t="str">
        <f t="shared" si="268"/>
        <v/>
      </c>
      <c r="H208" s="67" t="str">
        <f t="shared" si="268"/>
        <v/>
      </c>
      <c r="I208" s="67" t="str">
        <f t="shared" si="268"/>
        <v/>
      </c>
      <c r="J208" s="67" t="str">
        <f t="shared" si="268"/>
        <v/>
      </c>
      <c r="K208" s="67" t="str">
        <f t="shared" si="268"/>
        <v/>
      </c>
      <c r="L208" s="67" t="str">
        <f t="shared" si="268"/>
        <v/>
      </c>
      <c r="M208" s="67" t="str">
        <f t="shared" si="268"/>
        <v/>
      </c>
      <c r="N208" s="67" t="str">
        <f t="shared" si="268"/>
        <v/>
      </c>
      <c r="O208" s="67" t="str">
        <f t="shared" si="268"/>
        <v/>
      </c>
      <c r="P208" s="67" t="str">
        <f t="shared" si="268"/>
        <v/>
      </c>
      <c r="Q208" s="67" t="str">
        <f t="shared" si="268"/>
        <v/>
      </c>
    </row>
    <row r="209" spans="1:17" ht="11.45" customHeight="1" x14ac:dyDescent="0.25">
      <c r="A209" s="62" t="s">
        <v>55</v>
      </c>
      <c r="B209" s="67" t="str">
        <f t="shared" ref="B209:B210" si="269">IF(B18=0,"",B18*1000000/B99)</f>
        <v/>
      </c>
      <c r="C209" s="67" t="str">
        <f t="shared" ref="C209:Q209" si="270">IF(C18=0,"",C18*1000000/C99)</f>
        <v/>
      </c>
      <c r="D209" s="67" t="str">
        <f t="shared" si="270"/>
        <v/>
      </c>
      <c r="E209" s="67" t="str">
        <f t="shared" si="270"/>
        <v/>
      </c>
      <c r="F209" s="67" t="str">
        <f t="shared" si="270"/>
        <v/>
      </c>
      <c r="G209" s="67" t="str">
        <f t="shared" si="270"/>
        <v/>
      </c>
      <c r="H209" s="67" t="str">
        <f t="shared" si="270"/>
        <v/>
      </c>
      <c r="I209" s="67" t="str">
        <f t="shared" si="270"/>
        <v/>
      </c>
      <c r="J209" s="67" t="str">
        <f t="shared" si="270"/>
        <v/>
      </c>
      <c r="K209" s="67" t="str">
        <f t="shared" si="270"/>
        <v/>
      </c>
      <c r="L209" s="67">
        <f t="shared" si="270"/>
        <v>728369.08244164451</v>
      </c>
      <c r="M209" s="67">
        <f t="shared" si="270"/>
        <v>789037.20838116016</v>
      </c>
      <c r="N209" s="67">
        <f t="shared" si="270"/>
        <v>785525.57982532901</v>
      </c>
      <c r="O209" s="67">
        <f t="shared" si="270"/>
        <v>784116.00917502248</v>
      </c>
      <c r="P209" s="67">
        <f t="shared" si="270"/>
        <v>783529.03579480061</v>
      </c>
      <c r="Q209" s="67">
        <f t="shared" si="270"/>
        <v>783389.74061946326</v>
      </c>
    </row>
    <row r="210" spans="1:17" ht="11.45" customHeight="1" x14ac:dyDescent="0.25">
      <c r="A210" s="25" t="s">
        <v>62</v>
      </c>
      <c r="B210" s="66">
        <f t="shared" si="269"/>
        <v>74982.351157481578</v>
      </c>
      <c r="C210" s="66">
        <f t="shared" ref="C210:Q210" si="271">IF(C19=0,"",C19*1000000/C100)</f>
        <v>76819.50322142466</v>
      </c>
      <c r="D210" s="66">
        <f t="shared" si="271"/>
        <v>71175.032250224496</v>
      </c>
      <c r="E210" s="66">
        <f t="shared" si="271"/>
        <v>67411.939855441888</v>
      </c>
      <c r="F210" s="66">
        <f t="shared" si="271"/>
        <v>73120.287185637222</v>
      </c>
      <c r="G210" s="66">
        <f t="shared" si="271"/>
        <v>66823.267006430062</v>
      </c>
      <c r="H210" s="66">
        <f t="shared" si="271"/>
        <v>60189.30064697787</v>
      </c>
      <c r="I210" s="66">
        <f t="shared" si="271"/>
        <v>61642.564478417116</v>
      </c>
      <c r="J210" s="66">
        <f t="shared" si="271"/>
        <v>56013.565994211407</v>
      </c>
      <c r="K210" s="66">
        <f t="shared" si="271"/>
        <v>47246.94401743311</v>
      </c>
      <c r="L210" s="66">
        <f t="shared" si="271"/>
        <v>46683.027830822823</v>
      </c>
      <c r="M210" s="66">
        <f t="shared" si="271"/>
        <v>46467.731917774174</v>
      </c>
      <c r="N210" s="66">
        <f t="shared" si="271"/>
        <v>46623.570550526238</v>
      </c>
      <c r="O210" s="66">
        <f t="shared" si="271"/>
        <v>46310.035465922098</v>
      </c>
      <c r="P210" s="66">
        <f t="shared" si="271"/>
        <v>48113.571441622102</v>
      </c>
      <c r="Q210" s="66">
        <f t="shared" si="271"/>
        <v>49897.013506551353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1753.6768640537396</v>
      </c>
      <c r="C211" s="65">
        <f t="shared" ref="C211:Q211" si="273">IF(C20=0,"",C20*1000000/C101)</f>
        <v>1789.6031036122652</v>
      </c>
      <c r="D211" s="65">
        <f t="shared" si="273"/>
        <v>1805.6783653711846</v>
      </c>
      <c r="E211" s="65">
        <f t="shared" si="273"/>
        <v>1780.9788207845131</v>
      </c>
      <c r="F211" s="65">
        <f t="shared" si="273"/>
        <v>1722.3640287527332</v>
      </c>
      <c r="G211" s="65">
        <f t="shared" si="273"/>
        <v>1714.9191318496873</v>
      </c>
      <c r="H211" s="65">
        <f t="shared" si="273"/>
        <v>1676.600916340373</v>
      </c>
      <c r="I211" s="65">
        <f t="shared" si="273"/>
        <v>1714.7143071325831</v>
      </c>
      <c r="J211" s="65">
        <f t="shared" si="273"/>
        <v>1728.4216076941584</v>
      </c>
      <c r="K211" s="65">
        <f t="shared" si="273"/>
        <v>1730.717809928512</v>
      </c>
      <c r="L211" s="65">
        <f t="shared" si="273"/>
        <v>1766.1276761171487</v>
      </c>
      <c r="M211" s="65">
        <f t="shared" si="273"/>
        <v>1794.8166045785888</v>
      </c>
      <c r="N211" s="65">
        <f t="shared" si="273"/>
        <v>1828.2865975716409</v>
      </c>
      <c r="O211" s="65">
        <f t="shared" si="273"/>
        <v>1821.048847299782</v>
      </c>
      <c r="P211" s="65">
        <f t="shared" si="273"/>
        <v>1820.4182984184522</v>
      </c>
      <c r="Q211" s="65">
        <f t="shared" si="273"/>
        <v>1860.5621904516465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1339.5065213687783</v>
      </c>
      <c r="C212" s="64">
        <f t="shared" ref="C212:Q212" si="275">IF(C21=0,"",C21*1000000/C102)</f>
        <v>1366.7317983376636</v>
      </c>
      <c r="D212" s="64">
        <f t="shared" si="275"/>
        <v>1394.5331145170528</v>
      </c>
      <c r="E212" s="64">
        <f t="shared" si="275"/>
        <v>1389.3358010924078</v>
      </c>
      <c r="F212" s="64">
        <f t="shared" si="275"/>
        <v>1385.3511002374294</v>
      </c>
      <c r="G212" s="64">
        <f t="shared" si="275"/>
        <v>1381.3793505923632</v>
      </c>
      <c r="H212" s="64">
        <f t="shared" si="275"/>
        <v>1354.5461835110746</v>
      </c>
      <c r="I212" s="64">
        <f t="shared" si="275"/>
        <v>1362.0802960255774</v>
      </c>
      <c r="J212" s="64">
        <f t="shared" si="275"/>
        <v>1368.7176272593863</v>
      </c>
      <c r="K212" s="64">
        <f t="shared" si="275"/>
        <v>1343.1550900335342</v>
      </c>
      <c r="L212" s="64">
        <f t="shared" si="275"/>
        <v>1316.9577155637446</v>
      </c>
      <c r="M212" s="64">
        <f t="shared" si="275"/>
        <v>1322.5566167561824</v>
      </c>
      <c r="N212" s="64">
        <f t="shared" si="275"/>
        <v>1328.4282974412899</v>
      </c>
      <c r="O212" s="64">
        <f t="shared" si="275"/>
        <v>1332.2813640785446</v>
      </c>
      <c r="P212" s="64">
        <f t="shared" si="275"/>
        <v>1357.0397504535824</v>
      </c>
      <c r="Q212" s="64">
        <f t="shared" si="275"/>
        <v>1386.6476549970873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2000.5914527198281</v>
      </c>
      <c r="C213" s="64">
        <f t="shared" ref="C213:Q213" si="277">IF(C22=0,"",C22*1000000/C103)</f>
        <v>2041.2531856289179</v>
      </c>
      <c r="D213" s="64">
        <f t="shared" si="277"/>
        <v>2049.7149314580015</v>
      </c>
      <c r="E213" s="64">
        <f t="shared" si="277"/>
        <v>2009.6615201796446</v>
      </c>
      <c r="F213" s="64">
        <f t="shared" si="277"/>
        <v>1972.0894083935311</v>
      </c>
      <c r="G213" s="64">
        <f t="shared" si="277"/>
        <v>1935.2218684892207</v>
      </c>
      <c r="H213" s="64">
        <f t="shared" si="277"/>
        <v>1897.6303613378604</v>
      </c>
      <c r="I213" s="64">
        <f t="shared" si="277"/>
        <v>1938.9627111229781</v>
      </c>
      <c r="J213" s="64">
        <f t="shared" si="277"/>
        <v>1948.4111539213065</v>
      </c>
      <c r="K213" s="64">
        <f t="shared" si="277"/>
        <v>1942.8615443087429</v>
      </c>
      <c r="L213" s="64">
        <f t="shared" si="277"/>
        <v>1935.6929323436416</v>
      </c>
      <c r="M213" s="64">
        <f t="shared" si="277"/>
        <v>1975.2762834754665</v>
      </c>
      <c r="N213" s="64">
        <f t="shared" si="277"/>
        <v>2016.0469331247057</v>
      </c>
      <c r="O213" s="64">
        <f t="shared" si="277"/>
        <v>2036.0985078974668</v>
      </c>
      <c r="P213" s="64">
        <f t="shared" si="277"/>
        <v>2041.0162312988286</v>
      </c>
      <c r="Q213" s="64">
        <f t="shared" si="277"/>
        <v>2085.5471403807778</v>
      </c>
    </row>
    <row r="214" spans="1:17" ht="11.45" customHeight="1" x14ac:dyDescent="0.25">
      <c r="A214" s="62" t="s">
        <v>57</v>
      </c>
      <c r="B214" s="64" t="str">
        <f t="shared" ref="B214" si="278">IF(B23=0,"",B23*1000000/B104)</f>
        <v/>
      </c>
      <c r="C214" s="64" t="str">
        <f t="shared" ref="C214:Q214" si="279">IF(C23=0,"",C23*1000000/C104)</f>
        <v/>
      </c>
      <c r="D214" s="64" t="str">
        <f t="shared" si="279"/>
        <v/>
      </c>
      <c r="E214" s="64" t="str">
        <f t="shared" si="279"/>
        <v/>
      </c>
      <c r="F214" s="64" t="str">
        <f t="shared" si="279"/>
        <v/>
      </c>
      <c r="G214" s="64" t="str">
        <f t="shared" si="279"/>
        <v/>
      </c>
      <c r="H214" s="64" t="str">
        <f t="shared" si="279"/>
        <v/>
      </c>
      <c r="I214" s="64" t="str">
        <f t="shared" si="279"/>
        <v/>
      </c>
      <c r="J214" s="64" t="str">
        <f t="shared" si="279"/>
        <v/>
      </c>
      <c r="K214" s="64" t="str">
        <f t="shared" si="279"/>
        <v/>
      </c>
      <c r="L214" s="64" t="str">
        <f t="shared" si="279"/>
        <v/>
      </c>
      <c r="M214" s="64" t="str">
        <f t="shared" si="279"/>
        <v/>
      </c>
      <c r="N214" s="64">
        <f t="shared" si="279"/>
        <v>938.0647087045935</v>
      </c>
      <c r="O214" s="64">
        <f t="shared" si="279"/>
        <v>952.85122267685153</v>
      </c>
      <c r="P214" s="64">
        <f t="shared" si="279"/>
        <v>967.54301107229014</v>
      </c>
      <c r="Q214" s="64">
        <f t="shared" si="279"/>
        <v>984.64418431120191</v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 t="str">
        <f t="shared" ref="C215:Q215" si="281">IF(C24=0,"",C24*1000000/C105)</f>
        <v/>
      </c>
      <c r="D215" s="64" t="str">
        <f t="shared" si="281"/>
        <v/>
      </c>
      <c r="E215" s="64" t="str">
        <f t="shared" si="281"/>
        <v/>
      </c>
      <c r="F215" s="64" t="str">
        <f t="shared" si="281"/>
        <v/>
      </c>
      <c r="G215" s="64" t="str">
        <f t="shared" si="281"/>
        <v/>
      </c>
      <c r="H215" s="64" t="str">
        <f t="shared" si="281"/>
        <v/>
      </c>
      <c r="I215" s="64" t="str">
        <f t="shared" si="281"/>
        <v/>
      </c>
      <c r="J215" s="64" t="str">
        <f t="shared" si="281"/>
        <v/>
      </c>
      <c r="K215" s="64" t="str">
        <f t="shared" si="281"/>
        <v/>
      </c>
      <c r="L215" s="64" t="str">
        <f t="shared" si="281"/>
        <v/>
      </c>
      <c r="M215" s="64" t="str">
        <f t="shared" si="281"/>
        <v/>
      </c>
      <c r="N215" s="64">
        <f t="shared" si="281"/>
        <v>1079.5862593057805</v>
      </c>
      <c r="O215" s="64">
        <f t="shared" si="281"/>
        <v>1096.6035473023915</v>
      </c>
      <c r="P215" s="64">
        <f t="shared" si="281"/>
        <v>1113.5118189057935</v>
      </c>
      <c r="Q215" s="64">
        <f t="shared" si="281"/>
        <v>1133.1929682715254</v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 t="str">
        <f t="shared" si="283"/>
        <v/>
      </c>
      <c r="F216" s="64" t="str">
        <f t="shared" si="283"/>
        <v/>
      </c>
      <c r="G216" s="64" t="str">
        <f t="shared" si="283"/>
        <v/>
      </c>
      <c r="H216" s="64" t="str">
        <f t="shared" si="283"/>
        <v/>
      </c>
      <c r="I216" s="64" t="str">
        <f t="shared" si="283"/>
        <v/>
      </c>
      <c r="J216" s="64" t="str">
        <f t="shared" si="283"/>
        <v/>
      </c>
      <c r="K216" s="64" t="str">
        <f t="shared" si="283"/>
        <v/>
      </c>
      <c r="L216" s="64" t="str">
        <f t="shared" si="283"/>
        <v/>
      </c>
      <c r="M216" s="64" t="str">
        <f t="shared" si="283"/>
        <v/>
      </c>
      <c r="N216" s="64" t="str">
        <f t="shared" si="283"/>
        <v/>
      </c>
      <c r="O216" s="64">
        <f t="shared" si="283"/>
        <v>1348.0824957384664</v>
      </c>
      <c r="P216" s="64">
        <f t="shared" si="283"/>
        <v>1348.5486812655256</v>
      </c>
      <c r="Q216" s="64">
        <f t="shared" si="283"/>
        <v>1349.1576045134207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779565.70808648912</v>
      </c>
      <c r="C217" s="63">
        <f t="shared" ref="C217:Q217" si="285">IF(C26=0,"",C26*1000000/C107)</f>
        <v>628226.20311026089</v>
      </c>
      <c r="D217" s="63">
        <f t="shared" si="285"/>
        <v>398424.36901255557</v>
      </c>
      <c r="E217" s="63">
        <f t="shared" si="285"/>
        <v>289403.46222966054</v>
      </c>
      <c r="F217" s="63">
        <f t="shared" si="285"/>
        <v>438987.80036008015</v>
      </c>
      <c r="G217" s="63">
        <f t="shared" si="285"/>
        <v>334654.5380418959</v>
      </c>
      <c r="H217" s="63">
        <f t="shared" si="285"/>
        <v>236617.21793837121</v>
      </c>
      <c r="I217" s="63">
        <f t="shared" si="285"/>
        <v>233979.38715797808</v>
      </c>
      <c r="J217" s="63">
        <f t="shared" si="285"/>
        <v>176314.7691364144</v>
      </c>
      <c r="K217" s="63">
        <f t="shared" si="285"/>
        <v>148389.56673742732</v>
      </c>
      <c r="L217" s="63">
        <f t="shared" si="285"/>
        <v>143327.86980466676</v>
      </c>
      <c r="M217" s="63">
        <f t="shared" si="285"/>
        <v>140255.39874248364</v>
      </c>
      <c r="N217" s="63">
        <f t="shared" si="285"/>
        <v>143562.00540223462</v>
      </c>
      <c r="O217" s="63">
        <f t="shared" si="285"/>
        <v>116293.08440553295</v>
      </c>
      <c r="P217" s="63">
        <f t="shared" si="285"/>
        <v>99271.525985051907</v>
      </c>
      <c r="Q217" s="63">
        <f t="shared" si="285"/>
        <v>115542.12807943698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626828.66352591128</v>
      </c>
      <c r="C218" s="61">
        <f t="shared" ref="C218:Q218" si="287">IF(C27=0,"",C27*1000000/C108)</f>
        <v>469124.91178546223</v>
      </c>
      <c r="D218" s="61">
        <f t="shared" si="287"/>
        <v>258949.75755699989</v>
      </c>
      <c r="E218" s="61">
        <f t="shared" si="287"/>
        <v>180945.75799721834</v>
      </c>
      <c r="F218" s="61">
        <f t="shared" si="287"/>
        <v>283414.35366682347</v>
      </c>
      <c r="G218" s="61">
        <f t="shared" si="287"/>
        <v>206025.73030825055</v>
      </c>
      <c r="H218" s="61">
        <f t="shared" si="287"/>
        <v>131508.44201799616</v>
      </c>
      <c r="I218" s="61">
        <f t="shared" si="287"/>
        <v>120876.2831134735</v>
      </c>
      <c r="J218" s="61">
        <f t="shared" si="287"/>
        <v>95089.762689419586</v>
      </c>
      <c r="K218" s="61">
        <f t="shared" si="287"/>
        <v>75643.151820835788</v>
      </c>
      <c r="L218" s="61">
        <f t="shared" si="287"/>
        <v>67805.01167477596</v>
      </c>
      <c r="M218" s="61">
        <f t="shared" si="287"/>
        <v>61868.670945937425</v>
      </c>
      <c r="N218" s="61">
        <f t="shared" si="287"/>
        <v>64240.39813091213</v>
      </c>
      <c r="O218" s="61">
        <f t="shared" si="287"/>
        <v>46011.991736786418</v>
      </c>
      <c r="P218" s="61">
        <f t="shared" si="287"/>
        <v>41033.324472584034</v>
      </c>
      <c r="Q218" s="61">
        <f t="shared" si="287"/>
        <v>46667.022563883547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1182663.8834929115</v>
      </c>
      <c r="C219" s="60">
        <f t="shared" ref="C219:Q219" si="289">IF(C28=0,"",C28*1000000/C109)</f>
        <v>1183121.3214902971</v>
      </c>
      <c r="D219" s="60">
        <f t="shared" si="289"/>
        <v>1192080.560545628</v>
      </c>
      <c r="E219" s="60">
        <f t="shared" si="289"/>
        <v>1187587.7818991621</v>
      </c>
      <c r="F219" s="60">
        <f t="shared" si="289"/>
        <v>1174275.1403056125</v>
      </c>
      <c r="G219" s="60">
        <f t="shared" si="289"/>
        <v>1174998.8729538373</v>
      </c>
      <c r="H219" s="60">
        <f t="shared" si="289"/>
        <v>1184850.4782423512</v>
      </c>
      <c r="I219" s="60">
        <f t="shared" si="289"/>
        <v>1186881.2497044078</v>
      </c>
      <c r="J219" s="60">
        <f t="shared" si="289"/>
        <v>1171909.7875773057</v>
      </c>
      <c r="K219" s="60">
        <f t="shared" si="289"/>
        <v>1157675.9056466029</v>
      </c>
      <c r="L219" s="60">
        <f t="shared" si="289"/>
        <v>1195335.6886198665</v>
      </c>
      <c r="M219" s="60">
        <f t="shared" si="289"/>
        <v>1191169.2026780278</v>
      </c>
      <c r="N219" s="60">
        <f t="shared" si="289"/>
        <v>1187283.9042589273</v>
      </c>
      <c r="O219" s="60">
        <f t="shared" si="289"/>
        <v>1189122.9021907244</v>
      </c>
      <c r="P219" s="60">
        <f t="shared" si="289"/>
        <v>1191466.4871402816</v>
      </c>
      <c r="Q219" s="60">
        <f t="shared" si="289"/>
        <v>1182193.5070482702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1.8060061588849659E-3</v>
      </c>
      <c r="C223" s="54">
        <f t="shared" si="291"/>
        <v>1.9041646634940612E-3</v>
      </c>
      <c r="D223" s="54">
        <f t="shared" si="291"/>
        <v>1.6222359231995371E-3</v>
      </c>
      <c r="E223" s="54">
        <f t="shared" si="291"/>
        <v>1.662512557369984E-3</v>
      </c>
      <c r="F223" s="54">
        <f t="shared" si="291"/>
        <v>1.7457039879507775E-3</v>
      </c>
      <c r="G223" s="54">
        <f t="shared" si="291"/>
        <v>1.8992506599678656E-3</v>
      </c>
      <c r="H223" s="54">
        <f t="shared" si="291"/>
        <v>1.9320399515556066E-3</v>
      </c>
      <c r="I223" s="54">
        <f t="shared" si="291"/>
        <v>2.1410935292647953E-3</v>
      </c>
      <c r="J223" s="54">
        <f t="shared" si="291"/>
        <v>2.3874869675455939E-3</v>
      </c>
      <c r="K223" s="54">
        <f t="shared" si="291"/>
        <v>2.2296748280177833E-3</v>
      </c>
      <c r="L223" s="54">
        <f t="shared" si="291"/>
        <v>2.0233857808587899E-3</v>
      </c>
      <c r="M223" s="54">
        <f t="shared" si="291"/>
        <v>2.4293224764899059E-3</v>
      </c>
      <c r="N223" s="54">
        <f t="shared" si="291"/>
        <v>2.8395373068209767E-3</v>
      </c>
      <c r="O223" s="54">
        <f t="shared" si="291"/>
        <v>2.9015424524368805E-3</v>
      </c>
      <c r="P223" s="54">
        <f t="shared" si="291"/>
        <v>3.2099246149692707E-3</v>
      </c>
      <c r="Q223" s="54">
        <f t="shared" si="291"/>
        <v>3.5503592655996819E-3</v>
      </c>
    </row>
    <row r="224" spans="1:17" ht="11.45" customHeight="1" x14ac:dyDescent="0.25">
      <c r="A224" s="51" t="s">
        <v>29</v>
      </c>
      <c r="B224" s="50">
        <f t="shared" ref="B224:Q224" si="292">IF(B6=0,0,B6/B$4)</f>
        <v>0.71844586052360249</v>
      </c>
      <c r="C224" s="50">
        <f t="shared" si="292"/>
        <v>0.72099138118155826</v>
      </c>
      <c r="D224" s="50">
        <f t="shared" si="292"/>
        <v>0.72859537744324798</v>
      </c>
      <c r="E224" s="50">
        <f t="shared" si="292"/>
        <v>0.74069265636601489</v>
      </c>
      <c r="F224" s="50">
        <f t="shared" si="292"/>
        <v>0.73980320021593071</v>
      </c>
      <c r="G224" s="50">
        <f t="shared" si="292"/>
        <v>0.75010525955576379</v>
      </c>
      <c r="H224" s="50">
        <f t="shared" si="292"/>
        <v>0.7506259912712957</v>
      </c>
      <c r="I224" s="50">
        <f t="shared" si="292"/>
        <v>0.74866645492928718</v>
      </c>
      <c r="J224" s="50">
        <f t="shared" si="292"/>
        <v>0.77804643534741313</v>
      </c>
      <c r="K224" s="50">
        <f t="shared" si="292"/>
        <v>0.829112812035248</v>
      </c>
      <c r="L224" s="50">
        <f t="shared" si="292"/>
        <v>0.83436383797270819</v>
      </c>
      <c r="M224" s="50">
        <f t="shared" si="292"/>
        <v>0.82874868318218164</v>
      </c>
      <c r="N224" s="50">
        <f t="shared" si="292"/>
        <v>0.82980941060853231</v>
      </c>
      <c r="O224" s="50">
        <f t="shared" si="292"/>
        <v>0.83536331538176023</v>
      </c>
      <c r="P224" s="50">
        <f t="shared" si="292"/>
        <v>0.83312944588208582</v>
      </c>
      <c r="Q224" s="50">
        <f t="shared" si="292"/>
        <v>0.83387225193925296</v>
      </c>
    </row>
    <row r="225" spans="1:17" ht="11.45" customHeight="1" x14ac:dyDescent="0.25">
      <c r="A225" s="53" t="s">
        <v>59</v>
      </c>
      <c r="B225" s="52">
        <f t="shared" ref="B225:Q225" si="293">IF(B7=0,0,B7/B$4)</f>
        <v>0.55406228939255531</v>
      </c>
      <c r="C225" s="52">
        <f t="shared" si="293"/>
        <v>0.54741806604391263</v>
      </c>
      <c r="D225" s="52">
        <f t="shared" si="293"/>
        <v>0.53589066977232713</v>
      </c>
      <c r="E225" s="52">
        <f t="shared" si="293"/>
        <v>0.53279157284610601</v>
      </c>
      <c r="F225" s="52">
        <f t="shared" si="293"/>
        <v>0.52533170767043724</v>
      </c>
      <c r="G225" s="52">
        <f t="shared" si="293"/>
        <v>0.52924698474316056</v>
      </c>
      <c r="H225" s="52">
        <f t="shared" si="293"/>
        <v>0.52362145378326186</v>
      </c>
      <c r="I225" s="52">
        <f t="shared" si="293"/>
        <v>0.50374383736191197</v>
      </c>
      <c r="J225" s="52">
        <f t="shared" si="293"/>
        <v>0.51349245807807686</v>
      </c>
      <c r="K225" s="52">
        <f t="shared" si="293"/>
        <v>0.53997479736339671</v>
      </c>
      <c r="L225" s="52">
        <f t="shared" si="293"/>
        <v>0.54300951094101124</v>
      </c>
      <c r="M225" s="52">
        <f t="shared" si="293"/>
        <v>0.51627251304496979</v>
      </c>
      <c r="N225" s="52">
        <f t="shared" si="293"/>
        <v>0.51788400695989789</v>
      </c>
      <c r="O225" s="52">
        <f t="shared" si="293"/>
        <v>0.52770502840584388</v>
      </c>
      <c r="P225" s="52">
        <f t="shared" si="293"/>
        <v>0.52695188319202035</v>
      </c>
      <c r="Q225" s="52">
        <f t="shared" si="293"/>
        <v>0.53182110240858227</v>
      </c>
    </row>
    <row r="226" spans="1:17" ht="11.45" customHeight="1" x14ac:dyDescent="0.25">
      <c r="A226" s="53" t="s">
        <v>58</v>
      </c>
      <c r="B226" s="52">
        <f t="shared" ref="B226:Q226" si="294">IF(B8=0,0,B8/B$4)</f>
        <v>0.16438357113104712</v>
      </c>
      <c r="C226" s="52">
        <f t="shared" si="294"/>
        <v>0.17237203078674232</v>
      </c>
      <c r="D226" s="52">
        <f t="shared" si="294"/>
        <v>0.19151667683405679</v>
      </c>
      <c r="E226" s="52">
        <f t="shared" si="294"/>
        <v>0.2044303958173998</v>
      </c>
      <c r="F226" s="52">
        <f t="shared" si="294"/>
        <v>0.21040821231268134</v>
      </c>
      <c r="G226" s="52">
        <f t="shared" si="294"/>
        <v>0.21582975554668093</v>
      </c>
      <c r="H226" s="52">
        <f t="shared" si="294"/>
        <v>0.2220798319487117</v>
      </c>
      <c r="I226" s="52">
        <f t="shared" si="294"/>
        <v>0.23627936396857402</v>
      </c>
      <c r="J226" s="52">
        <f t="shared" si="294"/>
        <v>0.2563728719197394</v>
      </c>
      <c r="K226" s="52">
        <f t="shared" si="294"/>
        <v>0.28059213787068826</v>
      </c>
      <c r="L226" s="52">
        <f t="shared" si="294"/>
        <v>0.28134485193875514</v>
      </c>
      <c r="M226" s="52">
        <f t="shared" si="294"/>
        <v>0.28043835085632352</v>
      </c>
      <c r="N226" s="52">
        <f t="shared" si="294"/>
        <v>0.27921921542562134</v>
      </c>
      <c r="O226" s="52">
        <f t="shared" si="294"/>
        <v>0.27424382377043904</v>
      </c>
      <c r="P226" s="52">
        <f t="shared" si="294"/>
        <v>0.27308232839837121</v>
      </c>
      <c r="Q226" s="52">
        <f t="shared" si="294"/>
        <v>0.26838243969732284</v>
      </c>
    </row>
    <row r="227" spans="1:17" ht="11.45" customHeight="1" x14ac:dyDescent="0.25">
      <c r="A227" s="53" t="s">
        <v>57</v>
      </c>
      <c r="B227" s="52">
        <f t="shared" ref="B227:Q227" si="295">IF(B9=0,0,B9/B$4)</f>
        <v>0</v>
      </c>
      <c r="C227" s="52">
        <f t="shared" si="295"/>
        <v>0</v>
      </c>
      <c r="D227" s="52">
        <f t="shared" si="295"/>
        <v>0</v>
      </c>
      <c r="E227" s="52">
        <f t="shared" si="295"/>
        <v>0</v>
      </c>
      <c r="F227" s="52">
        <f t="shared" si="295"/>
        <v>0</v>
      </c>
      <c r="G227" s="52">
        <f t="shared" si="295"/>
        <v>8.5263538494069198E-4</v>
      </c>
      <c r="H227" s="52">
        <f t="shared" si="295"/>
        <v>8.3162762655429091E-4</v>
      </c>
      <c r="I227" s="52">
        <f t="shared" si="295"/>
        <v>8.0547635153639891E-4</v>
      </c>
      <c r="J227" s="52">
        <f t="shared" si="295"/>
        <v>7.8051271706128353E-4</v>
      </c>
      <c r="K227" s="52">
        <f t="shared" si="295"/>
        <v>7.947294707124048E-4</v>
      </c>
      <c r="L227" s="52">
        <f t="shared" si="295"/>
        <v>1.6122587620708308E-3</v>
      </c>
      <c r="M227" s="52">
        <f t="shared" si="295"/>
        <v>2.4294079085323137E-2</v>
      </c>
      <c r="N227" s="52">
        <f t="shared" si="295"/>
        <v>2.6065831691262645E-2</v>
      </c>
      <c r="O227" s="52">
        <f t="shared" si="295"/>
        <v>2.7459599399578202E-2</v>
      </c>
      <c r="P227" s="52">
        <f t="shared" si="295"/>
        <v>2.6681633542535277E-2</v>
      </c>
      <c r="Q227" s="52">
        <f t="shared" si="295"/>
        <v>2.744895695192447E-2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1.2012843509032506E-3</v>
      </c>
      <c r="D228" s="52">
        <f t="shared" si="296"/>
        <v>1.1880308368640172E-3</v>
      </c>
      <c r="E228" s="52">
        <f t="shared" si="296"/>
        <v>3.4706877025090237E-3</v>
      </c>
      <c r="F228" s="52">
        <f t="shared" si="296"/>
        <v>4.0632802328120369E-3</v>
      </c>
      <c r="G228" s="52">
        <f t="shared" si="296"/>
        <v>4.1758838809815412E-3</v>
      </c>
      <c r="H228" s="52">
        <f t="shared" si="296"/>
        <v>4.0930779127678384E-3</v>
      </c>
      <c r="I228" s="52">
        <f t="shared" si="296"/>
        <v>7.8377772472649123E-3</v>
      </c>
      <c r="J228" s="52">
        <f t="shared" si="296"/>
        <v>7.4005926325356386E-3</v>
      </c>
      <c r="K228" s="52">
        <f t="shared" si="296"/>
        <v>7.7511473304507196E-3</v>
      </c>
      <c r="L228" s="52">
        <f t="shared" si="296"/>
        <v>8.397216330870939E-3</v>
      </c>
      <c r="M228" s="52">
        <f t="shared" si="296"/>
        <v>7.7371023608090944E-3</v>
      </c>
      <c r="N228" s="52">
        <f t="shared" si="296"/>
        <v>6.6308181427333574E-3</v>
      </c>
      <c r="O228" s="52">
        <f t="shared" si="296"/>
        <v>5.9432229579528565E-3</v>
      </c>
      <c r="P228" s="52">
        <f t="shared" si="296"/>
        <v>6.3771515537144816E-3</v>
      </c>
      <c r="Q228" s="52">
        <f t="shared" si="296"/>
        <v>6.1582396605812236E-3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2.4947077034250616E-6</v>
      </c>
      <c r="O229" s="52">
        <f t="shared" si="297"/>
        <v>2.561277017118017E-6</v>
      </c>
      <c r="P229" s="52">
        <f t="shared" si="297"/>
        <v>1.0320458640405339E-5</v>
      </c>
      <c r="Q229" s="52">
        <f t="shared" si="297"/>
        <v>1.920217115337329E-5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0</v>
      </c>
      <c r="K230" s="52">
        <f t="shared" si="298"/>
        <v>0</v>
      </c>
      <c r="L230" s="52">
        <f t="shared" si="298"/>
        <v>0</v>
      </c>
      <c r="M230" s="52">
        <f t="shared" si="298"/>
        <v>6.6378347560767137E-6</v>
      </c>
      <c r="N230" s="52">
        <f t="shared" si="298"/>
        <v>7.043681313653897E-6</v>
      </c>
      <c r="O230" s="52">
        <f t="shared" si="298"/>
        <v>9.0795709292229088E-6</v>
      </c>
      <c r="P230" s="52">
        <f t="shared" si="298"/>
        <v>2.6128736803961225E-5</v>
      </c>
      <c r="Q230" s="52">
        <f t="shared" si="298"/>
        <v>4.2311049688783756E-5</v>
      </c>
    </row>
    <row r="231" spans="1:17" ht="11.45" customHeight="1" x14ac:dyDescent="0.25">
      <c r="A231" s="51" t="s">
        <v>28</v>
      </c>
      <c r="B231" s="50">
        <f t="shared" ref="B231:Q231" si="299">IF(B13=0,0,B13/B$4)</f>
        <v>0.27974813331751253</v>
      </c>
      <c r="C231" s="50">
        <f t="shared" si="299"/>
        <v>0.27710445415494772</v>
      </c>
      <c r="D231" s="50">
        <f t="shared" si="299"/>
        <v>0.26978238663355242</v>
      </c>
      <c r="E231" s="50">
        <f t="shared" si="299"/>
        <v>0.25764483107661507</v>
      </c>
      <c r="F231" s="50">
        <f t="shared" si="299"/>
        <v>0.25845109579611841</v>
      </c>
      <c r="G231" s="50">
        <f t="shared" si="299"/>
        <v>0.24799548978426841</v>
      </c>
      <c r="H231" s="50">
        <f t="shared" si="299"/>
        <v>0.24744196877714866</v>
      </c>
      <c r="I231" s="50">
        <f t="shared" si="299"/>
        <v>0.24919245154144801</v>
      </c>
      <c r="J231" s="50">
        <f t="shared" si="299"/>
        <v>0.21956607768504138</v>
      </c>
      <c r="K231" s="50">
        <f t="shared" si="299"/>
        <v>0.16865751313673416</v>
      </c>
      <c r="L231" s="50">
        <f t="shared" si="299"/>
        <v>0.16361277624643297</v>
      </c>
      <c r="M231" s="50">
        <f t="shared" si="299"/>
        <v>0.16882199434132852</v>
      </c>
      <c r="N231" s="50">
        <f t="shared" si="299"/>
        <v>0.16735105208464673</v>
      </c>
      <c r="O231" s="50">
        <f t="shared" si="299"/>
        <v>0.16173514216580281</v>
      </c>
      <c r="P231" s="50">
        <f t="shared" si="299"/>
        <v>0.16366062950294485</v>
      </c>
      <c r="Q231" s="50">
        <f t="shared" si="299"/>
        <v>0.16257738879514749</v>
      </c>
    </row>
    <row r="232" spans="1:17" ht="11.45" customHeight="1" x14ac:dyDescent="0.25">
      <c r="A232" s="53" t="s">
        <v>59</v>
      </c>
      <c r="B232" s="52">
        <f t="shared" ref="B232:Q232" si="300">IF(B14=0,0,B14/B$4)</f>
        <v>0</v>
      </c>
      <c r="C232" s="52">
        <f t="shared" si="300"/>
        <v>0</v>
      </c>
      <c r="D232" s="52">
        <f t="shared" si="300"/>
        <v>0</v>
      </c>
      <c r="E232" s="52">
        <f t="shared" si="300"/>
        <v>0</v>
      </c>
      <c r="F232" s="52">
        <f t="shared" si="300"/>
        <v>0</v>
      </c>
      <c r="G232" s="52">
        <f t="shared" si="300"/>
        <v>0</v>
      </c>
      <c r="H232" s="52">
        <f t="shared" si="300"/>
        <v>0</v>
      </c>
      <c r="I232" s="52">
        <f t="shared" si="300"/>
        <v>0</v>
      </c>
      <c r="J232" s="52">
        <f t="shared" si="300"/>
        <v>0</v>
      </c>
      <c r="K232" s="52">
        <f t="shared" si="300"/>
        <v>0</v>
      </c>
      <c r="L232" s="52">
        <f t="shared" si="300"/>
        <v>0</v>
      </c>
      <c r="M232" s="52">
        <f t="shared" si="300"/>
        <v>0</v>
      </c>
      <c r="N232" s="52">
        <f t="shared" si="300"/>
        <v>0</v>
      </c>
      <c r="O232" s="52">
        <f t="shared" si="300"/>
        <v>0</v>
      </c>
      <c r="P232" s="52">
        <f t="shared" si="300"/>
        <v>0</v>
      </c>
      <c r="Q232" s="52">
        <f t="shared" si="300"/>
        <v>0</v>
      </c>
    </row>
    <row r="233" spans="1:17" ht="11.45" customHeight="1" x14ac:dyDescent="0.25">
      <c r="A233" s="53" t="s">
        <v>58</v>
      </c>
      <c r="B233" s="52">
        <f t="shared" ref="B233:Q233" si="301">IF(B15=0,0,B15/B$4)</f>
        <v>0.27974813331751253</v>
      </c>
      <c r="C233" s="52">
        <f t="shared" si="301"/>
        <v>0.27710445415494772</v>
      </c>
      <c r="D233" s="52">
        <f t="shared" si="301"/>
        <v>0.26978238663355242</v>
      </c>
      <c r="E233" s="52">
        <f t="shared" si="301"/>
        <v>0.25764483107661507</v>
      </c>
      <c r="F233" s="52">
        <f t="shared" si="301"/>
        <v>0.25845109579611841</v>
      </c>
      <c r="G233" s="52">
        <f t="shared" si="301"/>
        <v>0.24799548978426841</v>
      </c>
      <c r="H233" s="52">
        <f t="shared" si="301"/>
        <v>0.24744196877714866</v>
      </c>
      <c r="I233" s="52">
        <f t="shared" si="301"/>
        <v>0.24919245154144801</v>
      </c>
      <c r="J233" s="52">
        <f t="shared" si="301"/>
        <v>0.21956607768504138</v>
      </c>
      <c r="K233" s="52">
        <f t="shared" si="301"/>
        <v>0.16865751313673416</v>
      </c>
      <c r="L233" s="52">
        <f t="shared" si="301"/>
        <v>0.1609900566706283</v>
      </c>
      <c r="M233" s="52">
        <f t="shared" si="301"/>
        <v>0.16230401796945343</v>
      </c>
      <c r="N233" s="52">
        <f t="shared" si="301"/>
        <v>0.16084115702420348</v>
      </c>
      <c r="O233" s="52">
        <f t="shared" si="301"/>
        <v>0.15534292108301453</v>
      </c>
      <c r="P233" s="52">
        <f t="shared" si="301"/>
        <v>0.15501309432169819</v>
      </c>
      <c r="Q233" s="52">
        <f t="shared" si="301"/>
        <v>0.15187620169015445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0</v>
      </c>
      <c r="D234" s="52">
        <f t="shared" si="302"/>
        <v>0</v>
      </c>
      <c r="E234" s="52">
        <f t="shared" si="302"/>
        <v>0</v>
      </c>
      <c r="F234" s="52">
        <f t="shared" si="302"/>
        <v>0</v>
      </c>
      <c r="G234" s="52">
        <f t="shared" si="302"/>
        <v>0</v>
      </c>
      <c r="H234" s="52">
        <f t="shared" si="302"/>
        <v>0</v>
      </c>
      <c r="I234" s="52">
        <f t="shared" si="302"/>
        <v>0</v>
      </c>
      <c r="J234" s="52">
        <f t="shared" si="302"/>
        <v>0</v>
      </c>
      <c r="K234" s="52">
        <f t="shared" si="302"/>
        <v>0</v>
      </c>
      <c r="L234" s="52">
        <f t="shared" si="302"/>
        <v>0</v>
      </c>
      <c r="M234" s="52">
        <f t="shared" si="302"/>
        <v>0</v>
      </c>
      <c r="N234" s="52">
        <f t="shared" si="302"/>
        <v>0</v>
      </c>
      <c r="O234" s="52">
        <f t="shared" si="302"/>
        <v>0</v>
      </c>
      <c r="P234" s="52">
        <f t="shared" si="302"/>
        <v>0</v>
      </c>
      <c r="Q234" s="52">
        <f t="shared" si="302"/>
        <v>0</v>
      </c>
    </row>
    <row r="235" spans="1:17" ht="11.45" customHeight="1" x14ac:dyDescent="0.25">
      <c r="A235" s="53" t="s">
        <v>56</v>
      </c>
      <c r="B235" s="52">
        <f t="shared" ref="B235:Q235" si="303">IF(B17=0,0,B17/B$4)</f>
        <v>0</v>
      </c>
      <c r="C235" s="52">
        <f t="shared" si="303"/>
        <v>0</v>
      </c>
      <c r="D235" s="52">
        <f t="shared" si="303"/>
        <v>0</v>
      </c>
      <c r="E235" s="52">
        <f t="shared" si="303"/>
        <v>0</v>
      </c>
      <c r="F235" s="52">
        <f t="shared" si="303"/>
        <v>0</v>
      </c>
      <c r="G235" s="52">
        <f t="shared" si="303"/>
        <v>0</v>
      </c>
      <c r="H235" s="52">
        <f t="shared" si="303"/>
        <v>0</v>
      </c>
      <c r="I235" s="52">
        <f t="shared" si="303"/>
        <v>0</v>
      </c>
      <c r="J235" s="52">
        <f t="shared" si="303"/>
        <v>0</v>
      </c>
      <c r="K235" s="52">
        <f t="shared" si="303"/>
        <v>0</v>
      </c>
      <c r="L235" s="52">
        <f t="shared" si="303"/>
        <v>0</v>
      </c>
      <c r="M235" s="52">
        <f t="shared" si="303"/>
        <v>0</v>
      </c>
      <c r="N235" s="52">
        <f t="shared" si="303"/>
        <v>0</v>
      </c>
      <c r="O235" s="52">
        <f t="shared" si="303"/>
        <v>0</v>
      </c>
      <c r="P235" s="52">
        <f t="shared" si="303"/>
        <v>0</v>
      </c>
      <c r="Q235" s="52">
        <f t="shared" si="303"/>
        <v>0</v>
      </c>
    </row>
    <row r="236" spans="1:17" ht="11.45" customHeight="1" x14ac:dyDescent="0.25">
      <c r="A236" s="53" t="s">
        <v>55</v>
      </c>
      <c r="B236" s="52">
        <f t="shared" ref="B236:Q236" si="304">IF(B18=0,0,B18/B$4)</f>
        <v>0</v>
      </c>
      <c r="C236" s="52">
        <f t="shared" si="304"/>
        <v>0</v>
      </c>
      <c r="D236" s="52">
        <f t="shared" si="304"/>
        <v>0</v>
      </c>
      <c r="E236" s="52">
        <f t="shared" si="304"/>
        <v>0</v>
      </c>
      <c r="F236" s="52">
        <f t="shared" si="304"/>
        <v>0</v>
      </c>
      <c r="G236" s="52">
        <f t="shared" si="304"/>
        <v>0</v>
      </c>
      <c r="H236" s="52">
        <f t="shared" si="304"/>
        <v>0</v>
      </c>
      <c r="I236" s="52">
        <f t="shared" si="304"/>
        <v>0</v>
      </c>
      <c r="J236" s="52">
        <f t="shared" si="304"/>
        <v>0</v>
      </c>
      <c r="K236" s="52">
        <f t="shared" si="304"/>
        <v>0</v>
      </c>
      <c r="L236" s="52">
        <f t="shared" si="304"/>
        <v>2.6227195758046721E-3</v>
      </c>
      <c r="M236" s="52">
        <f t="shared" si="304"/>
        <v>6.5179763718750758E-3</v>
      </c>
      <c r="N236" s="52">
        <f t="shared" si="304"/>
        <v>6.5098950604432267E-3</v>
      </c>
      <c r="O236" s="52">
        <f t="shared" si="304"/>
        <v>6.3922210827882815E-3</v>
      </c>
      <c r="P236" s="52">
        <f t="shared" si="304"/>
        <v>8.6475351812466787E-3</v>
      </c>
      <c r="Q236" s="52">
        <f t="shared" si="304"/>
        <v>1.0701187104993027E-2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2.1185964597813668E-2</v>
      </c>
      <c r="C238" s="54">
        <f t="shared" si="306"/>
        <v>2.0505961841848126E-2</v>
      </c>
      <c r="D238" s="54">
        <f t="shared" si="306"/>
        <v>2.093236604067052E-2</v>
      </c>
      <c r="E238" s="54">
        <f t="shared" si="306"/>
        <v>2.0390857424390198E-2</v>
      </c>
      <c r="F238" s="54">
        <f t="shared" si="306"/>
        <v>1.9709052978450221E-2</v>
      </c>
      <c r="G238" s="54">
        <f t="shared" si="306"/>
        <v>2.0644850632692453E-2</v>
      </c>
      <c r="H238" s="54">
        <f t="shared" si="306"/>
        <v>2.0917973301690672E-2</v>
      </c>
      <c r="I238" s="54">
        <f t="shared" si="306"/>
        <v>2.0639824297783479E-2</v>
      </c>
      <c r="J238" s="54">
        <f t="shared" si="306"/>
        <v>2.1262589581969901E-2</v>
      </c>
      <c r="K238" s="54">
        <f t="shared" si="306"/>
        <v>2.5262625191444909E-2</v>
      </c>
      <c r="L238" s="54">
        <f t="shared" si="306"/>
        <v>2.582830233888498E-2</v>
      </c>
      <c r="M238" s="54">
        <f t="shared" si="306"/>
        <v>2.6163038621548541E-2</v>
      </c>
      <c r="N238" s="54">
        <f t="shared" si="306"/>
        <v>2.6820172509825907E-2</v>
      </c>
      <c r="O238" s="54">
        <f t="shared" si="306"/>
        <v>2.4040302912987022E-2</v>
      </c>
      <c r="P238" s="54">
        <f t="shared" si="306"/>
        <v>1.9862320641904897E-2</v>
      </c>
      <c r="Q238" s="54">
        <f t="shared" si="306"/>
        <v>2.1531882551217678E-2</v>
      </c>
    </row>
    <row r="239" spans="1:17" ht="11.45" customHeight="1" x14ac:dyDescent="0.25">
      <c r="A239" s="53" t="s">
        <v>59</v>
      </c>
      <c r="B239" s="52">
        <f t="shared" ref="B239:Q239" si="307">IF(B21=0,0,B21/B$19)</f>
        <v>6.0441188350154121E-3</v>
      </c>
      <c r="C239" s="52">
        <f t="shared" si="307"/>
        <v>5.8426257868807148E-3</v>
      </c>
      <c r="D239" s="52">
        <f t="shared" si="307"/>
        <v>6.0214325599733049E-3</v>
      </c>
      <c r="E239" s="52">
        <f t="shared" si="307"/>
        <v>5.8640475394829937E-3</v>
      </c>
      <c r="F239" s="52">
        <f t="shared" si="307"/>
        <v>6.7471272643164987E-3</v>
      </c>
      <c r="G239" s="52">
        <f t="shared" si="307"/>
        <v>6.6147686343684016E-3</v>
      </c>
      <c r="H239" s="52">
        <f t="shared" si="307"/>
        <v>6.8780717992726597E-3</v>
      </c>
      <c r="I239" s="52">
        <f t="shared" si="307"/>
        <v>6.3732212411439009E-3</v>
      </c>
      <c r="J239" s="52">
        <f t="shared" si="307"/>
        <v>6.389750829307695E-3</v>
      </c>
      <c r="K239" s="52">
        <f t="shared" si="307"/>
        <v>6.9353736604335272E-3</v>
      </c>
      <c r="L239" s="52">
        <f t="shared" si="307"/>
        <v>5.2781002060280288E-3</v>
      </c>
      <c r="M239" s="52">
        <f t="shared" si="307"/>
        <v>5.3301061494902824E-3</v>
      </c>
      <c r="N239" s="52">
        <f t="shared" si="307"/>
        <v>5.3193403336350897E-3</v>
      </c>
      <c r="O239" s="52">
        <f t="shared" si="307"/>
        <v>5.3710031040523128E-3</v>
      </c>
      <c r="P239" s="52">
        <f t="shared" si="307"/>
        <v>4.7721604307496409E-3</v>
      </c>
      <c r="Q239" s="52">
        <f t="shared" si="307"/>
        <v>5.1576458622835993E-3</v>
      </c>
    </row>
    <row r="240" spans="1:17" ht="11.45" customHeight="1" x14ac:dyDescent="0.25">
      <c r="A240" s="53" t="s">
        <v>58</v>
      </c>
      <c r="B240" s="52">
        <f t="shared" ref="B240:Q240" si="308">IF(B22=0,0,B22/B$19)</f>
        <v>1.5141845762798254E-2</v>
      </c>
      <c r="C240" s="52">
        <f t="shared" si="308"/>
        <v>1.466333605496741E-2</v>
      </c>
      <c r="D240" s="52">
        <f t="shared" si="308"/>
        <v>1.4910933480697212E-2</v>
      </c>
      <c r="E240" s="52">
        <f t="shared" si="308"/>
        <v>1.4526809884907203E-2</v>
      </c>
      <c r="F240" s="52">
        <f t="shared" si="308"/>
        <v>1.2961925714133724E-2</v>
      </c>
      <c r="G240" s="52">
        <f t="shared" si="308"/>
        <v>1.4030081998324052E-2</v>
      </c>
      <c r="H240" s="52">
        <f t="shared" si="308"/>
        <v>1.4039901502418012E-2</v>
      </c>
      <c r="I240" s="52">
        <f t="shared" si="308"/>
        <v>1.4266603056639578E-2</v>
      </c>
      <c r="J240" s="52">
        <f t="shared" si="308"/>
        <v>1.4872838752662204E-2</v>
      </c>
      <c r="K240" s="52">
        <f t="shared" si="308"/>
        <v>1.8327251531011383E-2</v>
      </c>
      <c r="L240" s="52">
        <f t="shared" si="308"/>
        <v>2.0550202132856951E-2</v>
      </c>
      <c r="M240" s="52">
        <f t="shared" si="308"/>
        <v>2.0832932472058259E-2</v>
      </c>
      <c r="N240" s="52">
        <f t="shared" si="308"/>
        <v>2.1499877677118143E-2</v>
      </c>
      <c r="O240" s="52">
        <f t="shared" si="308"/>
        <v>1.8667621830362833E-2</v>
      </c>
      <c r="P240" s="52">
        <f t="shared" si="308"/>
        <v>1.5088258958583182E-2</v>
      </c>
      <c r="Q240" s="52">
        <f t="shared" si="308"/>
        <v>1.6369963292524537E-2</v>
      </c>
    </row>
    <row r="241" spans="1:17" ht="11.45" customHeight="1" x14ac:dyDescent="0.25">
      <c r="A241" s="53" t="s">
        <v>57</v>
      </c>
      <c r="B241" s="52">
        <f t="shared" ref="B241:Q241" si="309">IF(B23=0,0,B23/B$19)</f>
        <v>0</v>
      </c>
      <c r="C241" s="52">
        <f t="shared" si="309"/>
        <v>0</v>
      </c>
      <c r="D241" s="52">
        <f t="shared" si="309"/>
        <v>0</v>
      </c>
      <c r="E241" s="52">
        <f t="shared" si="309"/>
        <v>0</v>
      </c>
      <c r="F241" s="52">
        <f t="shared" si="309"/>
        <v>0</v>
      </c>
      <c r="G241" s="52">
        <f t="shared" si="309"/>
        <v>0</v>
      </c>
      <c r="H241" s="52">
        <f t="shared" si="309"/>
        <v>0</v>
      </c>
      <c r="I241" s="52">
        <f t="shared" si="309"/>
        <v>0</v>
      </c>
      <c r="J241" s="52">
        <f t="shared" si="309"/>
        <v>0</v>
      </c>
      <c r="K241" s="52">
        <f t="shared" si="309"/>
        <v>0</v>
      </c>
      <c r="L241" s="52">
        <f t="shared" si="309"/>
        <v>0</v>
      </c>
      <c r="M241" s="52">
        <f t="shared" si="309"/>
        <v>0</v>
      </c>
      <c r="N241" s="52">
        <f t="shared" si="309"/>
        <v>5.2386091311260304E-7</v>
      </c>
      <c r="O241" s="52">
        <f t="shared" si="309"/>
        <v>6.8064896885863461E-7</v>
      </c>
      <c r="P241" s="52">
        <f t="shared" si="309"/>
        <v>8.0360363524652224E-7</v>
      </c>
      <c r="Q241" s="52">
        <f t="shared" si="309"/>
        <v>2.78763212071452E-6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0</v>
      </c>
      <c r="D242" s="52">
        <f t="shared" si="310"/>
        <v>0</v>
      </c>
      <c r="E242" s="52">
        <f t="shared" si="310"/>
        <v>0</v>
      </c>
      <c r="F242" s="52">
        <f t="shared" si="310"/>
        <v>0</v>
      </c>
      <c r="G242" s="52">
        <f t="shared" si="310"/>
        <v>0</v>
      </c>
      <c r="H242" s="52">
        <f t="shared" si="310"/>
        <v>0</v>
      </c>
      <c r="I242" s="52">
        <f t="shared" si="310"/>
        <v>0</v>
      </c>
      <c r="J242" s="52">
        <f t="shared" si="310"/>
        <v>0</v>
      </c>
      <c r="K242" s="52">
        <f t="shared" si="310"/>
        <v>0</v>
      </c>
      <c r="L242" s="52">
        <f t="shared" si="310"/>
        <v>0</v>
      </c>
      <c r="M242" s="52">
        <f t="shared" si="310"/>
        <v>0</v>
      </c>
      <c r="N242" s="52">
        <f t="shared" si="310"/>
        <v>4.3063815955780597E-7</v>
      </c>
      <c r="O242" s="52">
        <f t="shared" si="310"/>
        <v>7.8333537907546692E-7</v>
      </c>
      <c r="P242" s="52">
        <f t="shared" si="310"/>
        <v>5.8853432657002772E-7</v>
      </c>
      <c r="Q242" s="52">
        <f t="shared" si="310"/>
        <v>7.2184263383889167E-7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0</v>
      </c>
      <c r="F243" s="52">
        <f t="shared" si="311"/>
        <v>0</v>
      </c>
      <c r="G243" s="52">
        <f t="shared" si="311"/>
        <v>0</v>
      </c>
      <c r="H243" s="52">
        <f t="shared" si="311"/>
        <v>0</v>
      </c>
      <c r="I243" s="52">
        <f t="shared" si="311"/>
        <v>0</v>
      </c>
      <c r="J243" s="52">
        <f t="shared" si="311"/>
        <v>0</v>
      </c>
      <c r="K243" s="52">
        <f t="shared" si="311"/>
        <v>0</v>
      </c>
      <c r="L243" s="52">
        <f t="shared" si="311"/>
        <v>0</v>
      </c>
      <c r="M243" s="52">
        <f t="shared" si="311"/>
        <v>0</v>
      </c>
      <c r="N243" s="52">
        <f t="shared" si="311"/>
        <v>0</v>
      </c>
      <c r="O243" s="52">
        <f t="shared" si="311"/>
        <v>8.2941532907251179E-8</v>
      </c>
      <c r="P243" s="52">
        <f t="shared" si="311"/>
        <v>2.0614208938530052E-7</v>
      </c>
      <c r="Q243" s="52">
        <f t="shared" si="311"/>
        <v>3.2691150772484079E-7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0.97881403540218637</v>
      </c>
      <c r="C244" s="50">
        <f t="shared" si="312"/>
        <v>0.97949403815815195</v>
      </c>
      <c r="D244" s="50">
        <f t="shared" si="312"/>
        <v>0.97906763395932939</v>
      </c>
      <c r="E244" s="50">
        <f t="shared" si="312"/>
        <v>0.97960914257560971</v>
      </c>
      <c r="F244" s="50">
        <f t="shared" si="312"/>
        <v>0.98029094702154984</v>
      </c>
      <c r="G244" s="50">
        <f t="shared" si="312"/>
        <v>0.97935514936730761</v>
      </c>
      <c r="H244" s="50">
        <f t="shared" si="312"/>
        <v>0.97908202669830924</v>
      </c>
      <c r="I244" s="50">
        <f t="shared" si="312"/>
        <v>0.97936017570221656</v>
      </c>
      <c r="J244" s="50">
        <f t="shared" si="312"/>
        <v>0.97873741041803008</v>
      </c>
      <c r="K244" s="50">
        <f t="shared" si="312"/>
        <v>0.97473737480855516</v>
      </c>
      <c r="L244" s="50">
        <f t="shared" si="312"/>
        <v>0.97417169766111511</v>
      </c>
      <c r="M244" s="50">
        <f t="shared" si="312"/>
        <v>0.97383696137845144</v>
      </c>
      <c r="N244" s="50">
        <f t="shared" si="312"/>
        <v>0.97317982749017407</v>
      </c>
      <c r="O244" s="50">
        <f t="shared" si="312"/>
        <v>0.97595969708701291</v>
      </c>
      <c r="P244" s="50">
        <f t="shared" si="312"/>
        <v>0.98013767935809504</v>
      </c>
      <c r="Q244" s="50">
        <f t="shared" si="312"/>
        <v>0.97846811744878226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0.57076992241116065</v>
      </c>
      <c r="C245" s="52">
        <f t="shared" si="313"/>
        <v>0.56844587877147201</v>
      </c>
      <c r="D245" s="52">
        <f t="shared" si="313"/>
        <v>0.54121794992036509</v>
      </c>
      <c r="E245" s="52">
        <f t="shared" si="313"/>
        <v>0.54649718046512707</v>
      </c>
      <c r="F245" s="52">
        <f t="shared" si="313"/>
        <v>0.52236206236168037</v>
      </c>
      <c r="G245" s="52">
        <f t="shared" si="313"/>
        <v>0.52289018726535497</v>
      </c>
      <c r="H245" s="52">
        <f t="shared" si="313"/>
        <v>0.4898601775466116</v>
      </c>
      <c r="I245" s="52">
        <f t="shared" si="313"/>
        <v>0.45226698497697493</v>
      </c>
      <c r="J245" s="52">
        <f t="shared" si="313"/>
        <v>0.48803486749507868</v>
      </c>
      <c r="K245" s="52">
        <f t="shared" si="313"/>
        <v>0.4634766463715575</v>
      </c>
      <c r="L245" s="52">
        <f t="shared" si="313"/>
        <v>0.42998891307431719</v>
      </c>
      <c r="M245" s="52">
        <f t="shared" si="313"/>
        <v>0.39975602437044272</v>
      </c>
      <c r="N245" s="52">
        <f t="shared" si="313"/>
        <v>0.40471567039794615</v>
      </c>
      <c r="O245" s="52">
        <f t="shared" si="313"/>
        <v>0.36240275709658942</v>
      </c>
      <c r="P245" s="52">
        <f t="shared" si="313"/>
        <v>0.38462531767207053</v>
      </c>
      <c r="Q245" s="52">
        <f t="shared" si="313"/>
        <v>0.37122878259255965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0.40804411299102572</v>
      </c>
      <c r="C246" s="46">
        <f t="shared" si="314"/>
        <v>0.41104815938667988</v>
      </c>
      <c r="D246" s="46">
        <f t="shared" si="314"/>
        <v>0.43784968403896435</v>
      </c>
      <c r="E246" s="46">
        <f t="shared" si="314"/>
        <v>0.4331119621104827</v>
      </c>
      <c r="F246" s="46">
        <f t="shared" si="314"/>
        <v>0.45792888465986942</v>
      </c>
      <c r="G246" s="46">
        <f t="shared" si="314"/>
        <v>0.45646496210195259</v>
      </c>
      <c r="H246" s="46">
        <f t="shared" si="314"/>
        <v>0.48922184915169764</v>
      </c>
      <c r="I246" s="46">
        <f t="shared" si="314"/>
        <v>0.52709319072524163</v>
      </c>
      <c r="J246" s="46">
        <f t="shared" si="314"/>
        <v>0.4907025429229514</v>
      </c>
      <c r="K246" s="46">
        <f t="shared" si="314"/>
        <v>0.51126072843699766</v>
      </c>
      <c r="L246" s="46">
        <f t="shared" si="314"/>
        <v>0.54418278458679792</v>
      </c>
      <c r="M246" s="46">
        <f t="shared" si="314"/>
        <v>0.57408093700800877</v>
      </c>
      <c r="N246" s="46">
        <f t="shared" si="314"/>
        <v>0.56846415709222797</v>
      </c>
      <c r="O246" s="46">
        <f t="shared" si="314"/>
        <v>0.6135569399904236</v>
      </c>
      <c r="P246" s="46">
        <f t="shared" si="314"/>
        <v>0.59551236168602451</v>
      </c>
      <c r="Q246" s="46">
        <f t="shared" si="314"/>
        <v>0.60723933485622261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3.9575992001699258E-3</v>
      </c>
      <c r="C250" s="54">
        <f t="shared" si="316"/>
        <v>4.0963898254030321E-3</v>
      </c>
      <c r="D250" s="54">
        <f t="shared" si="316"/>
        <v>3.4583321879001015E-3</v>
      </c>
      <c r="E250" s="54">
        <f t="shared" si="316"/>
        <v>3.4783408310206558E-3</v>
      </c>
      <c r="F250" s="54">
        <f t="shared" si="316"/>
        <v>3.6840090554506708E-3</v>
      </c>
      <c r="G250" s="54">
        <f t="shared" si="316"/>
        <v>3.9714202388164803E-3</v>
      </c>
      <c r="H250" s="54">
        <f t="shared" si="316"/>
        <v>4.0559482874064495E-3</v>
      </c>
      <c r="I250" s="54">
        <f t="shared" si="316"/>
        <v>4.4320872844861E-3</v>
      </c>
      <c r="J250" s="54">
        <f t="shared" si="316"/>
        <v>4.7196099395299318E-3</v>
      </c>
      <c r="K250" s="54">
        <f t="shared" si="316"/>
        <v>4.1542454348365973E-3</v>
      </c>
      <c r="L250" s="54">
        <f t="shared" si="316"/>
        <v>3.7009217449137529E-3</v>
      </c>
      <c r="M250" s="54">
        <f t="shared" si="316"/>
        <v>4.5066226701724965E-3</v>
      </c>
      <c r="N250" s="54">
        <f t="shared" si="316"/>
        <v>5.2992987320692499E-3</v>
      </c>
      <c r="O250" s="54">
        <f t="shared" si="316"/>
        <v>5.3469984337855981E-3</v>
      </c>
      <c r="P250" s="54">
        <f t="shared" si="316"/>
        <v>5.8646162228633896E-3</v>
      </c>
      <c r="Q250" s="54">
        <f t="shared" si="316"/>
        <v>6.4804631329564866E-3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0.97323084407750893</v>
      </c>
      <c r="C251" s="50">
        <f t="shared" si="317"/>
        <v>0.97399575154012674</v>
      </c>
      <c r="D251" s="50">
        <f t="shared" si="317"/>
        <v>0.97572515331111975</v>
      </c>
      <c r="E251" s="50">
        <f t="shared" si="317"/>
        <v>0.97501184385943684</v>
      </c>
      <c r="F251" s="50">
        <f t="shared" si="317"/>
        <v>0.97615049424110822</v>
      </c>
      <c r="G251" s="50">
        <f t="shared" si="317"/>
        <v>0.97699337686660326</v>
      </c>
      <c r="H251" s="50">
        <f t="shared" si="317"/>
        <v>0.97667315560812717</v>
      </c>
      <c r="I251" s="50">
        <f t="shared" si="317"/>
        <v>0.97219403947604655</v>
      </c>
      <c r="J251" s="50">
        <f t="shared" si="317"/>
        <v>0.9726930383252167</v>
      </c>
      <c r="K251" s="50">
        <f t="shared" si="317"/>
        <v>0.97437513705453982</v>
      </c>
      <c r="L251" s="50">
        <f t="shared" si="317"/>
        <v>0.97572204328216516</v>
      </c>
      <c r="M251" s="50">
        <f t="shared" si="317"/>
        <v>0.97562027877846569</v>
      </c>
      <c r="N251" s="50">
        <f t="shared" si="317"/>
        <v>0.97482121219718243</v>
      </c>
      <c r="O251" s="50">
        <f t="shared" si="317"/>
        <v>0.97564467846983571</v>
      </c>
      <c r="P251" s="50">
        <f t="shared" si="317"/>
        <v>0.97503511930244702</v>
      </c>
      <c r="Q251" s="50">
        <f t="shared" si="317"/>
        <v>0.97455157580716822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0.75633439766471611</v>
      </c>
      <c r="C252" s="52">
        <f t="shared" si="318"/>
        <v>0.74544092587198396</v>
      </c>
      <c r="D252" s="52">
        <f t="shared" si="318"/>
        <v>0.72399136607392245</v>
      </c>
      <c r="E252" s="52">
        <f t="shared" si="318"/>
        <v>0.70779779814472654</v>
      </c>
      <c r="F252" s="52">
        <f t="shared" si="318"/>
        <v>0.6997299613223551</v>
      </c>
      <c r="G252" s="52">
        <f t="shared" si="318"/>
        <v>0.69592385558742842</v>
      </c>
      <c r="H252" s="52">
        <f t="shared" si="318"/>
        <v>0.68801553685657202</v>
      </c>
      <c r="I252" s="52">
        <f t="shared" si="318"/>
        <v>0.66096152903602878</v>
      </c>
      <c r="J252" s="52">
        <f t="shared" si="318"/>
        <v>0.64896568428077295</v>
      </c>
      <c r="K252" s="52">
        <f t="shared" si="318"/>
        <v>0.64170806118585033</v>
      </c>
      <c r="L252" s="52">
        <f t="shared" si="318"/>
        <v>0.64209109234670481</v>
      </c>
      <c r="M252" s="52">
        <f t="shared" si="318"/>
        <v>0.61423502554323406</v>
      </c>
      <c r="N252" s="52">
        <f t="shared" si="318"/>
        <v>0.61480968488294796</v>
      </c>
      <c r="O252" s="52">
        <f t="shared" si="318"/>
        <v>0.62264162062167816</v>
      </c>
      <c r="P252" s="52">
        <f t="shared" si="318"/>
        <v>0.62302032081260139</v>
      </c>
      <c r="Q252" s="52">
        <f t="shared" si="318"/>
        <v>0.62776311039434596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0.21689644641279282</v>
      </c>
      <c r="C253" s="52">
        <f t="shared" si="319"/>
        <v>0.22688180589171317</v>
      </c>
      <c r="D253" s="52">
        <f t="shared" si="319"/>
        <v>0.25009358625168637</v>
      </c>
      <c r="E253" s="52">
        <f t="shared" si="319"/>
        <v>0.26250410267289775</v>
      </c>
      <c r="F253" s="52">
        <f t="shared" si="319"/>
        <v>0.27089332739107364</v>
      </c>
      <c r="G253" s="52">
        <f t="shared" si="319"/>
        <v>0.27431743795463936</v>
      </c>
      <c r="H253" s="52">
        <f t="shared" si="319"/>
        <v>0.28205168541736575</v>
      </c>
      <c r="I253" s="52">
        <f t="shared" si="319"/>
        <v>0.29966153155392045</v>
      </c>
      <c r="J253" s="52">
        <f t="shared" si="319"/>
        <v>0.31318322915660179</v>
      </c>
      <c r="K253" s="52">
        <f t="shared" si="319"/>
        <v>0.32231333096032877</v>
      </c>
      <c r="L253" s="52">
        <f t="shared" si="319"/>
        <v>0.32156364808106269</v>
      </c>
      <c r="M253" s="52">
        <f t="shared" si="319"/>
        <v>0.32250150405196576</v>
      </c>
      <c r="N253" s="52">
        <f t="shared" si="319"/>
        <v>0.32039982383762439</v>
      </c>
      <c r="O253" s="52">
        <f t="shared" si="319"/>
        <v>0.31276816097080207</v>
      </c>
      <c r="P253" s="52">
        <f t="shared" si="319"/>
        <v>0.31207833043927968</v>
      </c>
      <c r="Q253" s="52">
        <f t="shared" si="319"/>
        <v>0.30621262150446282</v>
      </c>
    </row>
    <row r="254" spans="1:17" ht="11.45" customHeight="1" x14ac:dyDescent="0.25">
      <c r="A254" s="53" t="s">
        <v>57</v>
      </c>
      <c r="B254" s="52">
        <f t="shared" ref="B254:Q254" si="320">IF(B36=0,0,B36/B$31)</f>
        <v>0</v>
      </c>
      <c r="C254" s="52">
        <f t="shared" si="320"/>
        <v>0</v>
      </c>
      <c r="D254" s="52">
        <f t="shared" si="320"/>
        <v>0</v>
      </c>
      <c r="E254" s="52">
        <f t="shared" si="320"/>
        <v>0</v>
      </c>
      <c r="F254" s="52">
        <f t="shared" si="320"/>
        <v>0</v>
      </c>
      <c r="G254" s="52">
        <f t="shared" si="320"/>
        <v>1.144882789568311E-3</v>
      </c>
      <c r="H254" s="52">
        <f t="shared" si="320"/>
        <v>1.1155340387405143E-3</v>
      </c>
      <c r="I254" s="52">
        <f t="shared" si="320"/>
        <v>1.0783149829331424E-3</v>
      </c>
      <c r="J254" s="52">
        <f t="shared" si="320"/>
        <v>1.0059549673991847E-3</v>
      </c>
      <c r="K254" s="52">
        <f t="shared" si="320"/>
        <v>9.6285336219600025E-4</v>
      </c>
      <c r="L254" s="52">
        <f t="shared" si="320"/>
        <v>1.9437197835962768E-3</v>
      </c>
      <c r="M254" s="52">
        <f t="shared" si="320"/>
        <v>2.9484018435685915E-2</v>
      </c>
      <c r="N254" s="52">
        <f t="shared" si="320"/>
        <v>3.1567956363519806E-2</v>
      </c>
      <c r="O254" s="52">
        <f t="shared" si="320"/>
        <v>3.30627325067075E-2</v>
      </c>
      <c r="P254" s="52">
        <f t="shared" si="320"/>
        <v>3.2192036771242862E-2</v>
      </c>
      <c r="Q254" s="52">
        <f t="shared" si="320"/>
        <v>3.3071920664638557E-2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1.6730197764294955E-3</v>
      </c>
      <c r="D255" s="52">
        <f t="shared" si="321"/>
        <v>1.6402009855109182E-3</v>
      </c>
      <c r="E255" s="52">
        <f t="shared" si="321"/>
        <v>4.7099430418125685E-3</v>
      </c>
      <c r="F255" s="52">
        <f t="shared" si="321"/>
        <v>5.5272055276794629E-3</v>
      </c>
      <c r="G255" s="52">
        <f t="shared" si="321"/>
        <v>5.6072005349672932E-3</v>
      </c>
      <c r="H255" s="52">
        <f t="shared" si="321"/>
        <v>5.490399295448878E-3</v>
      </c>
      <c r="I255" s="52">
        <f t="shared" si="321"/>
        <v>1.0492663903164031E-2</v>
      </c>
      <c r="J255" s="52">
        <f t="shared" si="321"/>
        <v>9.5381699204428235E-3</v>
      </c>
      <c r="K255" s="52">
        <f t="shared" si="321"/>
        <v>9.3908915461646467E-3</v>
      </c>
      <c r="L255" s="52">
        <f t="shared" si="321"/>
        <v>1.0123583070801462E-2</v>
      </c>
      <c r="M255" s="52">
        <f t="shared" si="321"/>
        <v>9.3899780207227432E-3</v>
      </c>
      <c r="N255" s="52">
        <f t="shared" si="321"/>
        <v>8.0304891193787344E-3</v>
      </c>
      <c r="O255" s="52">
        <f t="shared" si="321"/>
        <v>7.1559380028514393E-3</v>
      </c>
      <c r="P255" s="52">
        <f t="shared" si="321"/>
        <v>7.6941877260135036E-3</v>
      </c>
      <c r="Q255" s="52">
        <f t="shared" si="321"/>
        <v>7.4197651242370374E-3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2.9306657124399962E-6</v>
      </c>
      <c r="O256" s="52">
        <f t="shared" si="322"/>
        <v>2.9913885920359027E-6</v>
      </c>
      <c r="P256" s="52">
        <f t="shared" si="322"/>
        <v>1.2078326689137087E-5</v>
      </c>
      <c r="Q256" s="52">
        <f t="shared" si="322"/>
        <v>2.2441694291804012E-5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0</v>
      </c>
      <c r="K257" s="52">
        <f t="shared" si="323"/>
        <v>0</v>
      </c>
      <c r="L257" s="52">
        <f t="shared" si="323"/>
        <v>0</v>
      </c>
      <c r="M257" s="52">
        <f t="shared" si="323"/>
        <v>9.7527268570984872E-6</v>
      </c>
      <c r="N257" s="52">
        <f t="shared" si="323"/>
        <v>1.0327327999057147E-5</v>
      </c>
      <c r="O257" s="52">
        <f t="shared" si="323"/>
        <v>1.3234979204489441E-5</v>
      </c>
      <c r="P257" s="52">
        <f t="shared" si="323"/>
        <v>3.8165226620544045E-5</v>
      </c>
      <c r="Q257" s="52">
        <f t="shared" si="323"/>
        <v>6.171642519218386E-5</v>
      </c>
    </row>
    <row r="258" spans="1:17" ht="11.45" customHeight="1" x14ac:dyDescent="0.25">
      <c r="A258" s="51" t="s">
        <v>28</v>
      </c>
      <c r="B258" s="50">
        <f t="shared" ref="B258:Q258" si="324">IF(B40=0,0,B40/B$31)</f>
        <v>2.281155672232104E-2</v>
      </c>
      <c r="C258" s="50">
        <f t="shared" si="324"/>
        <v>2.1907858634470187E-2</v>
      </c>
      <c r="D258" s="50">
        <f t="shared" si="324"/>
        <v>2.081651450098013E-2</v>
      </c>
      <c r="E258" s="50">
        <f t="shared" si="324"/>
        <v>2.150981530954248E-2</v>
      </c>
      <c r="F258" s="50">
        <f t="shared" si="324"/>
        <v>2.0165496703441081E-2</v>
      </c>
      <c r="G258" s="50">
        <f t="shared" si="324"/>
        <v>1.9035202894580196E-2</v>
      </c>
      <c r="H258" s="50">
        <f t="shared" si="324"/>
        <v>1.9270896104466341E-2</v>
      </c>
      <c r="I258" s="50">
        <f t="shared" si="324"/>
        <v>2.3373873239467373E-2</v>
      </c>
      <c r="J258" s="50">
        <f t="shared" si="324"/>
        <v>2.2587351735253419E-2</v>
      </c>
      <c r="K258" s="50">
        <f t="shared" si="324"/>
        <v>2.1470617510623548E-2</v>
      </c>
      <c r="L258" s="50">
        <f t="shared" si="324"/>
        <v>2.0577034972921047E-2</v>
      </c>
      <c r="M258" s="50">
        <f t="shared" si="324"/>
        <v>1.9873098551361913E-2</v>
      </c>
      <c r="N258" s="50">
        <f t="shared" si="324"/>
        <v>1.9879489070748321E-2</v>
      </c>
      <c r="O258" s="50">
        <f t="shared" si="324"/>
        <v>1.900832309637877E-2</v>
      </c>
      <c r="P258" s="50">
        <f t="shared" si="324"/>
        <v>1.9100264474689554E-2</v>
      </c>
      <c r="Q258" s="50">
        <f t="shared" si="324"/>
        <v>1.8967961059875322E-2</v>
      </c>
    </row>
    <row r="259" spans="1:17" ht="11.45" customHeight="1" x14ac:dyDescent="0.25">
      <c r="A259" s="53" t="s">
        <v>59</v>
      </c>
      <c r="B259" s="52">
        <f t="shared" ref="B259:Q259" si="325">IF(B41=0,0,B41/B$31)</f>
        <v>0</v>
      </c>
      <c r="C259" s="52">
        <f t="shared" si="325"/>
        <v>0</v>
      </c>
      <c r="D259" s="52">
        <f t="shared" si="325"/>
        <v>0</v>
      </c>
      <c r="E259" s="52">
        <f t="shared" si="325"/>
        <v>0</v>
      </c>
      <c r="F259" s="52">
        <f t="shared" si="325"/>
        <v>0</v>
      </c>
      <c r="G259" s="52">
        <f t="shared" si="325"/>
        <v>0</v>
      </c>
      <c r="H259" s="52">
        <f t="shared" si="325"/>
        <v>0</v>
      </c>
      <c r="I259" s="52">
        <f t="shared" si="325"/>
        <v>0</v>
      </c>
      <c r="J259" s="52">
        <f t="shared" si="325"/>
        <v>0</v>
      </c>
      <c r="K259" s="52">
        <f t="shared" si="325"/>
        <v>0</v>
      </c>
      <c r="L259" s="52">
        <f t="shared" si="325"/>
        <v>0</v>
      </c>
      <c r="M259" s="52">
        <f t="shared" si="325"/>
        <v>0</v>
      </c>
      <c r="N259" s="52">
        <f t="shared" si="325"/>
        <v>0</v>
      </c>
      <c r="O259" s="52">
        <f t="shared" si="325"/>
        <v>0</v>
      </c>
      <c r="P259" s="52">
        <f t="shared" si="325"/>
        <v>0</v>
      </c>
      <c r="Q259" s="52">
        <f t="shared" si="325"/>
        <v>0</v>
      </c>
    </row>
    <row r="260" spans="1:17" ht="11.45" customHeight="1" x14ac:dyDescent="0.25">
      <c r="A260" s="53" t="s">
        <v>58</v>
      </c>
      <c r="B260" s="52">
        <f t="shared" ref="B260:Q260" si="326">IF(B42=0,0,B42/B$31)</f>
        <v>2.281155672232104E-2</v>
      </c>
      <c r="C260" s="52">
        <f t="shared" si="326"/>
        <v>2.1907858634470187E-2</v>
      </c>
      <c r="D260" s="52">
        <f t="shared" si="326"/>
        <v>2.081651450098013E-2</v>
      </c>
      <c r="E260" s="52">
        <f t="shared" si="326"/>
        <v>2.150981530954248E-2</v>
      </c>
      <c r="F260" s="52">
        <f t="shared" si="326"/>
        <v>2.0165496703441081E-2</v>
      </c>
      <c r="G260" s="52">
        <f t="shared" si="326"/>
        <v>1.9035202894580196E-2</v>
      </c>
      <c r="H260" s="52">
        <f t="shared" si="326"/>
        <v>1.9270896104466341E-2</v>
      </c>
      <c r="I260" s="52">
        <f t="shared" si="326"/>
        <v>2.3373873239467373E-2</v>
      </c>
      <c r="J260" s="52">
        <f t="shared" si="326"/>
        <v>2.2587351735253419E-2</v>
      </c>
      <c r="K260" s="52">
        <f t="shared" si="326"/>
        <v>2.1470617510623548E-2</v>
      </c>
      <c r="L260" s="52">
        <f t="shared" si="326"/>
        <v>2.0247184250540961E-2</v>
      </c>
      <c r="M260" s="52">
        <f t="shared" si="326"/>
        <v>1.9105826565865583E-2</v>
      </c>
      <c r="N260" s="52">
        <f t="shared" si="326"/>
        <v>1.9106184176074927E-2</v>
      </c>
      <c r="O260" s="52">
        <f t="shared" si="326"/>
        <v>1.8257061484226709E-2</v>
      </c>
      <c r="P260" s="52">
        <f t="shared" si="326"/>
        <v>1.809104063437051E-2</v>
      </c>
      <c r="Q260" s="52">
        <f t="shared" si="326"/>
        <v>1.7719449801291216E-2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0</v>
      </c>
      <c r="D261" s="52">
        <f t="shared" si="327"/>
        <v>0</v>
      </c>
      <c r="E261" s="52">
        <f t="shared" si="327"/>
        <v>0</v>
      </c>
      <c r="F261" s="52">
        <f t="shared" si="327"/>
        <v>0</v>
      </c>
      <c r="G261" s="52">
        <f t="shared" si="327"/>
        <v>0</v>
      </c>
      <c r="H261" s="52">
        <f t="shared" si="327"/>
        <v>0</v>
      </c>
      <c r="I261" s="52">
        <f t="shared" si="327"/>
        <v>0</v>
      </c>
      <c r="J261" s="52">
        <f t="shared" si="327"/>
        <v>0</v>
      </c>
      <c r="K261" s="52">
        <f t="shared" si="327"/>
        <v>0</v>
      </c>
      <c r="L261" s="52">
        <f t="shared" si="327"/>
        <v>0</v>
      </c>
      <c r="M261" s="52">
        <f t="shared" si="327"/>
        <v>0</v>
      </c>
      <c r="N261" s="52">
        <f t="shared" si="327"/>
        <v>0</v>
      </c>
      <c r="O261" s="52">
        <f t="shared" si="327"/>
        <v>0</v>
      </c>
      <c r="P261" s="52">
        <f t="shared" si="327"/>
        <v>0</v>
      </c>
      <c r="Q261" s="52">
        <f t="shared" si="327"/>
        <v>0</v>
      </c>
    </row>
    <row r="262" spans="1:17" ht="11.45" customHeight="1" x14ac:dyDescent="0.25">
      <c r="A262" s="53" t="s">
        <v>56</v>
      </c>
      <c r="B262" s="52">
        <f t="shared" ref="B262:Q262" si="328">IF(B44=0,0,B44/B$31)</f>
        <v>0</v>
      </c>
      <c r="C262" s="52">
        <f t="shared" si="328"/>
        <v>0</v>
      </c>
      <c r="D262" s="52">
        <f t="shared" si="328"/>
        <v>0</v>
      </c>
      <c r="E262" s="52">
        <f t="shared" si="328"/>
        <v>0</v>
      </c>
      <c r="F262" s="52">
        <f t="shared" si="328"/>
        <v>0</v>
      </c>
      <c r="G262" s="52">
        <f t="shared" si="328"/>
        <v>0</v>
      </c>
      <c r="H262" s="52">
        <f t="shared" si="328"/>
        <v>0</v>
      </c>
      <c r="I262" s="52">
        <f t="shared" si="328"/>
        <v>0</v>
      </c>
      <c r="J262" s="52">
        <f t="shared" si="328"/>
        <v>0</v>
      </c>
      <c r="K262" s="52">
        <f t="shared" si="328"/>
        <v>0</v>
      </c>
      <c r="L262" s="52">
        <f t="shared" si="328"/>
        <v>0</v>
      </c>
      <c r="M262" s="52">
        <f t="shared" si="328"/>
        <v>0</v>
      </c>
      <c r="N262" s="52">
        <f t="shared" si="328"/>
        <v>0</v>
      </c>
      <c r="O262" s="52">
        <f t="shared" si="328"/>
        <v>0</v>
      </c>
      <c r="P262" s="52">
        <f t="shared" si="328"/>
        <v>0</v>
      </c>
      <c r="Q262" s="52">
        <f t="shared" si="328"/>
        <v>0</v>
      </c>
    </row>
    <row r="263" spans="1:17" ht="11.45" customHeight="1" x14ac:dyDescent="0.25">
      <c r="A263" s="53" t="s">
        <v>55</v>
      </c>
      <c r="B263" s="52">
        <f t="shared" ref="B263:Q263" si="329">IF(B45=0,0,B45/B$31)</f>
        <v>0</v>
      </c>
      <c r="C263" s="52">
        <f t="shared" si="329"/>
        <v>0</v>
      </c>
      <c r="D263" s="52">
        <f t="shared" si="329"/>
        <v>0</v>
      </c>
      <c r="E263" s="52">
        <f t="shared" si="329"/>
        <v>0</v>
      </c>
      <c r="F263" s="52">
        <f t="shared" si="329"/>
        <v>0</v>
      </c>
      <c r="G263" s="52">
        <f t="shared" si="329"/>
        <v>0</v>
      </c>
      <c r="H263" s="52">
        <f t="shared" si="329"/>
        <v>0</v>
      </c>
      <c r="I263" s="52">
        <f t="shared" si="329"/>
        <v>0</v>
      </c>
      <c r="J263" s="52">
        <f t="shared" si="329"/>
        <v>0</v>
      </c>
      <c r="K263" s="52">
        <f t="shared" si="329"/>
        <v>0</v>
      </c>
      <c r="L263" s="52">
        <f t="shared" si="329"/>
        <v>3.2985072238008665E-4</v>
      </c>
      <c r="M263" s="52">
        <f t="shared" si="329"/>
        <v>7.6727198549633258E-4</v>
      </c>
      <c r="N263" s="52">
        <f t="shared" si="329"/>
        <v>7.733048946733951E-4</v>
      </c>
      <c r="O263" s="52">
        <f t="shared" si="329"/>
        <v>7.5126161215206106E-4</v>
      </c>
      <c r="P263" s="52">
        <f t="shared" si="329"/>
        <v>1.0092238403190429E-3</v>
      </c>
      <c r="Q263" s="52">
        <f t="shared" si="329"/>
        <v>1.2485112585841095E-3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0.72505920227799769</v>
      </c>
      <c r="C265" s="54">
        <f t="shared" si="331"/>
        <v>0.71503060403464602</v>
      </c>
      <c r="D265" s="54">
        <f t="shared" si="331"/>
        <v>0.65464851654145795</v>
      </c>
      <c r="E265" s="54">
        <f t="shared" si="331"/>
        <v>0.64307803048953938</v>
      </c>
      <c r="F265" s="54">
        <f t="shared" si="331"/>
        <v>0.62999044918081071</v>
      </c>
      <c r="G265" s="54">
        <f t="shared" si="331"/>
        <v>0.63199345773372551</v>
      </c>
      <c r="H265" s="54">
        <f t="shared" si="331"/>
        <v>0.6081392577249225</v>
      </c>
      <c r="I265" s="54">
        <f t="shared" si="331"/>
        <v>0.61150195632276205</v>
      </c>
      <c r="J265" s="54">
        <f t="shared" si="331"/>
        <v>0.59131987216482662</v>
      </c>
      <c r="K265" s="54">
        <f t="shared" si="331"/>
        <v>0.64201050029538531</v>
      </c>
      <c r="L265" s="54">
        <f t="shared" si="331"/>
        <v>0.5959831974231341</v>
      </c>
      <c r="M265" s="54">
        <f t="shared" si="331"/>
        <v>0.59989921345088759</v>
      </c>
      <c r="N265" s="54">
        <f t="shared" si="331"/>
        <v>0.62202809539075432</v>
      </c>
      <c r="O265" s="54">
        <f t="shared" si="331"/>
        <v>0.60115613101328058</v>
      </c>
      <c r="P265" s="54">
        <f t="shared" si="331"/>
        <v>0.54759935902860235</v>
      </c>
      <c r="Q265" s="54">
        <f t="shared" si="331"/>
        <v>0.59255559309123329</v>
      </c>
    </row>
    <row r="266" spans="1:17" ht="11.45" customHeight="1" x14ac:dyDescent="0.25">
      <c r="A266" s="53" t="s">
        <v>59</v>
      </c>
      <c r="B266" s="52">
        <f t="shared" ref="B266:Q266" si="332">IF(B48=0,0,B48/B$46)</f>
        <v>0.24683756926802486</v>
      </c>
      <c r="C266" s="52">
        <f t="shared" si="332"/>
        <v>0.24313559120631056</v>
      </c>
      <c r="D266" s="52">
        <f t="shared" si="332"/>
        <v>0.22516694304919613</v>
      </c>
      <c r="E266" s="52">
        <f t="shared" si="332"/>
        <v>0.22171196287286107</v>
      </c>
      <c r="F266" s="52">
        <f t="shared" si="332"/>
        <v>0.25526879849603218</v>
      </c>
      <c r="G266" s="52">
        <f t="shared" si="332"/>
        <v>0.24175013998212472</v>
      </c>
      <c r="H266" s="52">
        <f t="shared" si="332"/>
        <v>0.23815599950838962</v>
      </c>
      <c r="I266" s="52">
        <f t="shared" si="332"/>
        <v>0.22560520444083731</v>
      </c>
      <c r="J266" s="52">
        <f t="shared" si="332"/>
        <v>0.21281464439674455</v>
      </c>
      <c r="K266" s="52">
        <f t="shared" si="332"/>
        <v>0.21207130269345997</v>
      </c>
      <c r="L266" s="52">
        <f t="shared" si="332"/>
        <v>0.1490338557244997</v>
      </c>
      <c r="M266" s="52">
        <f t="shared" si="332"/>
        <v>0.14913065734404019</v>
      </c>
      <c r="N266" s="52">
        <f t="shared" si="332"/>
        <v>0.15030491079738281</v>
      </c>
      <c r="O266" s="52">
        <f t="shared" si="332"/>
        <v>0.16231327342612925</v>
      </c>
      <c r="P266" s="52">
        <f t="shared" si="332"/>
        <v>0.15873471427731908</v>
      </c>
      <c r="Q266" s="52">
        <f t="shared" si="332"/>
        <v>0.17127514087623633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0.47822163300997278</v>
      </c>
      <c r="C267" s="52">
        <f t="shared" si="333"/>
        <v>0.47189501282833551</v>
      </c>
      <c r="D267" s="52">
        <f t="shared" si="333"/>
        <v>0.42948157349226179</v>
      </c>
      <c r="E267" s="52">
        <f t="shared" si="333"/>
        <v>0.42136606761667833</v>
      </c>
      <c r="F267" s="52">
        <f t="shared" si="333"/>
        <v>0.37472165068477853</v>
      </c>
      <c r="G267" s="52">
        <f t="shared" si="333"/>
        <v>0.39024331775160076</v>
      </c>
      <c r="H267" s="52">
        <f t="shared" si="333"/>
        <v>0.36998325821653288</v>
      </c>
      <c r="I267" s="52">
        <f t="shared" si="333"/>
        <v>0.38589675188192479</v>
      </c>
      <c r="J267" s="52">
        <f t="shared" si="333"/>
        <v>0.37850522776808199</v>
      </c>
      <c r="K267" s="52">
        <f t="shared" si="333"/>
        <v>0.42993919760192534</v>
      </c>
      <c r="L267" s="52">
        <f t="shared" si="333"/>
        <v>0.44694934169863443</v>
      </c>
      <c r="M267" s="52">
        <f t="shared" si="333"/>
        <v>0.45076855610684746</v>
      </c>
      <c r="N267" s="52">
        <f t="shared" si="333"/>
        <v>0.47169443337511258</v>
      </c>
      <c r="O267" s="52">
        <f t="shared" si="333"/>
        <v>0.43879035707530845</v>
      </c>
      <c r="P267" s="52">
        <f t="shared" si="333"/>
        <v>0.38880175813349421</v>
      </c>
      <c r="Q267" s="52">
        <f t="shared" si="333"/>
        <v>0.42113635277586781</v>
      </c>
    </row>
    <row r="268" spans="1:17" ht="11.45" customHeight="1" x14ac:dyDescent="0.25">
      <c r="A268" s="53" t="s">
        <v>57</v>
      </c>
      <c r="B268" s="52">
        <f t="shared" ref="B268:Q268" si="334">IF(B50=0,0,B50/B$46)</f>
        <v>0</v>
      </c>
      <c r="C268" s="52">
        <f t="shared" si="334"/>
        <v>0</v>
      </c>
      <c r="D268" s="52">
        <f t="shared" si="334"/>
        <v>0</v>
      </c>
      <c r="E268" s="52">
        <f t="shared" si="334"/>
        <v>0</v>
      </c>
      <c r="F268" s="52">
        <f t="shared" si="334"/>
        <v>0</v>
      </c>
      <c r="G268" s="52">
        <f t="shared" si="334"/>
        <v>0</v>
      </c>
      <c r="H268" s="52">
        <f t="shared" si="334"/>
        <v>0</v>
      </c>
      <c r="I268" s="52">
        <f t="shared" si="334"/>
        <v>0</v>
      </c>
      <c r="J268" s="52">
        <f t="shared" si="334"/>
        <v>0</v>
      </c>
      <c r="K268" s="52">
        <f t="shared" si="334"/>
        <v>0</v>
      </c>
      <c r="L268" s="52">
        <f t="shared" si="334"/>
        <v>0</v>
      </c>
      <c r="M268" s="52">
        <f t="shared" si="334"/>
        <v>0</v>
      </c>
      <c r="N268" s="52">
        <f t="shared" si="334"/>
        <v>1.5708399917511334E-5</v>
      </c>
      <c r="O268" s="52">
        <f t="shared" si="334"/>
        <v>2.1898078126644429E-5</v>
      </c>
      <c r="P268" s="52">
        <f t="shared" si="334"/>
        <v>2.8434466938908718E-5</v>
      </c>
      <c r="Q268" s="52">
        <f t="shared" si="334"/>
        <v>9.837471006683014E-5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0</v>
      </c>
      <c r="D269" s="52">
        <f t="shared" si="335"/>
        <v>0</v>
      </c>
      <c r="E269" s="52">
        <f t="shared" si="335"/>
        <v>0</v>
      </c>
      <c r="F269" s="52">
        <f t="shared" si="335"/>
        <v>0</v>
      </c>
      <c r="G269" s="52">
        <f t="shared" si="335"/>
        <v>0</v>
      </c>
      <c r="H269" s="52">
        <f t="shared" si="335"/>
        <v>0</v>
      </c>
      <c r="I269" s="52">
        <f t="shared" si="335"/>
        <v>0</v>
      </c>
      <c r="J269" s="52">
        <f t="shared" si="335"/>
        <v>0</v>
      </c>
      <c r="K269" s="52">
        <f t="shared" si="335"/>
        <v>0</v>
      </c>
      <c r="L269" s="52">
        <f t="shared" si="335"/>
        <v>0</v>
      </c>
      <c r="M269" s="52">
        <f t="shared" si="335"/>
        <v>0</v>
      </c>
      <c r="N269" s="52">
        <f t="shared" si="335"/>
        <v>1.3042818341337213E-5</v>
      </c>
      <c r="O269" s="52">
        <f t="shared" si="335"/>
        <v>2.5455025282146981E-5</v>
      </c>
      <c r="P269" s="52">
        <f t="shared" si="335"/>
        <v>2.1033811503698224E-5</v>
      </c>
      <c r="Q269" s="52">
        <f t="shared" si="335"/>
        <v>2.5729628482160395E-5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0</v>
      </c>
      <c r="F270" s="52">
        <f t="shared" si="336"/>
        <v>0</v>
      </c>
      <c r="G270" s="52">
        <f t="shared" si="336"/>
        <v>0</v>
      </c>
      <c r="H270" s="52">
        <f t="shared" si="336"/>
        <v>0</v>
      </c>
      <c r="I270" s="52">
        <f t="shared" si="336"/>
        <v>0</v>
      </c>
      <c r="J270" s="52">
        <f t="shared" si="336"/>
        <v>0</v>
      </c>
      <c r="K270" s="52">
        <f t="shared" si="336"/>
        <v>0</v>
      </c>
      <c r="L270" s="52">
        <f t="shared" si="336"/>
        <v>0</v>
      </c>
      <c r="M270" s="52">
        <f t="shared" si="336"/>
        <v>0</v>
      </c>
      <c r="N270" s="52">
        <f t="shared" si="336"/>
        <v>0</v>
      </c>
      <c r="O270" s="52">
        <f t="shared" si="336"/>
        <v>5.1474084341961016E-6</v>
      </c>
      <c r="P270" s="52">
        <f t="shared" si="336"/>
        <v>1.3418339346436357E-5</v>
      </c>
      <c r="Q270" s="52">
        <f t="shared" si="336"/>
        <v>1.9995100580200968E-5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0.27494079772200231</v>
      </c>
      <c r="C271" s="50">
        <f t="shared" si="337"/>
        <v>0.28496939596535403</v>
      </c>
      <c r="D271" s="50">
        <f t="shared" si="337"/>
        <v>0.34535148345854205</v>
      </c>
      <c r="E271" s="50">
        <f t="shared" si="337"/>
        <v>0.35692196951046051</v>
      </c>
      <c r="F271" s="50">
        <f t="shared" si="337"/>
        <v>0.37000955081918929</v>
      </c>
      <c r="G271" s="50">
        <f t="shared" si="337"/>
        <v>0.36800654226627449</v>
      </c>
      <c r="H271" s="50">
        <f t="shared" si="337"/>
        <v>0.3918607422750775</v>
      </c>
      <c r="I271" s="50">
        <f t="shared" si="337"/>
        <v>0.388498043677238</v>
      </c>
      <c r="J271" s="50">
        <f t="shared" si="337"/>
        <v>0.40868012783517332</v>
      </c>
      <c r="K271" s="50">
        <f t="shared" si="337"/>
        <v>0.35798949970461469</v>
      </c>
      <c r="L271" s="50">
        <f t="shared" si="337"/>
        <v>0.40401680257686579</v>
      </c>
      <c r="M271" s="50">
        <f t="shared" si="337"/>
        <v>0.40010078654911241</v>
      </c>
      <c r="N271" s="50">
        <f t="shared" si="337"/>
        <v>0.37797190460924568</v>
      </c>
      <c r="O271" s="50">
        <f t="shared" si="337"/>
        <v>0.39884386898671925</v>
      </c>
      <c r="P271" s="50">
        <f t="shared" si="337"/>
        <v>0.45240064097139754</v>
      </c>
      <c r="Q271" s="50">
        <f t="shared" si="337"/>
        <v>0.40744440690876671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0.16318036193710486</v>
      </c>
      <c r="C272" s="48">
        <f t="shared" si="338"/>
        <v>0.17087000814413031</v>
      </c>
      <c r="D272" s="48">
        <f t="shared" si="338"/>
        <v>0.23750219654027466</v>
      </c>
      <c r="E272" s="48">
        <f t="shared" si="338"/>
        <v>0.24854810965417937</v>
      </c>
      <c r="F272" s="48">
        <f t="shared" si="338"/>
        <v>0.25396699479490165</v>
      </c>
      <c r="G272" s="48">
        <f t="shared" si="338"/>
        <v>0.25625743074388463</v>
      </c>
      <c r="H272" s="48">
        <f t="shared" si="338"/>
        <v>0.27877993248297922</v>
      </c>
      <c r="I272" s="48">
        <f t="shared" si="338"/>
        <v>0.26432714496450282</v>
      </c>
      <c r="J272" s="48">
        <f t="shared" si="338"/>
        <v>0.29866219140378353</v>
      </c>
      <c r="K272" s="48">
        <f t="shared" si="338"/>
        <v>0.2509519435736135</v>
      </c>
      <c r="L272" s="48">
        <f t="shared" si="338"/>
        <v>0.30162398190767842</v>
      </c>
      <c r="M272" s="48">
        <f t="shared" si="338"/>
        <v>0.29280629614162929</v>
      </c>
      <c r="N272" s="48">
        <f t="shared" si="338"/>
        <v>0.27044191209406493</v>
      </c>
      <c r="O272" s="48">
        <f t="shared" si="338"/>
        <v>0.27499899944300094</v>
      </c>
      <c r="P272" s="48">
        <f t="shared" si="338"/>
        <v>0.32096355177055302</v>
      </c>
      <c r="Q272" s="48">
        <f t="shared" si="338"/>
        <v>0.2733153545766478</v>
      </c>
    </row>
    <row r="273" spans="1:17" ht="11.45" customHeight="1" x14ac:dyDescent="0.25">
      <c r="A273" s="47" t="s">
        <v>22</v>
      </c>
      <c r="B273" s="46">
        <f t="shared" ref="B273:Q273" si="339">IF(B55=0,0,B55/B$46)</f>
        <v>0.11176043578489742</v>
      </c>
      <c r="C273" s="46">
        <f t="shared" si="339"/>
        <v>0.11409938782122372</v>
      </c>
      <c r="D273" s="46">
        <f t="shared" si="339"/>
        <v>0.10784928691826742</v>
      </c>
      <c r="E273" s="46">
        <f t="shared" si="339"/>
        <v>0.10837385985628115</v>
      </c>
      <c r="F273" s="46">
        <f t="shared" si="339"/>
        <v>0.11604255602428766</v>
      </c>
      <c r="G273" s="46">
        <f t="shared" si="339"/>
        <v>0.11174911152238989</v>
      </c>
      <c r="H273" s="46">
        <f t="shared" si="339"/>
        <v>0.11308080979209831</v>
      </c>
      <c r="I273" s="46">
        <f t="shared" si="339"/>
        <v>0.12417089871273516</v>
      </c>
      <c r="J273" s="46">
        <f t="shared" si="339"/>
        <v>0.1100179364313898</v>
      </c>
      <c r="K273" s="46">
        <f t="shared" si="339"/>
        <v>0.1070375561310012</v>
      </c>
      <c r="L273" s="46">
        <f t="shared" si="339"/>
        <v>0.10239282066918738</v>
      </c>
      <c r="M273" s="46">
        <f t="shared" si="339"/>
        <v>0.10729449040748311</v>
      </c>
      <c r="N273" s="46">
        <f t="shared" si="339"/>
        <v>0.10752999251518075</v>
      </c>
      <c r="O273" s="46">
        <f t="shared" si="339"/>
        <v>0.12384486954371832</v>
      </c>
      <c r="P273" s="46">
        <f t="shared" si="339"/>
        <v>0.13143708920084451</v>
      </c>
      <c r="Q273" s="46">
        <f t="shared" si="339"/>
        <v>0.13412905233211891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1322.4106095287523</v>
      </c>
      <c r="C4" s="96">
        <f t="shared" ref="C4:Q4" si="0">C5+C9+C10+C15</f>
        <v>1355.5617800000002</v>
      </c>
      <c r="D4" s="96">
        <f t="shared" si="0"/>
        <v>1672.7214700000002</v>
      </c>
      <c r="E4" s="96">
        <f t="shared" si="0"/>
        <v>1504.6125299999997</v>
      </c>
      <c r="F4" s="96">
        <f t="shared" si="0"/>
        <v>1489.9276</v>
      </c>
      <c r="G4" s="96">
        <f t="shared" si="0"/>
        <v>1679.9565340263387</v>
      </c>
      <c r="H4" s="96">
        <f t="shared" si="0"/>
        <v>1737.1286700000001</v>
      </c>
      <c r="I4" s="96">
        <f t="shared" si="0"/>
        <v>1921.79684</v>
      </c>
      <c r="J4" s="96">
        <f t="shared" si="0"/>
        <v>2060.7045300000004</v>
      </c>
      <c r="K4" s="96">
        <f t="shared" si="0"/>
        <v>1848.7211499999999</v>
      </c>
      <c r="L4" s="96">
        <f t="shared" si="0"/>
        <v>2144.4069834813317</v>
      </c>
      <c r="M4" s="96">
        <f t="shared" si="0"/>
        <v>2108.1597283716264</v>
      </c>
      <c r="N4" s="96">
        <f t="shared" si="0"/>
        <v>2046.8471432274846</v>
      </c>
      <c r="O4" s="96">
        <f t="shared" si="0"/>
        <v>2045.8099625140405</v>
      </c>
      <c r="P4" s="96">
        <f t="shared" si="0"/>
        <v>2032.0978839751385</v>
      </c>
      <c r="Q4" s="96">
        <f t="shared" si="0"/>
        <v>2022.2814413613687</v>
      </c>
    </row>
    <row r="5" spans="1:17" ht="11.45" customHeight="1" x14ac:dyDescent="0.25">
      <c r="A5" s="95" t="s">
        <v>91</v>
      </c>
      <c r="B5" s="94">
        <f>SUM(B6:B8)</f>
        <v>1322.4106095287523</v>
      </c>
      <c r="C5" s="94">
        <f t="shared" ref="C5:Q5" si="1">SUM(C6:C8)</f>
        <v>1319.8588300000001</v>
      </c>
      <c r="D5" s="94">
        <f t="shared" si="1"/>
        <v>1668.3265700000002</v>
      </c>
      <c r="E5" s="94">
        <f t="shared" si="1"/>
        <v>1498.7123299999998</v>
      </c>
      <c r="F5" s="94">
        <f t="shared" si="1"/>
        <v>1483.02745</v>
      </c>
      <c r="G5" s="94">
        <f t="shared" si="1"/>
        <v>1660.8966836093828</v>
      </c>
      <c r="H5" s="94">
        <f t="shared" si="1"/>
        <v>1688.1420800000001</v>
      </c>
      <c r="I5" s="94">
        <f t="shared" si="1"/>
        <v>1842.59691</v>
      </c>
      <c r="J5" s="94">
        <f t="shared" si="1"/>
        <v>1978.4834500000002</v>
      </c>
      <c r="K5" s="94">
        <f t="shared" si="1"/>
        <v>1756.12221</v>
      </c>
      <c r="L5" s="94">
        <f t="shared" si="1"/>
        <v>2035.4731298599447</v>
      </c>
      <c r="M5" s="94">
        <f t="shared" si="1"/>
        <v>1996.4029816821994</v>
      </c>
      <c r="N5" s="94">
        <f t="shared" si="1"/>
        <v>1943.5461684089169</v>
      </c>
      <c r="O5" s="94">
        <f t="shared" si="1"/>
        <v>1936.2098085906669</v>
      </c>
      <c r="P5" s="94">
        <f t="shared" si="1"/>
        <v>1885.3064260399738</v>
      </c>
      <c r="Q5" s="94">
        <f t="shared" si="1"/>
        <v>1865.2049615863602</v>
      </c>
    </row>
    <row r="6" spans="1:17" ht="11.45" customHeight="1" x14ac:dyDescent="0.25">
      <c r="A6" s="17" t="s">
        <v>90</v>
      </c>
      <c r="B6" s="94">
        <v>0</v>
      </c>
      <c r="C6" s="94">
        <v>0</v>
      </c>
      <c r="D6" s="94">
        <v>0</v>
      </c>
      <c r="E6" s="94">
        <v>0</v>
      </c>
      <c r="F6" s="94">
        <v>0</v>
      </c>
      <c r="G6" s="94">
        <v>1.0986858835517255</v>
      </c>
      <c r="H6" s="94">
        <v>1.0994699999999999</v>
      </c>
      <c r="I6" s="94">
        <v>1.1000700000000001</v>
      </c>
      <c r="J6" s="94">
        <v>1.0983400000000001</v>
      </c>
      <c r="K6" s="94">
        <v>1.0988599999999999</v>
      </c>
      <c r="L6" s="94">
        <v>2.1973301437514601</v>
      </c>
      <c r="M6" s="94">
        <v>31.86156768371702</v>
      </c>
      <c r="N6" s="94">
        <v>34.058715837749702</v>
      </c>
      <c r="O6" s="94">
        <v>36.255789680521467</v>
      </c>
      <c r="P6" s="94">
        <v>32.960953749710661</v>
      </c>
      <c r="Q6" s="94">
        <v>37.355034951077869</v>
      </c>
    </row>
    <row r="7" spans="1:17" ht="11.45" customHeight="1" x14ac:dyDescent="0.25">
      <c r="A7" s="17" t="s">
        <v>89</v>
      </c>
      <c r="B7" s="94">
        <v>605.01154107342734</v>
      </c>
      <c r="C7" s="94">
        <v>635.47622999999999</v>
      </c>
      <c r="D7" s="94">
        <v>748.19907000000001</v>
      </c>
      <c r="E7" s="94">
        <v>693.59349999999995</v>
      </c>
      <c r="F7" s="94">
        <v>633.29610000000002</v>
      </c>
      <c r="G7" s="94">
        <v>666.83265144326663</v>
      </c>
      <c r="H7" s="94">
        <v>631.88473999999997</v>
      </c>
      <c r="I7" s="94">
        <v>640.73253</v>
      </c>
      <c r="J7" s="94">
        <v>679.24021000000005</v>
      </c>
      <c r="K7" s="94">
        <v>610.49559999999997</v>
      </c>
      <c r="L7" s="94">
        <v>599.49844300882796</v>
      </c>
      <c r="M7" s="94">
        <v>569.88615890351684</v>
      </c>
      <c r="N7" s="94">
        <v>554.73758210160145</v>
      </c>
      <c r="O7" s="94">
        <v>562.68170384431437</v>
      </c>
      <c r="P7" s="94">
        <v>551.59664611757239</v>
      </c>
      <c r="Q7" s="94">
        <v>576.80258718085884</v>
      </c>
    </row>
    <row r="8" spans="1:17" ht="11.45" customHeight="1" x14ac:dyDescent="0.25">
      <c r="A8" s="17" t="s">
        <v>88</v>
      </c>
      <c r="B8" s="94">
        <v>717.39906845532494</v>
      </c>
      <c r="C8" s="94">
        <v>684.38260000000002</v>
      </c>
      <c r="D8" s="94">
        <v>920.12750000000005</v>
      </c>
      <c r="E8" s="94">
        <v>805.11883</v>
      </c>
      <c r="F8" s="94">
        <v>849.73135000000002</v>
      </c>
      <c r="G8" s="94">
        <v>992.96534628256438</v>
      </c>
      <c r="H8" s="94">
        <v>1055.15787</v>
      </c>
      <c r="I8" s="94">
        <v>1200.76431</v>
      </c>
      <c r="J8" s="94">
        <v>1298.1449</v>
      </c>
      <c r="K8" s="94">
        <v>1144.52775</v>
      </c>
      <c r="L8" s="94">
        <v>1433.7773567073652</v>
      </c>
      <c r="M8" s="94">
        <v>1394.6552550949657</v>
      </c>
      <c r="N8" s="94">
        <v>1354.7498704695658</v>
      </c>
      <c r="O8" s="94">
        <v>1337.272315065831</v>
      </c>
      <c r="P8" s="94">
        <v>1300.7488261726908</v>
      </c>
      <c r="Q8" s="94">
        <v>1251.0473394544235</v>
      </c>
    </row>
    <row r="9" spans="1:17" ht="11.45" customHeight="1" x14ac:dyDescent="0.25">
      <c r="A9" s="95" t="s">
        <v>25</v>
      </c>
      <c r="B9" s="94">
        <v>0</v>
      </c>
      <c r="C9" s="94">
        <v>3.1004100000000001</v>
      </c>
      <c r="D9" s="94">
        <v>1.3000100000000001</v>
      </c>
      <c r="E9" s="94">
        <v>3.9002500000000002</v>
      </c>
      <c r="F9" s="94">
        <v>5.89994</v>
      </c>
      <c r="G9" s="94">
        <v>7.8818837720458221</v>
      </c>
      <c r="H9" s="94">
        <v>4.6002000000000001</v>
      </c>
      <c r="I9" s="94">
        <v>18.10284</v>
      </c>
      <c r="J9" s="94">
        <v>8.1002799999999997</v>
      </c>
      <c r="K9" s="94">
        <v>7.8997099999999998</v>
      </c>
      <c r="L9" s="94">
        <v>9.8410339652822252</v>
      </c>
      <c r="M9" s="94">
        <v>10.843452749645976</v>
      </c>
      <c r="N9" s="94">
        <v>9.0999566809315553</v>
      </c>
      <c r="O9" s="94">
        <v>7.3085693999330816</v>
      </c>
      <c r="P9" s="94">
        <v>8.5008669231920262</v>
      </c>
      <c r="Q9" s="94">
        <v>7.6430260595041766</v>
      </c>
    </row>
    <row r="10" spans="1:17" ht="11.45" customHeight="1" x14ac:dyDescent="0.25">
      <c r="A10" s="95" t="s">
        <v>87</v>
      </c>
      <c r="B10" s="94">
        <f>SUM(B11:B14)</f>
        <v>0</v>
      </c>
      <c r="C10" s="94">
        <f t="shared" ref="C10:Q10" si="2">SUM(C11:C14)</f>
        <v>32.602539999999998</v>
      </c>
      <c r="D10" s="94">
        <f t="shared" si="2"/>
        <v>3.0948899999999999</v>
      </c>
      <c r="E10" s="94">
        <f t="shared" si="2"/>
        <v>1.9999500000000001</v>
      </c>
      <c r="F10" s="94">
        <f t="shared" si="2"/>
        <v>1.00021</v>
      </c>
      <c r="G10" s="94">
        <f t="shared" si="2"/>
        <v>11.177966644910173</v>
      </c>
      <c r="H10" s="94">
        <f t="shared" si="2"/>
        <v>44.386389999999999</v>
      </c>
      <c r="I10" s="94">
        <f t="shared" si="2"/>
        <v>61.097089999999994</v>
      </c>
      <c r="J10" s="94">
        <f t="shared" si="2"/>
        <v>74.120800000000003</v>
      </c>
      <c r="K10" s="94">
        <f t="shared" si="2"/>
        <v>84.69923</v>
      </c>
      <c r="L10" s="94">
        <f t="shared" si="2"/>
        <v>97.687971720645805</v>
      </c>
      <c r="M10" s="94">
        <f t="shared" si="2"/>
        <v>97.662936572151807</v>
      </c>
      <c r="N10" s="94">
        <f t="shared" si="2"/>
        <v>90.928424519371816</v>
      </c>
      <c r="O10" s="94">
        <f t="shared" si="2"/>
        <v>99.055298971377667</v>
      </c>
      <c r="P10" s="94">
        <f t="shared" si="2"/>
        <v>133.8731250597113</v>
      </c>
      <c r="Q10" s="94">
        <f t="shared" si="2"/>
        <v>143.90465271806661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0</v>
      </c>
      <c r="F12" s="94">
        <v>0</v>
      </c>
      <c r="G12" s="94">
        <v>0</v>
      </c>
      <c r="H12" s="94">
        <v>0.99969000000000008</v>
      </c>
      <c r="I12" s="94">
        <v>10.699490000000001</v>
      </c>
      <c r="J12" s="94">
        <v>11.8033</v>
      </c>
      <c r="K12" s="94">
        <v>24.89977</v>
      </c>
      <c r="L12" s="94">
        <v>23.836820483424098</v>
      </c>
      <c r="M12" s="94">
        <v>19.999642234993772</v>
      </c>
      <c r="N12" s="94">
        <v>17.793978530846289</v>
      </c>
      <c r="O12" s="94">
        <v>17.795080234790504</v>
      </c>
      <c r="P12" s="94">
        <v>24.577242762969298</v>
      </c>
      <c r="Q12" s="94">
        <v>22.929206076239598</v>
      </c>
    </row>
    <row r="13" spans="1:17" ht="11.45" customHeight="1" x14ac:dyDescent="0.25">
      <c r="A13" s="17" t="s">
        <v>84</v>
      </c>
      <c r="B13" s="94">
        <v>0</v>
      </c>
      <c r="C13" s="94">
        <v>32.602539999999998</v>
      </c>
      <c r="D13" s="94">
        <v>3.0948899999999999</v>
      </c>
      <c r="E13" s="94">
        <v>1.9999500000000001</v>
      </c>
      <c r="F13" s="94">
        <v>1.00021</v>
      </c>
      <c r="G13" s="94">
        <v>11.177966644910173</v>
      </c>
      <c r="H13" s="94">
        <v>43.386699999999998</v>
      </c>
      <c r="I13" s="94">
        <v>50.397599999999997</v>
      </c>
      <c r="J13" s="94">
        <v>62.317500000000003</v>
      </c>
      <c r="K13" s="94">
        <v>59.799460000000003</v>
      </c>
      <c r="L13" s="94">
        <v>73.8511512372217</v>
      </c>
      <c r="M13" s="94">
        <v>77.663294337158035</v>
      </c>
      <c r="N13" s="94">
        <v>73.134445988525528</v>
      </c>
      <c r="O13" s="94">
        <v>81.260218736587163</v>
      </c>
      <c r="P13" s="94">
        <v>109.29588229674199</v>
      </c>
      <c r="Q13" s="94">
        <v>120.97544664182701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0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1.4048479354590335</v>
      </c>
      <c r="M15" s="92">
        <v>3.2503573676289941</v>
      </c>
      <c r="N15" s="92">
        <v>3.2725936182641089</v>
      </c>
      <c r="O15" s="92">
        <v>3.2362855520630998</v>
      </c>
      <c r="P15" s="92">
        <v>4.4174659522614625</v>
      </c>
      <c r="Q15" s="92">
        <v>5.5288009974377301</v>
      </c>
    </row>
    <row r="17" spans="1:17" ht="11.45" customHeight="1" x14ac:dyDescent="0.25">
      <c r="A17" s="27" t="s">
        <v>81</v>
      </c>
      <c r="B17" s="71">
        <f t="shared" ref="B17:Q17" si="3">B18+B42</f>
        <v>1322.4106095287523</v>
      </c>
      <c r="C17" s="71">
        <f t="shared" si="3"/>
        <v>1355.56178</v>
      </c>
      <c r="D17" s="71">
        <f t="shared" si="3"/>
        <v>1672.72147</v>
      </c>
      <c r="E17" s="71">
        <f t="shared" si="3"/>
        <v>1504.6125299999999</v>
      </c>
      <c r="F17" s="71">
        <f t="shared" si="3"/>
        <v>1489.9276</v>
      </c>
      <c r="G17" s="71">
        <f t="shared" si="3"/>
        <v>1679.9565340263389</v>
      </c>
      <c r="H17" s="71">
        <f t="shared" si="3"/>
        <v>1737.1286699999998</v>
      </c>
      <c r="I17" s="71">
        <f t="shared" si="3"/>
        <v>1921.79684</v>
      </c>
      <c r="J17" s="71">
        <f t="shared" si="3"/>
        <v>2060.70453</v>
      </c>
      <c r="K17" s="71">
        <f t="shared" si="3"/>
        <v>1848.7211500000001</v>
      </c>
      <c r="L17" s="71">
        <f t="shared" si="3"/>
        <v>2144.4069834813317</v>
      </c>
      <c r="M17" s="71">
        <f t="shared" si="3"/>
        <v>2108.1597283716264</v>
      </c>
      <c r="N17" s="71">
        <f t="shared" si="3"/>
        <v>2046.8471432274841</v>
      </c>
      <c r="O17" s="71">
        <f t="shared" si="3"/>
        <v>2045.8099625140408</v>
      </c>
      <c r="P17" s="71">
        <f t="shared" si="3"/>
        <v>2032.0978839751388</v>
      </c>
      <c r="Q17" s="71">
        <f t="shared" si="3"/>
        <v>2022.2814413613687</v>
      </c>
    </row>
    <row r="18" spans="1:17" ht="11.45" customHeight="1" x14ac:dyDescent="0.25">
      <c r="A18" s="25" t="s">
        <v>39</v>
      </c>
      <c r="B18" s="24">
        <f t="shared" ref="B18:Q18" si="4">B19+B21+B33</f>
        <v>921.55908812588359</v>
      </c>
      <c r="C18" s="24">
        <f t="shared" si="4"/>
        <v>956.7614898832943</v>
      </c>
      <c r="D18" s="24">
        <f t="shared" si="4"/>
        <v>1092.2371094763269</v>
      </c>
      <c r="E18" s="24">
        <f t="shared" si="4"/>
        <v>1050.4196519436061</v>
      </c>
      <c r="F18" s="24">
        <f t="shared" si="4"/>
        <v>976.14962870064016</v>
      </c>
      <c r="G18" s="24">
        <f t="shared" si="4"/>
        <v>1016.4130618850216</v>
      </c>
      <c r="H18" s="24">
        <f t="shared" si="4"/>
        <v>992.48903936127272</v>
      </c>
      <c r="I18" s="24">
        <f t="shared" si="4"/>
        <v>1065.0037504091233</v>
      </c>
      <c r="J18" s="24">
        <f t="shared" si="4"/>
        <v>1103.7274340173526</v>
      </c>
      <c r="K18" s="24">
        <f t="shared" si="4"/>
        <v>1035.3233032893017</v>
      </c>
      <c r="L18" s="24">
        <f t="shared" si="4"/>
        <v>1048.1448453365779</v>
      </c>
      <c r="M18" s="24">
        <f t="shared" si="4"/>
        <v>1029.7261633098899</v>
      </c>
      <c r="N18" s="24">
        <f t="shared" si="4"/>
        <v>1004.3952906541838</v>
      </c>
      <c r="O18" s="24">
        <f t="shared" si="4"/>
        <v>1002.919432687373</v>
      </c>
      <c r="P18" s="24">
        <f t="shared" si="4"/>
        <v>1000.0998916094475</v>
      </c>
      <c r="Q18" s="24">
        <f t="shared" si="4"/>
        <v>1014.4259683746291</v>
      </c>
    </row>
    <row r="19" spans="1:17" ht="11.45" customHeight="1" x14ac:dyDescent="0.25">
      <c r="A19" s="91" t="s">
        <v>80</v>
      </c>
      <c r="B19" s="90">
        <v>2.0288890582460555</v>
      </c>
      <c r="C19" s="90">
        <v>2.1342230799814619</v>
      </c>
      <c r="D19" s="90">
        <v>1.8614262829537214</v>
      </c>
      <c r="E19" s="90">
        <v>1.8898223589564991</v>
      </c>
      <c r="F19" s="90">
        <v>1.9929675040894201</v>
      </c>
      <c r="G19" s="90">
        <v>2.1801402909077536</v>
      </c>
      <c r="H19" s="90">
        <v>2.2536779657650174</v>
      </c>
      <c r="I19" s="90">
        <v>2.4583340333456354</v>
      </c>
      <c r="J19" s="90">
        <v>2.6706104721474135</v>
      </c>
      <c r="K19" s="90">
        <v>2.3386602159836087</v>
      </c>
      <c r="L19" s="90">
        <v>2.1460502107220139</v>
      </c>
      <c r="M19" s="90">
        <v>2.5905519775159029</v>
      </c>
      <c r="N19" s="90">
        <v>2.933025093226203</v>
      </c>
      <c r="O19" s="90">
        <v>2.9243384423440815</v>
      </c>
      <c r="P19" s="90">
        <v>3.23048218226756</v>
      </c>
      <c r="Q19" s="90">
        <v>3.5815939017890073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8">
        <v>3.5598589865698401E-3</v>
      </c>
      <c r="I20" s="88">
        <v>4.0377076347032033E-2</v>
      </c>
      <c r="J20" s="88">
        <v>4.5615096777187822E-2</v>
      </c>
      <c r="K20" s="88">
        <v>9.164703464260715E-2</v>
      </c>
      <c r="L20" s="88">
        <v>8.2066612652070742E-2</v>
      </c>
      <c r="M20" s="88">
        <v>8.7830750700351581E-2</v>
      </c>
      <c r="N20" s="88">
        <v>9.1156870866033191E-2</v>
      </c>
      <c r="O20" s="88">
        <v>8.9648438391471644E-2</v>
      </c>
      <c r="P20" s="88">
        <v>0.1377992761686879</v>
      </c>
      <c r="Q20" s="88">
        <v>0.13693305170552786</v>
      </c>
    </row>
    <row r="21" spans="1:17" ht="11.45" customHeight="1" x14ac:dyDescent="0.25">
      <c r="A21" s="19" t="s">
        <v>29</v>
      </c>
      <c r="B21" s="21">
        <f>B22+B24+B26+B27+B29+B32</f>
        <v>738.16983460631468</v>
      </c>
      <c r="C21" s="21">
        <f t="shared" ref="C21:Q21" si="5">C22+C24+C26+C27+C29+C32</f>
        <v>778.77617741045253</v>
      </c>
      <c r="D21" s="21">
        <f t="shared" si="5"/>
        <v>915.36718433802332</v>
      </c>
      <c r="E21" s="21">
        <f t="shared" si="5"/>
        <v>869.34871043138105</v>
      </c>
      <c r="F21" s="21">
        <f t="shared" si="5"/>
        <v>807.93922035766536</v>
      </c>
      <c r="G21" s="21">
        <f t="shared" si="5"/>
        <v>853.47501851613458</v>
      </c>
      <c r="H21" s="21">
        <f t="shared" si="5"/>
        <v>826.20186639628423</v>
      </c>
      <c r="I21" s="21">
        <f t="shared" si="5"/>
        <v>867.65016201014032</v>
      </c>
      <c r="J21" s="21">
        <f t="shared" si="5"/>
        <v>911.00678434421536</v>
      </c>
      <c r="K21" s="21">
        <f t="shared" si="5"/>
        <v>860.12394453858815</v>
      </c>
      <c r="L21" s="21">
        <f t="shared" si="5"/>
        <v>877.25895219742836</v>
      </c>
      <c r="M21" s="21">
        <f t="shared" si="5"/>
        <v>870.0918600519235</v>
      </c>
      <c r="N21" s="21">
        <f t="shared" si="5"/>
        <v>847.50631544743283</v>
      </c>
      <c r="O21" s="21">
        <f t="shared" si="5"/>
        <v>852.5146431965693</v>
      </c>
      <c r="P21" s="21">
        <f t="shared" si="5"/>
        <v>849.98957000902271</v>
      </c>
      <c r="Q21" s="21">
        <f t="shared" si="5"/>
        <v>865.84383093151757</v>
      </c>
    </row>
    <row r="22" spans="1:17" ht="11.45" customHeight="1" x14ac:dyDescent="0.25">
      <c r="A22" s="62" t="s">
        <v>59</v>
      </c>
      <c r="B22" s="70">
        <v>563.05332897309313</v>
      </c>
      <c r="C22" s="70">
        <v>592.62669463348323</v>
      </c>
      <c r="D22" s="70">
        <v>704.83198461959921</v>
      </c>
      <c r="E22" s="70">
        <v>650.5943174473515</v>
      </c>
      <c r="F22" s="70">
        <v>581.5379262583424</v>
      </c>
      <c r="G22" s="70">
        <v>614.5768185712908</v>
      </c>
      <c r="H22" s="70">
        <v>579.92310172016914</v>
      </c>
      <c r="I22" s="70">
        <v>594.42955950825126</v>
      </c>
      <c r="J22" s="70">
        <v>631.66247101609656</v>
      </c>
      <c r="K22" s="70">
        <v>576.99414878011839</v>
      </c>
      <c r="L22" s="70">
        <v>579.29272088804464</v>
      </c>
      <c r="M22" s="70">
        <v>544.16114077272482</v>
      </c>
      <c r="N22" s="70">
        <v>525.44158015114283</v>
      </c>
      <c r="O22" s="70">
        <v>532.71251847939743</v>
      </c>
      <c r="P22" s="70">
        <v>530.70088600234021</v>
      </c>
      <c r="Q22" s="70">
        <v>546.33020729514931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0.91603347795842605</v>
      </c>
      <c r="I23" s="70">
        <v>9.7632491685977314</v>
      </c>
      <c r="J23" s="70">
        <v>10.78904806463531</v>
      </c>
      <c r="K23" s="70">
        <v>22.611152479708387</v>
      </c>
      <c r="L23" s="70">
        <v>22.152599738702669</v>
      </c>
      <c r="M23" s="70">
        <v>18.44938141015729</v>
      </c>
      <c r="N23" s="70">
        <v>16.330446807325753</v>
      </c>
      <c r="O23" s="70">
        <v>16.330820229885973</v>
      </c>
      <c r="P23" s="70">
        <v>22.637548770466157</v>
      </c>
      <c r="Q23" s="70">
        <v>20.887533476777051</v>
      </c>
    </row>
    <row r="24" spans="1:17" ht="11.45" customHeight="1" x14ac:dyDescent="0.25">
      <c r="A24" s="62" t="s">
        <v>58</v>
      </c>
      <c r="B24" s="70">
        <v>175.11650563322149</v>
      </c>
      <c r="C24" s="70">
        <v>183.04907277696933</v>
      </c>
      <c r="D24" s="70">
        <v>209.23518971842401</v>
      </c>
      <c r="E24" s="70">
        <v>214.85414298402955</v>
      </c>
      <c r="F24" s="70">
        <v>220.50135409932292</v>
      </c>
      <c r="G24" s="70">
        <v>229.91763028924623</v>
      </c>
      <c r="H24" s="70">
        <v>240.57909467611512</v>
      </c>
      <c r="I24" s="70">
        <v>254.01769250188906</v>
      </c>
      <c r="J24" s="70">
        <v>270.1456933281188</v>
      </c>
      <c r="K24" s="70">
        <v>274.13122575846972</v>
      </c>
      <c r="L24" s="70">
        <v>285.92786720034991</v>
      </c>
      <c r="M24" s="70">
        <v>283.22182616904189</v>
      </c>
      <c r="N24" s="70">
        <v>278.91325332296555</v>
      </c>
      <c r="O24" s="70">
        <v>276.25013009936583</v>
      </c>
      <c r="P24" s="70">
        <v>277.81889063570799</v>
      </c>
      <c r="Q24" s="70">
        <v>274.51905599288693</v>
      </c>
    </row>
    <row r="25" spans="1:17" ht="11.45" customHeight="1" x14ac:dyDescent="0.25">
      <c r="A25" s="87" t="s">
        <v>75</v>
      </c>
      <c r="B25" s="70">
        <v>0</v>
      </c>
      <c r="C25" s="70">
        <v>8.32355426107444</v>
      </c>
      <c r="D25" s="70">
        <v>0.70141268595928741</v>
      </c>
      <c r="E25" s="70">
        <v>0.5323845187456917</v>
      </c>
      <c r="F25" s="70">
        <v>0.26173740769551918</v>
      </c>
      <c r="G25" s="70">
        <v>2.742502080009507</v>
      </c>
      <c r="H25" s="70">
        <v>12.26004055291151</v>
      </c>
      <c r="I25" s="70">
        <v>12.539034891225116</v>
      </c>
      <c r="J25" s="70">
        <v>16.913347034815384</v>
      </c>
      <c r="K25" s="70">
        <v>18.761529988175482</v>
      </c>
      <c r="L25" s="70">
        <v>16.997321819309931</v>
      </c>
      <c r="M25" s="70">
        <v>17.292896341390058</v>
      </c>
      <c r="N25" s="70">
        <v>16.195580751294738</v>
      </c>
      <c r="O25" s="70">
        <v>17.855244655120199</v>
      </c>
      <c r="P25" s="70">
        <v>24.874063982956852</v>
      </c>
      <c r="Q25" s="70">
        <v>28.027958942784512</v>
      </c>
    </row>
    <row r="26" spans="1:17" ht="11.45" customHeight="1" x14ac:dyDescent="0.25">
      <c r="A26" s="62" t="s">
        <v>57</v>
      </c>
      <c r="B26" s="70">
        <v>0</v>
      </c>
      <c r="C26" s="70">
        <v>0</v>
      </c>
      <c r="D26" s="70">
        <v>0</v>
      </c>
      <c r="E26" s="70">
        <v>0</v>
      </c>
      <c r="F26" s="70">
        <v>0</v>
      </c>
      <c r="G26" s="70">
        <v>1.0986858835517255</v>
      </c>
      <c r="H26" s="70">
        <v>1.0994699999999999</v>
      </c>
      <c r="I26" s="70">
        <v>1.1000700000000001</v>
      </c>
      <c r="J26" s="70">
        <v>1.0983400000000001</v>
      </c>
      <c r="K26" s="70">
        <v>1.0988599999999999</v>
      </c>
      <c r="L26" s="70">
        <v>2.1973301437514601</v>
      </c>
      <c r="M26" s="70">
        <v>31.86156768371702</v>
      </c>
      <c r="N26" s="70">
        <v>34.051947018445389</v>
      </c>
      <c r="O26" s="70">
        <v>36.247861399018831</v>
      </c>
      <c r="P26" s="70">
        <v>32.95192872540607</v>
      </c>
      <c r="Q26" s="70">
        <v>37.319085203560476</v>
      </c>
    </row>
    <row r="27" spans="1:17" ht="11.45" customHeight="1" x14ac:dyDescent="0.25">
      <c r="A27" s="62" t="s">
        <v>56</v>
      </c>
      <c r="B27" s="70">
        <v>0</v>
      </c>
      <c r="C27" s="70">
        <v>3.1004100000000001</v>
      </c>
      <c r="D27" s="70">
        <v>1.3000100000000001</v>
      </c>
      <c r="E27" s="70">
        <v>3.9002500000000002</v>
      </c>
      <c r="F27" s="70">
        <v>5.89994</v>
      </c>
      <c r="G27" s="70">
        <v>7.8818837720458221</v>
      </c>
      <c r="H27" s="70">
        <v>4.6002000000000001</v>
      </c>
      <c r="I27" s="70">
        <v>18.10284</v>
      </c>
      <c r="J27" s="70">
        <v>8.1002799999999997</v>
      </c>
      <c r="K27" s="70">
        <v>7.8997099999999998</v>
      </c>
      <c r="L27" s="70">
        <v>9.8410339652822252</v>
      </c>
      <c r="M27" s="70">
        <v>10.843452749645976</v>
      </c>
      <c r="N27" s="70">
        <v>9.0943627041744843</v>
      </c>
      <c r="O27" s="70">
        <v>7.2976814152613372</v>
      </c>
      <c r="P27" s="70">
        <v>8.4924146997675383</v>
      </c>
      <c r="Q27" s="70">
        <v>7.6327410057734513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1.0750353900316084E-3</v>
      </c>
      <c r="O29" s="70">
        <v>1.1031664941941344E-3</v>
      </c>
      <c r="P29" s="70">
        <v>9.6711259845069057E-3</v>
      </c>
      <c r="Q29" s="70">
        <v>1.6804391524634095E-2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2.2998455382371286E-5</v>
      </c>
      <c r="O30" s="70">
        <v>2.3153841513779138E-5</v>
      </c>
      <c r="P30" s="70">
        <v>2.7775959959226465E-4</v>
      </c>
      <c r="Q30" s="70">
        <v>4.309036092542986E-4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3.3504677369272472E-4</v>
      </c>
      <c r="O31" s="70">
        <v>3.4788653570767483E-4</v>
      </c>
      <c r="P31" s="70">
        <v>3.1594993462207214E-3</v>
      </c>
      <c r="Q31" s="70">
        <v>5.5337616807673616E-3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3.8726767938459254E-3</v>
      </c>
      <c r="N32" s="70">
        <v>4.0972153145271565E-3</v>
      </c>
      <c r="O32" s="70">
        <v>5.3486370316718638E-3</v>
      </c>
      <c r="P32" s="70">
        <v>1.577881981640987E-2</v>
      </c>
      <c r="Q32" s="70">
        <v>2.5937042622759546E-2</v>
      </c>
    </row>
    <row r="33" spans="1:17" ht="11.45" customHeight="1" x14ac:dyDescent="0.25">
      <c r="A33" s="19" t="s">
        <v>28</v>
      </c>
      <c r="B33" s="21">
        <f>B34+B36+B38+B39+B41</f>
        <v>181.36036446132292</v>
      </c>
      <c r="C33" s="21">
        <f t="shared" ref="C33:Q33" si="6">C34+C36+C38+C39+C41</f>
        <v>175.8510893928603</v>
      </c>
      <c r="D33" s="21">
        <f t="shared" si="6"/>
        <v>175.00849885534987</v>
      </c>
      <c r="E33" s="21">
        <f t="shared" si="6"/>
        <v>179.1811191532685</v>
      </c>
      <c r="F33" s="21">
        <f t="shared" si="6"/>
        <v>166.21744083888544</v>
      </c>
      <c r="G33" s="21">
        <f t="shared" si="6"/>
        <v>160.75790307797936</v>
      </c>
      <c r="H33" s="21">
        <f t="shared" si="6"/>
        <v>164.03349499922348</v>
      </c>
      <c r="I33" s="21">
        <f t="shared" si="6"/>
        <v>194.89525436563747</v>
      </c>
      <c r="J33" s="21">
        <f t="shared" si="6"/>
        <v>190.05003920098983</v>
      </c>
      <c r="K33" s="21">
        <f t="shared" si="6"/>
        <v>172.86069853472986</v>
      </c>
      <c r="L33" s="21">
        <f t="shared" si="6"/>
        <v>168.73984292842755</v>
      </c>
      <c r="M33" s="21">
        <f t="shared" si="6"/>
        <v>157.04375128045049</v>
      </c>
      <c r="N33" s="21">
        <f t="shared" si="6"/>
        <v>153.95595011352472</v>
      </c>
      <c r="O33" s="21">
        <f t="shared" si="6"/>
        <v>147.48045104845971</v>
      </c>
      <c r="P33" s="21">
        <f t="shared" si="6"/>
        <v>146.87983941815716</v>
      </c>
      <c r="Q33" s="21">
        <f t="shared" si="6"/>
        <v>145.00054354132251</v>
      </c>
    </row>
    <row r="34" spans="1:17" ht="11.45" customHeight="1" x14ac:dyDescent="0.25">
      <c r="A34" s="62" t="s">
        <v>59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</row>
    <row r="36" spans="1:17" ht="11.45" customHeight="1" x14ac:dyDescent="0.25">
      <c r="A36" s="62" t="s">
        <v>58</v>
      </c>
      <c r="B36" s="20">
        <v>181.36036446132292</v>
      </c>
      <c r="C36" s="20">
        <v>175.8510893928603</v>
      </c>
      <c r="D36" s="20">
        <v>175.00849885534987</v>
      </c>
      <c r="E36" s="20">
        <v>179.1811191532685</v>
      </c>
      <c r="F36" s="20">
        <v>166.21744083888544</v>
      </c>
      <c r="G36" s="20">
        <v>160.75790307797936</v>
      </c>
      <c r="H36" s="20">
        <v>164.03349499922348</v>
      </c>
      <c r="I36" s="20">
        <v>194.89525436563747</v>
      </c>
      <c r="J36" s="20">
        <v>190.05003920098983</v>
      </c>
      <c r="K36" s="20">
        <v>172.86069853472986</v>
      </c>
      <c r="L36" s="20">
        <v>167.33499499296852</v>
      </c>
      <c r="M36" s="20">
        <v>153.79726658961533</v>
      </c>
      <c r="N36" s="20">
        <v>150.68778875734884</v>
      </c>
      <c r="O36" s="20">
        <v>144.25077535083011</v>
      </c>
      <c r="P36" s="20">
        <v>142.48360969603584</v>
      </c>
      <c r="Q36" s="20">
        <v>139.50691610399684</v>
      </c>
    </row>
    <row r="37" spans="1:17" ht="11.45" customHeight="1" x14ac:dyDescent="0.25">
      <c r="A37" s="87" t="s">
        <v>75</v>
      </c>
      <c r="B37" s="20">
        <v>0</v>
      </c>
      <c r="C37" s="20">
        <v>7.9962496516654493</v>
      </c>
      <c r="D37" s="20">
        <v>0.58667560372147587</v>
      </c>
      <c r="E37" s="20">
        <v>0.4439907583993763</v>
      </c>
      <c r="F37" s="20">
        <v>0.19519331361968756</v>
      </c>
      <c r="G37" s="20">
        <v>1.7698304119737964</v>
      </c>
      <c r="H37" s="20">
        <v>6.2323120703077066</v>
      </c>
      <c r="I37" s="20">
        <v>7.5465262986074686</v>
      </c>
      <c r="J37" s="20">
        <v>8.3241570378578462</v>
      </c>
      <c r="K37" s="20">
        <v>8.1771682165361153</v>
      </c>
      <c r="L37" s="20">
        <v>7.8141264421313528</v>
      </c>
      <c r="M37" s="20">
        <v>7.7061563213882458</v>
      </c>
      <c r="N37" s="20">
        <v>7.3419921347562838</v>
      </c>
      <c r="O37" s="20">
        <v>7.8156462205106578</v>
      </c>
      <c r="P37" s="20">
        <v>10.249756986153944</v>
      </c>
      <c r="Q37" s="20">
        <v>11.30403982753119</v>
      </c>
    </row>
    <row r="38" spans="1:17" ht="11.45" customHeight="1" x14ac:dyDescent="0.25">
      <c r="A38" s="62" t="s">
        <v>57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</row>
    <row r="39" spans="1:17" ht="11.45" customHeight="1" x14ac:dyDescent="0.25">
      <c r="A39" s="62" t="s">
        <v>56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ht="11.45" customHeight="1" x14ac:dyDescent="0.25">
      <c r="A41" s="62" t="s">
        <v>55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1.4048479354590335</v>
      </c>
      <c r="M41" s="20">
        <v>3.2464846908351483</v>
      </c>
      <c r="N41" s="20">
        <v>3.2681613561758889</v>
      </c>
      <c r="O41" s="20">
        <v>3.2296756976295957</v>
      </c>
      <c r="P41" s="20">
        <v>4.3962297221213102</v>
      </c>
      <c r="Q41" s="20">
        <v>5.4936274373256637</v>
      </c>
    </row>
    <row r="42" spans="1:17" ht="11.45" customHeight="1" x14ac:dyDescent="0.25">
      <c r="A42" s="25" t="s">
        <v>18</v>
      </c>
      <c r="B42" s="24">
        <f t="shared" ref="B42" si="7">B43+B52</f>
        <v>400.85152140286868</v>
      </c>
      <c r="C42" s="24">
        <f t="shared" ref="C42:Q42" si="8">C43+C52</f>
        <v>398.80029011670575</v>
      </c>
      <c r="D42" s="24">
        <f t="shared" si="8"/>
        <v>580.4843605236731</v>
      </c>
      <c r="E42" s="24">
        <f t="shared" si="8"/>
        <v>454.19287805639385</v>
      </c>
      <c r="F42" s="24">
        <f t="shared" si="8"/>
        <v>513.77797129935993</v>
      </c>
      <c r="G42" s="24">
        <f t="shared" si="8"/>
        <v>663.54347214131712</v>
      </c>
      <c r="H42" s="24">
        <f t="shared" si="8"/>
        <v>744.63963063872711</v>
      </c>
      <c r="I42" s="24">
        <f t="shared" si="8"/>
        <v>856.79308959087655</v>
      </c>
      <c r="J42" s="24">
        <f t="shared" si="8"/>
        <v>956.97709598264748</v>
      </c>
      <c r="K42" s="24">
        <f t="shared" si="8"/>
        <v>813.39784671069833</v>
      </c>
      <c r="L42" s="24">
        <f t="shared" si="8"/>
        <v>1096.2621381447539</v>
      </c>
      <c r="M42" s="24">
        <f t="shared" si="8"/>
        <v>1078.4335650617363</v>
      </c>
      <c r="N42" s="24">
        <f t="shared" si="8"/>
        <v>1042.4518525733004</v>
      </c>
      <c r="O42" s="24">
        <f t="shared" si="8"/>
        <v>1042.8905298266677</v>
      </c>
      <c r="P42" s="24">
        <f t="shared" si="8"/>
        <v>1031.9979923656913</v>
      </c>
      <c r="Q42" s="24">
        <f t="shared" si="8"/>
        <v>1007.8554729867396</v>
      </c>
    </row>
    <row r="43" spans="1:17" ht="11.45" customHeight="1" x14ac:dyDescent="0.25">
      <c r="A43" s="23" t="s">
        <v>27</v>
      </c>
      <c r="B43" s="22">
        <f>B44+B46+B48+B49+B51</f>
        <v>136.17295769284985</v>
      </c>
      <c r="C43" s="22">
        <f t="shared" ref="C43:Q43" si="9">C44+C46+C48+C49+C51</f>
        <v>141.08529928172817</v>
      </c>
      <c r="D43" s="22">
        <f t="shared" si="9"/>
        <v>159.61672940111691</v>
      </c>
      <c r="E43" s="22">
        <f t="shared" si="9"/>
        <v>152.33702047261437</v>
      </c>
      <c r="F43" s="22">
        <f t="shared" si="9"/>
        <v>159.2252748029386</v>
      </c>
      <c r="G43" s="22">
        <f t="shared" si="9"/>
        <v>168.96839653995536</v>
      </c>
      <c r="H43" s="22">
        <f t="shared" si="9"/>
        <v>146.57648772691618</v>
      </c>
      <c r="I43" s="22">
        <f t="shared" si="9"/>
        <v>176.91442737763714</v>
      </c>
      <c r="J43" s="22">
        <f t="shared" si="9"/>
        <v>181.73917714661562</v>
      </c>
      <c r="K43" s="22">
        <f t="shared" si="9"/>
        <v>189.93038692215961</v>
      </c>
      <c r="L43" s="22">
        <f t="shared" si="9"/>
        <v>205.4294113640504</v>
      </c>
      <c r="M43" s="22">
        <f t="shared" si="9"/>
        <v>211.25553447379204</v>
      </c>
      <c r="N43" s="22">
        <f t="shared" si="9"/>
        <v>226.03576343856633</v>
      </c>
      <c r="O43" s="22">
        <f t="shared" si="9"/>
        <v>204.19979613629857</v>
      </c>
      <c r="P43" s="22">
        <f t="shared" si="9"/>
        <v>176.89963252306808</v>
      </c>
      <c r="Q43" s="22">
        <f t="shared" si="9"/>
        <v>208.03850685664071</v>
      </c>
    </row>
    <row r="44" spans="1:17" ht="11.45" customHeight="1" x14ac:dyDescent="0.25">
      <c r="A44" s="62" t="s">
        <v>59</v>
      </c>
      <c r="B44" s="70">
        <v>39.929323042088157</v>
      </c>
      <c r="C44" s="70">
        <v>40.71531228653528</v>
      </c>
      <c r="D44" s="70">
        <v>41.505659097447023</v>
      </c>
      <c r="E44" s="70">
        <v>41.109360193691913</v>
      </c>
      <c r="F44" s="70">
        <v>49.765206237568265</v>
      </c>
      <c r="G44" s="70">
        <v>50.075692581068125</v>
      </c>
      <c r="H44" s="70">
        <v>50.707650314065759</v>
      </c>
      <c r="I44" s="70">
        <v>54.544126458403092</v>
      </c>
      <c r="J44" s="70">
        <v>56.710428511756071</v>
      </c>
      <c r="K44" s="70">
        <v>56.062561003897947</v>
      </c>
      <c r="L44" s="70">
        <v>41.896492393485396</v>
      </c>
      <c r="M44" s="70">
        <v>43.134108388269972</v>
      </c>
      <c r="N44" s="70">
        <v>44.156215399462255</v>
      </c>
      <c r="O44" s="70">
        <v>44.839171877404844</v>
      </c>
      <c r="P44" s="70">
        <v>42.236009069295612</v>
      </c>
      <c r="Q44" s="70">
        <v>49.808721430316282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8.0096663055004222E-2</v>
      </c>
      <c r="I45" s="70">
        <v>0.89586375505523885</v>
      </c>
      <c r="J45" s="70">
        <v>0.96863683858750149</v>
      </c>
      <c r="K45" s="70">
        <v>2.1969704856490031</v>
      </c>
      <c r="L45" s="70">
        <v>1.6021541320693597</v>
      </c>
      <c r="M45" s="70">
        <v>1.4624300741361311</v>
      </c>
      <c r="N45" s="70">
        <v>1.37235185419912</v>
      </c>
      <c r="O45" s="70">
        <v>1.3745884126715471</v>
      </c>
      <c r="P45" s="70">
        <v>1.8016169567348603</v>
      </c>
      <c r="Q45" s="70">
        <v>1.9043086441477663</v>
      </c>
    </row>
    <row r="46" spans="1:17" ht="11.45" customHeight="1" x14ac:dyDescent="0.25">
      <c r="A46" s="62" t="s">
        <v>58</v>
      </c>
      <c r="B46" s="70">
        <v>96.243634650761692</v>
      </c>
      <c r="C46" s="70">
        <v>100.3699869951929</v>
      </c>
      <c r="D46" s="70">
        <v>118.11107030366991</v>
      </c>
      <c r="E46" s="70">
        <v>111.22766027892244</v>
      </c>
      <c r="F46" s="70">
        <v>109.46006856537035</v>
      </c>
      <c r="G46" s="70">
        <v>118.89270395888724</v>
      </c>
      <c r="H46" s="70">
        <v>95.868837412850425</v>
      </c>
      <c r="I46" s="70">
        <v>122.37030091923404</v>
      </c>
      <c r="J46" s="70">
        <v>125.02874863485954</v>
      </c>
      <c r="K46" s="70">
        <v>133.86782591826167</v>
      </c>
      <c r="L46" s="70">
        <v>163.53291897056499</v>
      </c>
      <c r="M46" s="70">
        <v>168.12142608552207</v>
      </c>
      <c r="N46" s="70">
        <v>181.86718524304271</v>
      </c>
      <c r="O46" s="70">
        <v>159.34089466185321</v>
      </c>
      <c r="P46" s="70">
        <v>134.64384829506585</v>
      </c>
      <c r="Q46" s="70">
        <v>158.1798478692678</v>
      </c>
    </row>
    <row r="47" spans="1:17" ht="11.45" customHeight="1" x14ac:dyDescent="0.25">
      <c r="A47" s="87" t="s">
        <v>75</v>
      </c>
      <c r="B47" s="70">
        <v>0</v>
      </c>
      <c r="C47" s="70">
        <v>4.5639948908986536</v>
      </c>
      <c r="D47" s="70">
        <v>0.39594010536521429</v>
      </c>
      <c r="E47" s="70">
        <v>0.27560969300557092</v>
      </c>
      <c r="F47" s="70">
        <v>0.12869283370628579</v>
      </c>
      <c r="G47" s="70">
        <v>1.323495025128558</v>
      </c>
      <c r="H47" s="70">
        <v>3.7861715322269558</v>
      </c>
      <c r="I47" s="70">
        <v>4.9150482378260527</v>
      </c>
      <c r="J47" s="70">
        <v>5.7036908101542529</v>
      </c>
      <c r="K47" s="70">
        <v>6.5130666686276788</v>
      </c>
      <c r="L47" s="70">
        <v>7.9423629029893679</v>
      </c>
      <c r="M47" s="70">
        <v>8.8181975166484552</v>
      </c>
      <c r="N47" s="70">
        <v>9.2735695690008093</v>
      </c>
      <c r="O47" s="70">
        <v>9.0900860468263307</v>
      </c>
      <c r="P47" s="70">
        <v>10.370055828172594</v>
      </c>
      <c r="Q47" s="70">
        <v>13.880538349886921</v>
      </c>
    </row>
    <row r="48" spans="1:17" ht="11.45" customHeight="1" x14ac:dyDescent="0.25">
      <c r="A48" s="62" t="s">
        <v>57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6.7688193043114186E-3</v>
      </c>
      <c r="O48" s="70">
        <v>7.9282815026394254E-3</v>
      </c>
      <c r="P48" s="70">
        <v>9.0250243045946494E-3</v>
      </c>
      <c r="Q48" s="70">
        <v>3.5949747517388955E-2</v>
      </c>
    </row>
    <row r="49" spans="1:17" ht="11.45" customHeight="1" x14ac:dyDescent="0.25">
      <c r="A49" s="62" t="s">
        <v>56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5.5939767570712048E-3</v>
      </c>
      <c r="O49" s="70">
        <v>1.0887984671744391E-2</v>
      </c>
      <c r="P49" s="70">
        <v>8.4522234244878321E-3</v>
      </c>
      <c r="Q49" s="70">
        <v>1.0285053730725522E-2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9.1333086612449576E-4</v>
      </c>
      <c r="P51" s="70">
        <v>2.2979109775226143E-3</v>
      </c>
      <c r="Q51" s="70">
        <v>3.702755808539686E-3</v>
      </c>
    </row>
    <row r="52" spans="1:17" ht="11.45" customHeight="1" x14ac:dyDescent="0.25">
      <c r="A52" s="19" t="s">
        <v>76</v>
      </c>
      <c r="B52" s="21">
        <f>B53+B55</f>
        <v>264.67856371001886</v>
      </c>
      <c r="C52" s="21">
        <f t="shared" ref="C52:Q52" si="10">C53+C55</f>
        <v>257.71499083497758</v>
      </c>
      <c r="D52" s="21">
        <f t="shared" si="10"/>
        <v>420.86763112255619</v>
      </c>
      <c r="E52" s="21">
        <f t="shared" si="10"/>
        <v>301.85585758377948</v>
      </c>
      <c r="F52" s="21">
        <f t="shared" si="10"/>
        <v>354.55269649642139</v>
      </c>
      <c r="G52" s="21">
        <f t="shared" si="10"/>
        <v>494.57507560136173</v>
      </c>
      <c r="H52" s="21">
        <f t="shared" si="10"/>
        <v>598.06314291181093</v>
      </c>
      <c r="I52" s="21">
        <f t="shared" si="10"/>
        <v>679.87866221323941</v>
      </c>
      <c r="J52" s="21">
        <f t="shared" si="10"/>
        <v>775.23791883603189</v>
      </c>
      <c r="K52" s="21">
        <f t="shared" si="10"/>
        <v>623.46745978853869</v>
      </c>
      <c r="L52" s="21">
        <f t="shared" si="10"/>
        <v>890.83272678070352</v>
      </c>
      <c r="M52" s="21">
        <f t="shared" si="10"/>
        <v>867.17803058794436</v>
      </c>
      <c r="N52" s="21">
        <f t="shared" si="10"/>
        <v>816.41608913473408</v>
      </c>
      <c r="O52" s="21">
        <f t="shared" si="10"/>
        <v>838.69073369036903</v>
      </c>
      <c r="P52" s="21">
        <f t="shared" si="10"/>
        <v>855.09835984262327</v>
      </c>
      <c r="Q52" s="21">
        <f t="shared" si="10"/>
        <v>799.81696613009899</v>
      </c>
    </row>
    <row r="53" spans="1:17" ht="11.45" customHeight="1" x14ac:dyDescent="0.25">
      <c r="A53" s="17" t="s">
        <v>23</v>
      </c>
      <c r="B53" s="20">
        <v>126.9787837618853</v>
      </c>
      <c r="C53" s="20">
        <v>134.40967233220294</v>
      </c>
      <c r="D53" s="20">
        <v>217.75038524784182</v>
      </c>
      <c r="E53" s="20">
        <v>210.26098575548482</v>
      </c>
      <c r="F53" s="20">
        <v>233.21085011149376</v>
      </c>
      <c r="G53" s="20">
        <v>269.82590041366365</v>
      </c>
      <c r="H53" s="20">
        <v>313.24902181682785</v>
      </c>
      <c r="I53" s="20">
        <v>339.61343595707132</v>
      </c>
      <c r="J53" s="20">
        <v>425.72701749831316</v>
      </c>
      <c r="K53" s="20">
        <v>348.07794423635875</v>
      </c>
      <c r="L53" s="20">
        <v>480.15328544981236</v>
      </c>
      <c r="M53" s="20">
        <v>472.05078241528594</v>
      </c>
      <c r="N53" s="20">
        <v>439.34941872426577</v>
      </c>
      <c r="O53" s="20">
        <v>423.61363304161972</v>
      </c>
      <c r="P53" s="20">
        <v>467.39241756770377</v>
      </c>
      <c r="Q53" s="20">
        <v>422.55160455396162</v>
      </c>
    </row>
    <row r="54" spans="1:17" ht="11.45" customHeight="1" x14ac:dyDescent="0.25">
      <c r="A54" s="87" t="s">
        <v>75</v>
      </c>
      <c r="B54" s="20">
        <v>0</v>
      </c>
      <c r="C54" s="20">
        <v>6.1118375739245234</v>
      </c>
      <c r="D54" s="20">
        <v>0.72995791382365971</v>
      </c>
      <c r="E54" s="20">
        <v>0.52100318922288247</v>
      </c>
      <c r="F54" s="20">
        <v>0.2726986939700673</v>
      </c>
      <c r="G54" s="20">
        <v>2.9145170701143086</v>
      </c>
      <c r="H54" s="20">
        <v>11.055881831225109</v>
      </c>
      <c r="I54" s="20">
        <v>12.68632141383042</v>
      </c>
      <c r="J54" s="20">
        <v>17.230504949637496</v>
      </c>
      <c r="K54" s="20">
        <v>14.709751745768633</v>
      </c>
      <c r="L54" s="20">
        <v>22.151210059951612</v>
      </c>
      <c r="M54" s="20">
        <v>23.867716570770753</v>
      </c>
      <c r="N54" s="20">
        <v>21.699743800063828</v>
      </c>
      <c r="O54" s="20">
        <v>23.48626492138694</v>
      </c>
      <c r="P54" s="20">
        <v>34.873851940902114</v>
      </c>
      <c r="Q54" s="20">
        <v>35.799848415505821</v>
      </c>
    </row>
    <row r="55" spans="1:17" ht="11.45" customHeight="1" x14ac:dyDescent="0.25">
      <c r="A55" s="17" t="s">
        <v>22</v>
      </c>
      <c r="B55" s="20">
        <v>137.69977994813357</v>
      </c>
      <c r="C55" s="20">
        <v>123.30531850277461</v>
      </c>
      <c r="D55" s="20">
        <v>203.1172458747144</v>
      </c>
      <c r="E55" s="20">
        <v>91.594871828294657</v>
      </c>
      <c r="F55" s="20">
        <v>121.34184638492762</v>
      </c>
      <c r="G55" s="20">
        <v>224.74917518769806</v>
      </c>
      <c r="H55" s="20">
        <v>284.81412109498314</v>
      </c>
      <c r="I55" s="20">
        <v>340.26522625616809</v>
      </c>
      <c r="J55" s="20">
        <v>349.51090133771879</v>
      </c>
      <c r="K55" s="20">
        <v>275.38951555217994</v>
      </c>
      <c r="L55" s="20">
        <v>410.67944133089122</v>
      </c>
      <c r="M55" s="20">
        <v>395.12724817265843</v>
      </c>
      <c r="N55" s="20">
        <v>377.0666704104683</v>
      </c>
      <c r="O55" s="20">
        <v>415.07710064874931</v>
      </c>
      <c r="P55" s="20">
        <v>387.70594227491949</v>
      </c>
      <c r="Q55" s="20">
        <v>377.26536157613742</v>
      </c>
    </row>
    <row r="56" spans="1:17" ht="11.45" customHeight="1" x14ac:dyDescent="0.25">
      <c r="A56" s="86" t="s">
        <v>75</v>
      </c>
      <c r="B56" s="69">
        <v>0</v>
      </c>
      <c r="C56" s="69">
        <v>5.6069036224369277</v>
      </c>
      <c r="D56" s="69">
        <v>0.68090369113036242</v>
      </c>
      <c r="E56" s="69">
        <v>0.2269618406264787</v>
      </c>
      <c r="F56" s="69">
        <v>0.14188775100844023</v>
      </c>
      <c r="G56" s="69">
        <v>2.4276220576840033</v>
      </c>
      <c r="H56" s="69">
        <v>10.05229401332871</v>
      </c>
      <c r="I56" s="69">
        <v>12.710669158510939</v>
      </c>
      <c r="J56" s="69">
        <v>14.145800167535029</v>
      </c>
      <c r="K56" s="69">
        <v>11.637943380892091</v>
      </c>
      <c r="L56" s="69">
        <v>18.946130012839429</v>
      </c>
      <c r="M56" s="69">
        <v>19.978327586960518</v>
      </c>
      <c r="N56" s="69">
        <v>18.623559733409863</v>
      </c>
      <c r="O56" s="69">
        <v>23.012976892743033</v>
      </c>
      <c r="P56" s="69">
        <v>28.928153558556485</v>
      </c>
      <c r="Q56" s="69">
        <v>31.96306110611857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8.5402441602453223</v>
      </c>
      <c r="C60" s="71">
        <f>IF(C17=0,"",C17/TrRoad_act!C30*100)</f>
        <v>8.5522649639563184</v>
      </c>
      <c r="D60" s="71">
        <f>IF(D17=0,"",D17/TrRoad_act!D30*100)</f>
        <v>10.069662849930205</v>
      </c>
      <c r="E60" s="71">
        <f>IF(E17=0,"",E17/TrRoad_act!E30*100)</f>
        <v>8.9487177817338974</v>
      </c>
      <c r="F60" s="71">
        <f>IF(F17=0,"",F17/TrRoad_act!F30*100)</f>
        <v>8.7597753354300494</v>
      </c>
      <c r="G60" s="71">
        <f>IF(G17=0,"",G17/TrRoad_act!G30*100)</f>
        <v>9.6330320460482266</v>
      </c>
      <c r="H60" s="71">
        <f>IF(H17=0,"",H17/TrRoad_act!H30*100)</f>
        <v>9.7732619368079732</v>
      </c>
      <c r="I60" s="71">
        <f>IF(I17=0,"",I17/TrRoad_act!I30*100)</f>
        <v>10.513688548419253</v>
      </c>
      <c r="J60" s="71">
        <f>IF(J17=0,"",J17/TrRoad_act!J30*100)</f>
        <v>10.834415429975875</v>
      </c>
      <c r="K60" s="71">
        <f>IF(K17=0,"",K17/TrRoad_act!K30*100)</f>
        <v>9.755899317511302</v>
      </c>
      <c r="L60" s="71">
        <f>IF(L17=0,"",L17/TrRoad_act!L30*100)</f>
        <v>10.82547602249441</v>
      </c>
      <c r="M60" s="71">
        <f>IF(M17=0,"",M17/TrRoad_act!M30*100)</f>
        <v>10.630201445762735</v>
      </c>
      <c r="N60" s="71">
        <f>IF(N17=0,"",N17/TrRoad_act!N30*100)</f>
        <v>10.319361024772228</v>
      </c>
      <c r="O60" s="71">
        <f>IF(O17=0,"",O17/TrRoad_act!O30*100)</f>
        <v>10.345577877625461</v>
      </c>
      <c r="P60" s="71">
        <f>IF(P17=0,"",P17/TrRoad_act!P30*100)</f>
        <v>10.254538392126761</v>
      </c>
      <c r="Q60" s="71">
        <f>IF(Q17=0,"",Q17/TrRoad_act!Q30*100)</f>
        <v>9.9644561033006571</v>
      </c>
    </row>
    <row r="61" spans="1:17" ht="11.45" customHeight="1" x14ac:dyDescent="0.25">
      <c r="A61" s="25" t="s">
        <v>39</v>
      </c>
      <c r="B61" s="24">
        <f>IF(B18=0,"",B18/TrRoad_act!B31*100)</f>
        <v>7.0027306501512481</v>
      </c>
      <c r="C61" s="24">
        <f>IF(C18=0,"",C18/TrRoad_act!C31*100)</f>
        <v>7.1246075687519683</v>
      </c>
      <c r="D61" s="24">
        <f>IF(D18=0,"",D18/TrRoad_act!D31*100)</f>
        <v>7.8429008719981308</v>
      </c>
      <c r="E61" s="24">
        <f>IF(E18=0,"",E18/TrRoad_act!E31*100)</f>
        <v>7.4551232412382955</v>
      </c>
      <c r="F61" s="24">
        <f>IF(F18=0,"",F18/TrRoad_act!F31*100)</f>
        <v>6.950756398173727</v>
      </c>
      <c r="G61" s="24">
        <f>IF(G18=0,"",G18/TrRoad_act!G31*100)</f>
        <v>7.1261984742846716</v>
      </c>
      <c r="H61" s="24">
        <f>IF(H18=0,"",H18/TrRoad_act!H31*100)</f>
        <v>6.8552520295170938</v>
      </c>
      <c r="I61" s="24">
        <f>IF(I18=0,"",I18/TrRoad_act!I31*100)</f>
        <v>7.3431453279115626</v>
      </c>
      <c r="J61" s="24">
        <f>IF(J18=0,"",J18/TrRoad_act!J31*100)</f>
        <v>7.4418745588055684</v>
      </c>
      <c r="K61" s="24">
        <f>IF(K18=0,"",K18/TrRoad_act!K31*100)</f>
        <v>7.0078911238209018</v>
      </c>
      <c r="L61" s="24">
        <f>IF(L18=0,"",L18/TrRoad_act!L31*100)</f>
        <v>6.8774595469316591</v>
      </c>
      <c r="M61" s="24">
        <f>IF(M18=0,"",M18/TrRoad_act!M31*100)</f>
        <v>6.798621104442935</v>
      </c>
      <c r="N61" s="24">
        <f>IF(N18=0,"",N18/TrRoad_act!N31*100)</f>
        <v>6.6556217344236428</v>
      </c>
      <c r="O61" s="24">
        <f>IF(O18=0,"",O18/TrRoad_act!O31*100)</f>
        <v>6.5495092635667547</v>
      </c>
      <c r="P61" s="24">
        <f>IF(P18=0,"",P18/TrRoad_act!P31*100)</f>
        <v>6.4374259008969634</v>
      </c>
      <c r="Q61" s="24">
        <f>IF(Q18=0,"",Q18/TrRoad_act!Q31*100)</f>
        <v>6.463013039817282</v>
      </c>
    </row>
    <row r="62" spans="1:17" ht="11.45" customHeight="1" x14ac:dyDescent="0.25">
      <c r="A62" s="23" t="s">
        <v>30</v>
      </c>
      <c r="B62" s="22">
        <f>IF(B19=0,"",B19/TrRoad_act!B32*100)</f>
        <v>3.8955674309139203</v>
      </c>
      <c r="C62" s="22">
        <f>IF(C19=0,"",C19/TrRoad_act!C32*100)</f>
        <v>3.8796790071435399</v>
      </c>
      <c r="D62" s="22">
        <f>IF(D19=0,"",D19/TrRoad_act!D32*100)</f>
        <v>3.8649059754342288</v>
      </c>
      <c r="E62" s="22">
        <f>IF(E19=0,"",E19/TrRoad_act!E32*100)</f>
        <v>3.8560338447587403</v>
      </c>
      <c r="F62" s="22">
        <f>IF(F19=0,"",F19/TrRoad_act!F32*100)</f>
        <v>3.8520791588329883</v>
      </c>
      <c r="G62" s="22">
        <f>IF(G19=0,"",G19/TrRoad_act!G32*100)</f>
        <v>3.8488082321077228</v>
      </c>
      <c r="H62" s="22">
        <f>IF(H19=0,"",H19/TrRoad_act!H32*100)</f>
        <v>3.8379309435559299</v>
      </c>
      <c r="I62" s="22">
        <f>IF(I19=0,"",I19/TrRoad_act!I32*100)</f>
        <v>3.824402339144104</v>
      </c>
      <c r="J62" s="22">
        <f>IF(J19=0,"",J19/TrRoad_act!J32*100)</f>
        <v>3.8152671073613269</v>
      </c>
      <c r="K62" s="22">
        <f>IF(K19=0,"",K19/TrRoad_act!K32*100)</f>
        <v>3.8105383169678251</v>
      </c>
      <c r="L62" s="22">
        <f>IF(L19=0,"",L19/TrRoad_act!L32*100)</f>
        <v>3.8048428012376325</v>
      </c>
      <c r="M62" s="22">
        <f>IF(M19=0,"",M19/TrRoad_act!M32*100)</f>
        <v>3.7952483846433154</v>
      </c>
      <c r="N62" s="22">
        <f>IF(N19=0,"",N19/TrRoad_act!N32*100)</f>
        <v>3.6675947285987007</v>
      </c>
      <c r="O62" s="22">
        <f>IF(O19=0,"",O19/TrRoad_act!O32*100)</f>
        <v>3.5715792478498432</v>
      </c>
      <c r="P62" s="22">
        <f>IF(P19=0,"",P19/TrRoad_act!P32*100)</f>
        <v>3.5456561426917887</v>
      </c>
      <c r="Q62" s="22">
        <f>IF(Q19=0,"",Q19/TrRoad_act!Q32*100)</f>
        <v>3.5211536103297267</v>
      </c>
    </row>
    <row r="63" spans="1:17" ht="11.45" customHeight="1" x14ac:dyDescent="0.25">
      <c r="A63" s="19" t="s">
        <v>29</v>
      </c>
      <c r="B63" s="21">
        <f>IF(B21=0,"",B21/TrRoad_act!B33*100)</f>
        <v>5.7634783379693069</v>
      </c>
      <c r="C63" s="21">
        <f>IF(C21=0,"",C21/TrRoad_act!C33*100)</f>
        <v>5.9540552049243578</v>
      </c>
      <c r="D63" s="21">
        <f>IF(D21=0,"",D21/TrRoad_act!D33*100)</f>
        <v>6.7363964171305675</v>
      </c>
      <c r="E63" s="21">
        <f>IF(E21=0,"",E21/TrRoad_act!E33*100)</f>
        <v>6.3281404847819873</v>
      </c>
      <c r="F63" s="21">
        <f>IF(F21=0,"",F21/TrRoad_act!F33*100)</f>
        <v>5.8935583422912448</v>
      </c>
      <c r="G63" s="21">
        <f>IF(G21=0,"",G21/TrRoad_act!G33*100)</f>
        <v>6.1247289034927963</v>
      </c>
      <c r="H63" s="21">
        <f>IF(H21=0,"",H21/TrRoad_act!H33*100)</f>
        <v>5.8429830622836052</v>
      </c>
      <c r="I63" s="21">
        <f>IF(I21=0,"",I21/TrRoad_act!I33*100)</f>
        <v>6.1535067932387255</v>
      </c>
      <c r="J63" s="21">
        <f>IF(J21=0,"",J21/TrRoad_act!J33*100)</f>
        <v>6.3148975830522165</v>
      </c>
      <c r="K63" s="21">
        <f>IF(K21=0,"",K21/TrRoad_act!K33*100)</f>
        <v>5.9751140721575631</v>
      </c>
      <c r="L63" s="21">
        <f>IF(L21=0,"",L21/TrRoad_act!L33*100)</f>
        <v>5.89940801494597</v>
      </c>
      <c r="M63" s="21">
        <f>IF(M21=0,"",M21/TrRoad_act!M33*100)</f>
        <v>5.8882111808193294</v>
      </c>
      <c r="N63" s="21">
        <f>IF(N21=0,"",N21/TrRoad_act!N33*100)</f>
        <v>5.7610538645519629</v>
      </c>
      <c r="O63" s="21">
        <f>IF(O21=0,"",O21/TrRoad_act!O33*100)</f>
        <v>5.7062774189633005</v>
      </c>
      <c r="P63" s="21">
        <f>IF(P21=0,"",P21/TrRoad_act!P33*100)</f>
        <v>5.6112833664638346</v>
      </c>
      <c r="Q63" s="21">
        <f>IF(Q21=0,"",Q21/TrRoad_act!Q33*100)</f>
        <v>5.6604298543448968</v>
      </c>
    </row>
    <row r="64" spans="1:17" ht="11.45" customHeight="1" x14ac:dyDescent="0.25">
      <c r="A64" s="62" t="s">
        <v>59</v>
      </c>
      <c r="B64" s="70">
        <f>IF(B22=0,"",B22/TrRoad_act!B34*100)</f>
        <v>5.6569183980236426</v>
      </c>
      <c r="C64" s="70">
        <f>IF(C22=0,"",C22/TrRoad_act!C34*100)</f>
        <v>5.9200481521502946</v>
      </c>
      <c r="D64" s="70">
        <f>IF(D22=0,"",D22/TrRoad_act!D34*100)</f>
        <v>6.9905607575618989</v>
      </c>
      <c r="E64" s="70">
        <f>IF(E22=0,"",E22/TrRoad_act!E34*100)</f>
        <v>6.5236859712020863</v>
      </c>
      <c r="F64" s="70">
        <f>IF(F22=0,"",F22/TrRoad_act!F34*100)</f>
        <v>5.917840395772787</v>
      </c>
      <c r="G64" s="70">
        <f>IF(G22=0,"",G22/TrRoad_act!G34*100)</f>
        <v>6.1915891047527936</v>
      </c>
      <c r="H64" s="70">
        <f>IF(H22=0,"",H22/TrRoad_act!H34*100)</f>
        <v>5.8219687589179445</v>
      </c>
      <c r="I64" s="70">
        <f>IF(I22=0,"",I22/TrRoad_act!I34*100)</f>
        <v>6.2009067671296716</v>
      </c>
      <c r="J64" s="70">
        <f>IF(J22=0,"",J22/TrRoad_act!J34*100)</f>
        <v>6.5627196125777543</v>
      </c>
      <c r="K64" s="70">
        <f>IF(K22=0,"",K22/TrRoad_act!K34*100)</f>
        <v>6.0861867004611208</v>
      </c>
      <c r="L64" s="70">
        <f>IF(L22=0,"",L22/TrRoad_act!L34*100)</f>
        <v>5.9198154531651879</v>
      </c>
      <c r="M64" s="70">
        <f>IF(M22=0,"",M22/TrRoad_act!M34*100)</f>
        <v>5.8491402920235389</v>
      </c>
      <c r="N64" s="70">
        <f>IF(N22=0,"",N22/TrRoad_act!N34*100)</f>
        <v>5.6632756481490496</v>
      </c>
      <c r="O64" s="70">
        <f>IF(O22=0,"",O22/TrRoad_act!O34*100)</f>
        <v>5.5872418306063114</v>
      </c>
      <c r="P64" s="70">
        <f>IF(P22=0,"",P22/TrRoad_act!P34*100)</f>
        <v>5.4829774963806912</v>
      </c>
      <c r="Q64" s="70">
        <f>IF(Q22=0,"",Q22/TrRoad_act!Q34*100)</f>
        <v>5.5446494818281549</v>
      </c>
    </row>
    <row r="65" spans="1:17" ht="11.45" customHeight="1" x14ac:dyDescent="0.25">
      <c r="A65" s="62" t="s">
        <v>58</v>
      </c>
      <c r="B65" s="70">
        <f>IF(B24=0,"",B24/TrRoad_act!B35*100)</f>
        <v>6.1350609495193593</v>
      </c>
      <c r="C65" s="70">
        <f>IF(C24=0,"",C24/TrRoad_act!C35*100)</f>
        <v>6.0079336043045437</v>
      </c>
      <c r="D65" s="70">
        <f>IF(D24=0,"",D24/TrRoad_act!D35*100)</f>
        <v>6.0074749825669338</v>
      </c>
      <c r="E65" s="70">
        <f>IF(E24=0,"",E24/TrRoad_act!E35*100)</f>
        <v>5.8089765875924257</v>
      </c>
      <c r="F65" s="70">
        <f>IF(F24=0,"",F24/TrRoad_act!F35*100)</f>
        <v>5.7960033505121196</v>
      </c>
      <c r="G65" s="70">
        <f>IF(G24=0,"",G24/TrRoad_act!G35*100)</f>
        <v>5.8763348488259943</v>
      </c>
      <c r="H65" s="70">
        <f>IF(H24=0,"",H24/TrRoad_act!H35*100)</f>
        <v>5.8915137249234029</v>
      </c>
      <c r="I65" s="70">
        <f>IF(I24=0,"",I24/TrRoad_act!I35*100)</f>
        <v>5.8447233309903419</v>
      </c>
      <c r="J65" s="70">
        <f>IF(J24=0,"",J24/TrRoad_act!J35*100)</f>
        <v>5.8159418883605998</v>
      </c>
      <c r="K65" s="70">
        <f>IF(K24=0,"",K24/TrRoad_act!K35*100)</f>
        <v>5.7569385818018421</v>
      </c>
      <c r="L65" s="70">
        <f>IF(L24=0,"",L24/TrRoad_act!L35*100)</f>
        <v>5.8344010601143639</v>
      </c>
      <c r="M65" s="70">
        <f>IF(M24=0,"",M24/TrRoad_act!M35*100)</f>
        <v>5.7982116600592448</v>
      </c>
      <c r="N65" s="70">
        <f>IF(N24=0,"",N24/TrRoad_act!N35*100)</f>
        <v>5.7684727628842571</v>
      </c>
      <c r="O65" s="70">
        <f>IF(O24=0,"",O24/TrRoad_act!O35*100)</f>
        <v>5.7679656996060862</v>
      </c>
      <c r="P65" s="70">
        <f>IF(P24=0,"",P24/TrRoad_act!P35*100)</f>
        <v>5.7301636023913698</v>
      </c>
      <c r="Q65" s="70">
        <f>IF(Q24=0,"",Q24/TrRoad_act!Q35*100)</f>
        <v>5.7116828319562858</v>
      </c>
    </row>
    <row r="66" spans="1:17" ht="11.45" customHeight="1" x14ac:dyDescent="0.25">
      <c r="A66" s="62" t="s">
        <v>57</v>
      </c>
      <c r="B66" s="70" t="str">
        <f>IF(B26=0,"",B26/TrRoad_act!B36*100)</f>
        <v/>
      </c>
      <c r="C66" s="70" t="str">
        <f>IF(C26=0,"",C26/TrRoad_act!C36*100)</f>
        <v/>
      </c>
      <c r="D66" s="70" t="str">
        <f>IF(D26=0,"",D26/TrRoad_act!D36*100)</f>
        <v/>
      </c>
      <c r="E66" s="70" t="str">
        <f>IF(E26=0,"",E26/TrRoad_act!E36*100)</f>
        <v/>
      </c>
      <c r="F66" s="70" t="str">
        <f>IF(F26=0,"",F26/TrRoad_act!F36*100)</f>
        <v/>
      </c>
      <c r="G66" s="70">
        <f>IF(G26=0,"",G26/TrRoad_act!G36*100)</f>
        <v>6.7282201605422687</v>
      </c>
      <c r="H66" s="70">
        <f>IF(H26=0,"",H26/TrRoad_act!H36*100)</f>
        <v>6.80766637232347</v>
      </c>
      <c r="I66" s="70">
        <f>IF(I26=0,"",I26/TrRoad_act!I36*100)</f>
        <v>7.0340535098503008</v>
      </c>
      <c r="J66" s="70">
        <f>IF(J26=0,"",J26/TrRoad_act!J36*100)</f>
        <v>7.3617110729162505</v>
      </c>
      <c r="K66" s="70">
        <f>IF(K26=0,"",K26/TrRoad_act!K36*100)</f>
        <v>7.7249125217513495</v>
      </c>
      <c r="L66" s="70">
        <f>IF(L26=0,"",L26/TrRoad_act!L36*100)</f>
        <v>7.4176852327592728</v>
      </c>
      <c r="M66" s="70">
        <f>IF(M26=0,"",M26/TrRoad_act!M36*100)</f>
        <v>7.1347630931005463</v>
      </c>
      <c r="N66" s="70">
        <f>IF(N26=0,"",N26/TrRoad_act!N36*100)</f>
        <v>7.147916078735653</v>
      </c>
      <c r="O66" s="70">
        <f>IF(O26=0,"",O26/TrRoad_act!O36*100)</f>
        <v>7.1595604367034129</v>
      </c>
      <c r="P66" s="70">
        <f>IF(P26=0,"",P26/TrRoad_act!P36*100)</f>
        <v>6.5887229664146592</v>
      </c>
      <c r="Q66" s="70">
        <f>IF(Q26=0,"",Q26/TrRoad_act!Q36*100)</f>
        <v>7.1892940300434454</v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>
        <f>IF(C27=0,"",C27/TrRoad_act!C37*100)</f>
        <v>13.799880186238955</v>
      </c>
      <c r="D67" s="70">
        <f>IF(D27=0,"",D27/TrRoad_act!D37*100)</f>
        <v>5.6912730538615799</v>
      </c>
      <c r="E67" s="70">
        <f>IF(E27=0,"",E27/TrRoad_act!E37*100)</f>
        <v>5.8771771218452233</v>
      </c>
      <c r="F67" s="70">
        <f>IF(F27=0,"",F27/TrRoad_act!F37*100)</f>
        <v>7.6007711347112634</v>
      </c>
      <c r="G67" s="70">
        <f>IF(G27=0,"",G27/TrRoad_act!G37*100)</f>
        <v>9.8553400612090307</v>
      </c>
      <c r="H67" s="70">
        <f>IF(H27=0,"",H27/TrRoad_act!H37*100)</f>
        <v>5.7872266349882873</v>
      </c>
      <c r="I67" s="70">
        <f>IF(I27=0,"",I27/TrRoad_act!I37*100)</f>
        <v>11.895752979241356</v>
      </c>
      <c r="J67" s="70">
        <f>IF(J27=0,"",J27/TrRoad_act!J37*100)</f>
        <v>5.7260545892482941</v>
      </c>
      <c r="K67" s="70">
        <f>IF(K27=0,"",K27/TrRoad_act!K37*100)</f>
        <v>5.6939766278141759</v>
      </c>
      <c r="L67" s="70">
        <f>IF(L27=0,"",L27/TrRoad_act!L37*100)</f>
        <v>6.3784215962988862</v>
      </c>
      <c r="M67" s="70">
        <f>IF(M27=0,"",M27/TrRoad_act!M37*100)</f>
        <v>7.624337389348292</v>
      </c>
      <c r="N67" s="70">
        <f>IF(N27=0,"",N27/TrRoad_act!N37*100)</f>
        <v>7.5043699620065158</v>
      </c>
      <c r="O67" s="70">
        <f>IF(O27=0,"",O27/TrRoad_act!O37*100)</f>
        <v>6.659797823334797</v>
      </c>
      <c r="P67" s="70">
        <f>IF(P27=0,"",P27/TrRoad_act!P37*100)</f>
        <v>7.1045614999333457</v>
      </c>
      <c r="Q67" s="70">
        <f>IF(Q27=0,"",Q27/TrRoad_act!Q37*100)</f>
        <v>6.5539789526668031</v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>
        <f>IF(N29=0,"",N29/TrRoad_act!N38*100)</f>
        <v>2.4307508240744782</v>
      </c>
      <c r="O68" s="70">
        <f>IF(O29=0,"",O29/TrRoad_act!O38*100)</f>
        <v>2.4083019876678544</v>
      </c>
      <c r="P68" s="70">
        <f>IF(P29=0,"",P29/TrRoad_act!P38*100)</f>
        <v>5.1539373093002272</v>
      </c>
      <c r="Q68" s="70">
        <f>IF(Q29=0,"",Q29/TrRoad_act!Q38*100)</f>
        <v>4.7706968830263419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 t="str">
        <f>IF(J32=0,"",J32/TrRoad_act!J39*100)</f>
        <v/>
      </c>
      <c r="K69" s="70" t="str">
        <f>IF(K32=0,"",K32/TrRoad_act!K39*100)</f>
        <v/>
      </c>
      <c r="L69" s="70" t="str">
        <f>IF(L32=0,"",L32/TrRoad_act!L39*100)</f>
        <v/>
      </c>
      <c r="M69" s="70">
        <f>IF(M32=0,"",M32/TrRoad_act!M39*100)</f>
        <v>2.6217077783133602</v>
      </c>
      <c r="N69" s="70">
        <f>IF(N32=0,"",N32/TrRoad_act!N39*100)</f>
        <v>2.6289648549647895</v>
      </c>
      <c r="O69" s="70">
        <f>IF(O32=0,"",O32/TrRoad_act!O39*100)</f>
        <v>2.6391409049744334</v>
      </c>
      <c r="P69" s="70">
        <f>IF(P32=0,"",P32/TrRoad_act!P39*100)</f>
        <v>2.6611878636651625</v>
      </c>
      <c r="Q69" s="70">
        <f>IF(Q32=0,"",Q32/TrRoad_act!Q39*100)</f>
        <v>2.6775301338209734</v>
      </c>
    </row>
    <row r="70" spans="1:17" ht="11.45" customHeight="1" x14ac:dyDescent="0.25">
      <c r="A70" s="19" t="s">
        <v>28</v>
      </c>
      <c r="B70" s="21">
        <f>IF(B33=0,"",B33/TrRoad_act!B40*100)</f>
        <v>60.413179367529288</v>
      </c>
      <c r="C70" s="21">
        <f>IF(C33=0,"",C33/TrRoad_act!C40*100)</f>
        <v>59.772634056036807</v>
      </c>
      <c r="D70" s="21">
        <f>IF(D33=0,"",D33/TrRoad_act!D40*100)</f>
        <v>60.368574975974433</v>
      </c>
      <c r="E70" s="21">
        <f>IF(E33=0,"",E33/TrRoad_act!E40*100)</f>
        <v>59.121786993553101</v>
      </c>
      <c r="F70" s="21">
        <f>IF(F33=0,"",F33/TrRoad_act!F40*100)</f>
        <v>58.692599166273105</v>
      </c>
      <c r="G70" s="21">
        <f>IF(G33=0,"",G33/TrRoad_act!G40*100)</f>
        <v>59.211014025038445</v>
      </c>
      <c r="H70" s="21">
        <f>IF(H33=0,"",H33/TrRoad_act!H40*100)</f>
        <v>58.793367383234219</v>
      </c>
      <c r="I70" s="21">
        <f>IF(I33=0,"",I33/TrRoad_act!I40*100)</f>
        <v>57.491225476589221</v>
      </c>
      <c r="J70" s="21">
        <f>IF(J33=0,"",J33/TrRoad_act!J40*100)</f>
        <v>56.731354985370096</v>
      </c>
      <c r="K70" s="21">
        <f>IF(K33=0,"",K33/TrRoad_act!K40*100)</f>
        <v>54.49580659985179</v>
      </c>
      <c r="L70" s="21">
        <f>IF(L33=0,"",L33/TrRoad_act!L40*100)</f>
        <v>53.807347872585311</v>
      </c>
      <c r="M70" s="21">
        <f>IF(M33=0,"",M33/TrRoad_act!M40*100)</f>
        <v>52.17400374765797</v>
      </c>
      <c r="N70" s="21">
        <f>IF(N33=0,"",N33/TrRoad_act!N40*100)</f>
        <v>51.318650037841572</v>
      </c>
      <c r="O70" s="21">
        <f>IF(O33=0,"",O33/TrRoad_act!O40*100)</f>
        <v>50.667953840794553</v>
      </c>
      <c r="P70" s="21">
        <f>IF(P33=0,"",P33/TrRoad_act!P40*100)</f>
        <v>49.498458147255725</v>
      </c>
      <c r="Q70" s="21">
        <f>IF(Q33=0,"",Q33/TrRoad_act!Q40*100)</f>
        <v>48.703890547125425</v>
      </c>
    </row>
    <row r="71" spans="1:17" ht="11.45" customHeight="1" x14ac:dyDescent="0.25">
      <c r="A71" s="62" t="s">
        <v>59</v>
      </c>
      <c r="B71" s="20" t="str">
        <f>IF(B34=0,"",B34/TrRoad_act!B41*100)</f>
        <v/>
      </c>
      <c r="C71" s="20" t="str">
        <f>IF(C34=0,"",C34/TrRoad_act!C41*100)</f>
        <v/>
      </c>
      <c r="D71" s="20" t="str">
        <f>IF(D34=0,"",D34/TrRoad_act!D41*100)</f>
        <v/>
      </c>
      <c r="E71" s="20" t="str">
        <f>IF(E34=0,"",E34/TrRoad_act!E41*100)</f>
        <v/>
      </c>
      <c r="F71" s="20" t="str">
        <f>IF(F34=0,"",F34/TrRoad_act!F41*100)</f>
        <v/>
      </c>
      <c r="G71" s="20" t="str">
        <f>IF(G34=0,"",G34/TrRoad_act!G41*100)</f>
        <v/>
      </c>
      <c r="H71" s="20" t="str">
        <f>IF(H34=0,"",H34/TrRoad_act!H41*100)</f>
        <v/>
      </c>
      <c r="I71" s="20" t="str">
        <f>IF(I34=0,"",I34/TrRoad_act!I41*100)</f>
        <v/>
      </c>
      <c r="J71" s="20" t="str">
        <f>IF(J34=0,"",J34/TrRoad_act!J41*100)</f>
        <v/>
      </c>
      <c r="K71" s="20" t="str">
        <f>IF(K34=0,"",K34/TrRoad_act!K41*100)</f>
        <v/>
      </c>
      <c r="L71" s="20" t="str">
        <f>IF(L34=0,"",L34/TrRoad_act!L41*100)</f>
        <v/>
      </c>
      <c r="M71" s="20" t="str">
        <f>IF(M34=0,"",M34/TrRoad_act!M41*100)</f>
        <v/>
      </c>
      <c r="N71" s="20" t="str">
        <f>IF(N34=0,"",N34/TrRoad_act!N41*100)</f>
        <v/>
      </c>
      <c r="O71" s="20" t="str">
        <f>IF(O34=0,"",O34/TrRoad_act!O41*100)</f>
        <v/>
      </c>
      <c r="P71" s="20" t="str">
        <f>IF(P34=0,"",P34/TrRoad_act!P41*100)</f>
        <v/>
      </c>
      <c r="Q71" s="20" t="str">
        <f>IF(Q34=0,"",Q34/TrRoad_act!Q41*100)</f>
        <v/>
      </c>
    </row>
    <row r="72" spans="1:17" ht="11.45" customHeight="1" x14ac:dyDescent="0.25">
      <c r="A72" s="62" t="s">
        <v>58</v>
      </c>
      <c r="B72" s="20">
        <f>IF(B36=0,"",B36/TrRoad_act!B42*100)</f>
        <v>60.413179367529288</v>
      </c>
      <c r="C72" s="20">
        <f>IF(C36=0,"",C36/TrRoad_act!C42*100)</f>
        <v>59.772634056036807</v>
      </c>
      <c r="D72" s="20">
        <f>IF(D36=0,"",D36/TrRoad_act!D42*100)</f>
        <v>60.368574975974433</v>
      </c>
      <c r="E72" s="20">
        <f>IF(E36=0,"",E36/TrRoad_act!E42*100)</f>
        <v>59.121786993553101</v>
      </c>
      <c r="F72" s="20">
        <f>IF(F36=0,"",F36/TrRoad_act!F42*100)</f>
        <v>58.692599166273105</v>
      </c>
      <c r="G72" s="20">
        <f>IF(G36=0,"",G36/TrRoad_act!G42*100)</f>
        <v>59.211014025038445</v>
      </c>
      <c r="H72" s="20">
        <f>IF(H36=0,"",H36/TrRoad_act!H42*100)</f>
        <v>58.793367383234219</v>
      </c>
      <c r="I72" s="20">
        <f>IF(I36=0,"",I36/TrRoad_act!I42*100)</f>
        <v>57.491225476589221</v>
      </c>
      <c r="J72" s="20">
        <f>IF(J36=0,"",J36/TrRoad_act!J42*100)</f>
        <v>56.731354985370096</v>
      </c>
      <c r="K72" s="20">
        <f>IF(K36=0,"",K36/TrRoad_act!K42*100)</f>
        <v>54.49580659985179</v>
      </c>
      <c r="L72" s="20">
        <f>IF(L36=0,"",L36/TrRoad_act!L42*100)</f>
        <v>54.22866108530441</v>
      </c>
      <c r="M72" s="20">
        <f>IF(M36=0,"",M36/TrRoad_act!M42*100)</f>
        <v>53.147382008187819</v>
      </c>
      <c r="N72" s="20">
        <f>IF(N36=0,"",N36/TrRoad_act!N42*100)</f>
        <v>52.262245251602565</v>
      </c>
      <c r="O72" s="20">
        <f>IF(O36=0,"",O36/TrRoad_act!O42*100)</f>
        <v>51.597658338339734</v>
      </c>
      <c r="P72" s="20">
        <f>IF(P36=0,"",P36/TrRoad_act!P42*100)</f>
        <v>50.695594789084431</v>
      </c>
      <c r="Q72" s="20">
        <f>IF(Q36=0,"",Q36/TrRoad_act!Q42*100)</f>
        <v>50.160306287207668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 t="str">
        <f>IF(C38=0,"",C38/TrRoad_act!C43*100)</f>
        <v/>
      </c>
      <c r="D73" s="20" t="str">
        <f>IF(D38=0,"",D38/TrRoad_act!D43*100)</f>
        <v/>
      </c>
      <c r="E73" s="20" t="str">
        <f>IF(E38=0,"",E38/TrRoad_act!E43*100)</f>
        <v/>
      </c>
      <c r="F73" s="20" t="str">
        <f>IF(F38=0,"",F38/TrRoad_act!F43*100)</f>
        <v/>
      </c>
      <c r="G73" s="20" t="str">
        <f>IF(G38=0,"",G38/TrRoad_act!G43*100)</f>
        <v/>
      </c>
      <c r="H73" s="20" t="str">
        <f>IF(H38=0,"",H38/TrRoad_act!H43*100)</f>
        <v/>
      </c>
      <c r="I73" s="20" t="str">
        <f>IF(I38=0,"",I38/TrRoad_act!I43*100)</f>
        <v/>
      </c>
      <c r="J73" s="20" t="str">
        <f>IF(J38=0,"",J38/TrRoad_act!J43*100)</f>
        <v/>
      </c>
      <c r="K73" s="20" t="str">
        <f>IF(K38=0,"",K38/TrRoad_act!K43*100)</f>
        <v/>
      </c>
      <c r="L73" s="20" t="str">
        <f>IF(L38=0,"",L38/TrRoad_act!L43*100)</f>
        <v/>
      </c>
      <c r="M73" s="20" t="str">
        <f>IF(M38=0,"",M38/TrRoad_act!M43*100)</f>
        <v/>
      </c>
      <c r="N73" s="20" t="str">
        <f>IF(N38=0,"",N38/TrRoad_act!N43*100)</f>
        <v/>
      </c>
      <c r="O73" s="20" t="str">
        <f>IF(O38=0,"",O38/TrRoad_act!O43*100)</f>
        <v/>
      </c>
      <c r="P73" s="20" t="str">
        <f>IF(P38=0,"",P38/TrRoad_act!P43*100)</f>
        <v/>
      </c>
      <c r="Q73" s="20" t="str">
        <f>IF(Q38=0,"",Q38/TrRoad_act!Q43*100)</f>
        <v/>
      </c>
    </row>
    <row r="74" spans="1:17" ht="11.45" customHeight="1" x14ac:dyDescent="0.25">
      <c r="A74" s="62" t="s">
        <v>56</v>
      </c>
      <c r="B74" s="20" t="str">
        <f>IF(B39=0,"",B39/TrRoad_act!B44*100)</f>
        <v/>
      </c>
      <c r="C74" s="20" t="str">
        <f>IF(C39=0,"",C39/TrRoad_act!C44*100)</f>
        <v/>
      </c>
      <c r="D74" s="20" t="str">
        <f>IF(D39=0,"",D39/TrRoad_act!D44*100)</f>
        <v/>
      </c>
      <c r="E74" s="20" t="str">
        <f>IF(E39=0,"",E39/TrRoad_act!E44*100)</f>
        <v/>
      </c>
      <c r="F74" s="20" t="str">
        <f>IF(F39=0,"",F39/TrRoad_act!F44*100)</f>
        <v/>
      </c>
      <c r="G74" s="20" t="str">
        <f>IF(G39=0,"",G39/TrRoad_act!G44*100)</f>
        <v/>
      </c>
      <c r="H74" s="20" t="str">
        <f>IF(H39=0,"",H39/TrRoad_act!H44*100)</f>
        <v/>
      </c>
      <c r="I74" s="20" t="str">
        <f>IF(I39=0,"",I39/TrRoad_act!I44*100)</f>
        <v/>
      </c>
      <c r="J74" s="20" t="str">
        <f>IF(J39=0,"",J39/TrRoad_act!J44*100)</f>
        <v/>
      </c>
      <c r="K74" s="20" t="str">
        <f>IF(K39=0,"",K39/TrRoad_act!K44*100)</f>
        <v/>
      </c>
      <c r="L74" s="20" t="str">
        <f>IF(L39=0,"",L39/TrRoad_act!L44*100)</f>
        <v/>
      </c>
      <c r="M74" s="20" t="str">
        <f>IF(M39=0,"",M39/TrRoad_act!M44*100)</f>
        <v/>
      </c>
      <c r="N74" s="20" t="str">
        <f>IF(N39=0,"",N39/TrRoad_act!N44*100)</f>
        <v/>
      </c>
      <c r="O74" s="20" t="str">
        <f>IF(O39=0,"",O39/TrRoad_act!O44*100)</f>
        <v/>
      </c>
      <c r="P74" s="20" t="str">
        <f>IF(P39=0,"",P39/TrRoad_act!P44*100)</f>
        <v/>
      </c>
      <c r="Q74" s="20" t="str">
        <f>IF(Q39=0,"",Q39/TrRoad_act!Q44*100)</f>
        <v/>
      </c>
    </row>
    <row r="75" spans="1:17" ht="11.45" customHeight="1" x14ac:dyDescent="0.25">
      <c r="A75" s="62" t="s">
        <v>55</v>
      </c>
      <c r="B75" s="20" t="str">
        <f>IF(B41=0,"",B41/TrRoad_act!B45*100)</f>
        <v/>
      </c>
      <c r="C75" s="20" t="str">
        <f>IF(C41=0,"",C41/TrRoad_act!C45*100)</f>
        <v/>
      </c>
      <c r="D75" s="20" t="str">
        <f>IF(D41=0,"",D41/TrRoad_act!D45*100)</f>
        <v/>
      </c>
      <c r="E75" s="20" t="str">
        <f>IF(E41=0,"",E41/TrRoad_act!E45*100)</f>
        <v/>
      </c>
      <c r="F75" s="20" t="str">
        <f>IF(F41=0,"",F41/TrRoad_act!F45*100)</f>
        <v/>
      </c>
      <c r="G75" s="20" t="str">
        <f>IF(G41=0,"",G41/TrRoad_act!G45*100)</f>
        <v/>
      </c>
      <c r="H75" s="20" t="str">
        <f>IF(H41=0,"",H41/TrRoad_act!H45*100)</f>
        <v/>
      </c>
      <c r="I75" s="20" t="str">
        <f>IF(I41=0,"",I41/TrRoad_act!I45*100)</f>
        <v/>
      </c>
      <c r="J75" s="20" t="str">
        <f>IF(J41=0,"",J41/TrRoad_act!J45*100)</f>
        <v/>
      </c>
      <c r="K75" s="20" t="str">
        <f>IF(K41=0,"",K41/TrRoad_act!K45*100)</f>
        <v/>
      </c>
      <c r="L75" s="20">
        <f>IF(L41=0,"",L41/TrRoad_act!L45*100)</f>
        <v>27.945933401340646</v>
      </c>
      <c r="M75" s="20">
        <f>IF(M41=0,"",M41/TrRoad_act!M45*100)</f>
        <v>27.935928358215406</v>
      </c>
      <c r="N75" s="20">
        <f>IF(N41=0,"",N41/TrRoad_act!N45*100)</f>
        <v>28.005072086942011</v>
      </c>
      <c r="O75" s="20">
        <f>IF(O41=0,"",O41/TrRoad_act!O45*100)</f>
        <v>28.074396684024656</v>
      </c>
      <c r="P75" s="20">
        <f>IF(P41=0,"",P41/TrRoad_act!P45*100)</f>
        <v>28.038949595247566</v>
      </c>
      <c r="Q75" s="20">
        <f>IF(Q41=0,"",Q41/TrRoad_act!Q45*100)</f>
        <v>28.033764091506264</v>
      </c>
    </row>
    <row r="76" spans="1:17" ht="11.45" customHeight="1" x14ac:dyDescent="0.25">
      <c r="A76" s="25" t="s">
        <v>18</v>
      </c>
      <c r="B76" s="24">
        <f>IF(B42=0,"",B42/TrRoad_act!B46*100)</f>
        <v>17.244909873504511</v>
      </c>
      <c r="C76" s="24">
        <f>IF(C42=0,"",C42/TrRoad_act!C46*100)</f>
        <v>16.470137184484056</v>
      </c>
      <c r="D76" s="24">
        <f>IF(D42=0,"",D42/TrRoad_act!D46*100)</f>
        <v>21.619115198103479</v>
      </c>
      <c r="E76" s="24">
        <f>IF(E42=0,"",E42/TrRoad_act!E46*100)</f>
        <v>16.674856906840162</v>
      </c>
      <c r="F76" s="24">
        <f>IF(F42=0,"",F42/TrRoad_act!F46*100)</f>
        <v>17.328372823734352</v>
      </c>
      <c r="G76" s="24">
        <f>IF(G42=0,"",G42/TrRoad_act!G46*100)</f>
        <v>20.889182476389472</v>
      </c>
      <c r="H76" s="24">
        <f>IF(H42=0,"",H42/TrRoad_act!H46*100)</f>
        <v>22.588747111383562</v>
      </c>
      <c r="I76" s="24">
        <f>IF(I42=0,"",I42/TrRoad_act!I46*100)</f>
        <v>22.692752624937064</v>
      </c>
      <c r="J76" s="24">
        <f>IF(J42=0,"",J42/TrRoad_act!J46*100)</f>
        <v>22.846752726571257</v>
      </c>
      <c r="K76" s="24">
        <f>IF(K42=0,"",K42/TrRoad_act!K46*100)</f>
        <v>19.477459020099417</v>
      </c>
      <c r="L76" s="24">
        <f>IF(L42=0,"",L42/TrRoad_act!L46*100)</f>
        <v>23.995569762107845</v>
      </c>
      <c r="M76" s="24">
        <f>IF(M42=0,"",M42/TrRoad_act!M46*100)</f>
        <v>23.015461940272584</v>
      </c>
      <c r="N76" s="24">
        <f>IF(N42=0,"",N42/TrRoad_act!N46*100)</f>
        <v>21.973707893680718</v>
      </c>
      <c r="O76" s="24">
        <f>IF(O42=0,"",O42/TrRoad_act!O46*100)</f>
        <v>23.37358208890911</v>
      </c>
      <c r="P76" s="24">
        <f>IF(P42=0,"",P42/TrRoad_act!P46*100)</f>
        <v>24.107259173928121</v>
      </c>
      <c r="Q76" s="24">
        <f>IF(Q42=0,"",Q42/TrRoad_act!Q46*100)</f>
        <v>21.914270163992509</v>
      </c>
    </row>
    <row r="77" spans="1:17" ht="11.45" customHeight="1" x14ac:dyDescent="0.25">
      <c r="A77" s="23" t="s">
        <v>27</v>
      </c>
      <c r="B77" s="22">
        <f>IF(B43=0,"",B43/TrRoad_act!B47*100)</f>
        <v>8.0796917887642312</v>
      </c>
      <c r="C77" s="22">
        <f>IF(C43=0,"",C43/TrRoad_act!C47*100)</f>
        <v>8.1488980475041544</v>
      </c>
      <c r="D77" s="22">
        <f>IF(D43=0,"",D43/TrRoad_act!D47*100)</f>
        <v>9.0806641163514463</v>
      </c>
      <c r="E77" s="22">
        <f>IF(E43=0,"",E43/TrRoad_act!E47*100)</f>
        <v>8.6968820448198958</v>
      </c>
      <c r="F77" s="22">
        <f>IF(F43=0,"",F43/TrRoad_act!F47*100)</f>
        <v>8.5243317918089847</v>
      </c>
      <c r="G77" s="22">
        <f>IF(G43=0,"",G43/TrRoad_act!G47*100)</f>
        <v>8.4167603724378939</v>
      </c>
      <c r="H77" s="22">
        <f>IF(H43=0,"",H43/TrRoad_act!H47*100)</f>
        <v>7.3115131999105927</v>
      </c>
      <c r="I77" s="22">
        <f>IF(I43=0,"",I43/TrRoad_act!I47*100)</f>
        <v>7.6626082723454436</v>
      </c>
      <c r="J77" s="22">
        <f>IF(J43=0,"",J43/TrRoad_act!J47*100)</f>
        <v>7.3375153147880594</v>
      </c>
      <c r="K77" s="22">
        <f>IF(K43=0,"",K43/TrRoad_act!K47*100)</f>
        <v>7.0840497537275908</v>
      </c>
      <c r="L77" s="22">
        <f>IF(L43=0,"",L43/TrRoad_act!L47*100)</f>
        <v>7.5447570116586347</v>
      </c>
      <c r="M77" s="22">
        <f>IF(M43=0,"",M43/TrRoad_act!M47*100)</f>
        <v>7.5154692559948959</v>
      </c>
      <c r="N77" s="22">
        <f>IF(N43=0,"",N43/TrRoad_act!N47*100)</f>
        <v>7.6597483043787191</v>
      </c>
      <c r="O77" s="22">
        <f>IF(O43=0,"",O43/TrRoad_act!O47*100)</f>
        <v>7.6129779940788511</v>
      </c>
      <c r="P77" s="22">
        <f>IF(P43=0,"",P43/TrRoad_act!P47*100)</f>
        <v>7.5462811949042319</v>
      </c>
      <c r="Q77" s="22">
        <f>IF(Q43=0,"",Q43/TrRoad_act!Q47*100)</f>
        <v>7.6338457309253664</v>
      </c>
    </row>
    <row r="78" spans="1:17" ht="11.45" customHeight="1" x14ac:dyDescent="0.25">
      <c r="A78" s="62" t="s">
        <v>59</v>
      </c>
      <c r="B78" s="70">
        <f>IF(B44=0,"",B44/TrRoad_act!B48*100)</f>
        <v>6.9591801474675448</v>
      </c>
      <c r="C78" s="70">
        <f>IF(C44=0,"",C44/TrRoad_act!C48*100)</f>
        <v>6.9159362889556197</v>
      </c>
      <c r="D78" s="70">
        <f>IF(D44=0,"",D44/TrRoad_act!D48*100)</f>
        <v>6.8651507030787968</v>
      </c>
      <c r="E78" s="70">
        <f>IF(E44=0,"",E44/TrRoad_act!E48*100)</f>
        <v>6.8072764258938792</v>
      </c>
      <c r="F78" s="70">
        <f>IF(F44=0,"",F44/TrRoad_act!F48*100)</f>
        <v>6.5752213520488354</v>
      </c>
      <c r="G78" s="70">
        <f>IF(G44=0,"",G44/TrRoad_act!G48*100)</f>
        <v>6.5209713636973383</v>
      </c>
      <c r="H78" s="70">
        <f>IF(H44=0,"",H44/TrRoad_act!H48*100)</f>
        <v>6.4588910285989298</v>
      </c>
      <c r="I78" s="70">
        <f>IF(I44=0,"",I44/TrRoad_act!I48*100)</f>
        <v>6.4033921686888862</v>
      </c>
      <c r="J78" s="70">
        <f>IF(J44=0,"",J44/TrRoad_act!J48*100)</f>
        <v>6.3618636490885203</v>
      </c>
      <c r="K78" s="70">
        <f>IF(K44=0,"",K44/TrRoad_act!K48*100)</f>
        <v>6.3302419515356352</v>
      </c>
      <c r="L78" s="70">
        <f>IF(L44=0,"",L44/TrRoad_act!L48*100)</f>
        <v>6.1533182730167679</v>
      </c>
      <c r="M78" s="70">
        <f>IF(M44=0,"",M44/TrRoad_act!M48*100)</f>
        <v>6.1727713858923154</v>
      </c>
      <c r="N78" s="70">
        <f>IF(N44=0,"",N44/TrRoad_act!N48*100)</f>
        <v>6.1924999892247268</v>
      </c>
      <c r="O78" s="70">
        <f>IF(O44=0,"",O44/TrRoad_act!O48*100)</f>
        <v>6.1914176044598532</v>
      </c>
      <c r="P78" s="70">
        <f>IF(P44=0,"",P44/TrRoad_act!P48*100)</f>
        <v>6.2155554381973266</v>
      </c>
      <c r="Q78" s="70">
        <f>IF(Q44=0,"",Q44/TrRoad_act!Q48*100)</f>
        <v>6.3232421453487992</v>
      </c>
    </row>
    <row r="79" spans="1:17" ht="11.45" customHeight="1" x14ac:dyDescent="0.25">
      <c r="A79" s="62" t="s">
        <v>58</v>
      </c>
      <c r="B79" s="70">
        <f>IF(B46=0,"",B46/TrRoad_act!B49*100)</f>
        <v>8.6580520108506942</v>
      </c>
      <c r="C79" s="70">
        <f>IF(C46=0,"",C46/TrRoad_act!C49*100)</f>
        <v>8.7841598704734984</v>
      </c>
      <c r="D79" s="70">
        <f>IF(D46=0,"",D46/TrRoad_act!D49*100)</f>
        <v>10.242204944505467</v>
      </c>
      <c r="E79" s="70">
        <f>IF(E46=0,"",E46/TrRoad_act!E49*100)</f>
        <v>9.6911438115476276</v>
      </c>
      <c r="F79" s="70">
        <f>IF(F46=0,"",F46/TrRoad_act!F49*100)</f>
        <v>9.8521095681515369</v>
      </c>
      <c r="G79" s="70">
        <f>IF(G46=0,"",G46/TrRoad_act!G49*100)</f>
        <v>9.5911744812563491</v>
      </c>
      <c r="H79" s="70">
        <f>IF(H46=0,"",H46/TrRoad_act!H49*100)</f>
        <v>7.8603409668494493</v>
      </c>
      <c r="I79" s="70">
        <f>IF(I46=0,"",I46/TrRoad_act!I49*100)</f>
        <v>8.3987785176642102</v>
      </c>
      <c r="J79" s="70">
        <f>IF(J46=0,"",J46/TrRoad_act!J49*100)</f>
        <v>7.8860756702560177</v>
      </c>
      <c r="K79" s="70">
        <f>IF(K46=0,"",K46/TrRoad_act!K49*100)</f>
        <v>7.4558721032202619</v>
      </c>
      <c r="L79" s="70">
        <f>IF(L46=0,"",L46/TrRoad_act!L49*100)</f>
        <v>8.0087278935400459</v>
      </c>
      <c r="M79" s="70">
        <f>IF(M46=0,"",M46/TrRoad_act!M49*100)</f>
        <v>7.9596826184180225</v>
      </c>
      <c r="N79" s="70">
        <f>IF(N46=0,"",N46/TrRoad_act!N49*100)</f>
        <v>8.1271997832180887</v>
      </c>
      <c r="O79" s="70">
        <f>IF(O46=0,"",O46/TrRoad_act!O49*100)</f>
        <v>8.1387316164171022</v>
      </c>
      <c r="P79" s="70">
        <f>IF(P46=0,"",P46/TrRoad_act!P49*100)</f>
        <v>8.089604327699691</v>
      </c>
      <c r="Q79" s="70">
        <f>IF(Q46=0,"",Q46/TrRoad_act!Q49*100)</f>
        <v>8.1668988137069931</v>
      </c>
    </row>
    <row r="80" spans="1:17" ht="11.45" customHeight="1" x14ac:dyDescent="0.25">
      <c r="A80" s="62" t="s">
        <v>57</v>
      </c>
      <c r="B80" s="70" t="str">
        <f>IF(B48=0,"",B48/TrRoad_act!B50*100)</f>
        <v/>
      </c>
      <c r="C80" s="70" t="str">
        <f>IF(C48=0,"",C48/TrRoad_act!C50*100)</f>
        <v/>
      </c>
      <c r="D80" s="70" t="str">
        <f>IF(D48=0,"",D48/TrRoad_act!D50*100)</f>
        <v/>
      </c>
      <c r="E80" s="70" t="str">
        <f>IF(E48=0,"",E48/TrRoad_act!E50*100)</f>
        <v/>
      </c>
      <c r="F80" s="70" t="str">
        <f>IF(F48=0,"",F48/TrRoad_act!F50*100)</f>
        <v/>
      </c>
      <c r="G80" s="70" t="str">
        <f>IF(G48=0,"",G48/TrRoad_act!G50*100)</f>
        <v/>
      </c>
      <c r="H80" s="70" t="str">
        <f>IF(H48=0,"",H48/TrRoad_act!H50*100)</f>
        <v/>
      </c>
      <c r="I80" s="70" t="str">
        <f>IF(I48=0,"",I48/TrRoad_act!I50*100)</f>
        <v/>
      </c>
      <c r="J80" s="70" t="str">
        <f>IF(J48=0,"",J48/TrRoad_act!J50*100)</f>
        <v/>
      </c>
      <c r="K80" s="70" t="str">
        <f>IF(K48=0,"",K48/TrRoad_act!K50*100)</f>
        <v/>
      </c>
      <c r="L80" s="70" t="str">
        <f>IF(L48=0,"",L48/TrRoad_act!L50*100)</f>
        <v/>
      </c>
      <c r="M80" s="70" t="str">
        <f>IF(M48=0,"",M48/TrRoad_act!M50*100)</f>
        <v/>
      </c>
      <c r="N80" s="70">
        <f>IF(N48=0,"",N48/TrRoad_act!N50*100)</f>
        <v>9.0829790552161551</v>
      </c>
      <c r="O80" s="70">
        <f>IF(O48=0,"",O48/TrRoad_act!O50*100)</f>
        <v>8.1144597795310531</v>
      </c>
      <c r="P80" s="70">
        <f>IF(P48=0,"",P48/TrRoad_act!P50*100)</f>
        <v>7.4143361775833512</v>
      </c>
      <c r="Q80" s="70">
        <f>IF(Q48=0,"",Q48/TrRoad_act!Q50*100)</f>
        <v>7.9458640845639108</v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 t="str">
        <f>IF(C49=0,"",C49/TrRoad_act!C51*100)</f>
        <v/>
      </c>
      <c r="D81" s="70" t="str">
        <f>IF(D49=0,"",D49/TrRoad_act!D51*100)</f>
        <v/>
      </c>
      <c r="E81" s="70" t="str">
        <f>IF(E49=0,"",E49/TrRoad_act!E51*100)</f>
        <v/>
      </c>
      <c r="F81" s="70" t="str">
        <f>IF(F49=0,"",F49/TrRoad_act!F51*100)</f>
        <v/>
      </c>
      <c r="G81" s="70" t="str">
        <f>IF(G49=0,"",G49/TrRoad_act!G51*100)</f>
        <v/>
      </c>
      <c r="H81" s="70" t="str">
        <f>IF(H49=0,"",H49/TrRoad_act!H51*100)</f>
        <v/>
      </c>
      <c r="I81" s="70" t="str">
        <f>IF(I49=0,"",I49/TrRoad_act!I51*100)</f>
        <v/>
      </c>
      <c r="J81" s="70" t="str">
        <f>IF(J49=0,"",J49/TrRoad_act!J51*100)</f>
        <v/>
      </c>
      <c r="K81" s="70" t="str">
        <f>IF(K49=0,"",K49/TrRoad_act!K51*100)</f>
        <v/>
      </c>
      <c r="L81" s="70" t="str">
        <f>IF(L49=0,"",L49/TrRoad_act!L51*100)</f>
        <v/>
      </c>
      <c r="M81" s="70" t="str">
        <f>IF(M49=0,"",M49/TrRoad_act!M51*100)</f>
        <v/>
      </c>
      <c r="N81" s="70">
        <f>IF(N49=0,"",N49/TrRoad_act!N51*100)</f>
        <v>9.0405854100643701</v>
      </c>
      <c r="O81" s="70">
        <f>IF(O49=0,"",O49/TrRoad_act!O51*100)</f>
        <v>9.5865097662017078</v>
      </c>
      <c r="P81" s="70">
        <f>IF(P49=0,"",P49/TrRoad_act!P51*100)</f>
        <v>9.3868953356378757</v>
      </c>
      <c r="Q81" s="70">
        <f>IF(Q49=0,"",Q49/TrRoad_act!Q51*100)</f>
        <v>8.6916414508238233</v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 t="str">
        <f>IF(E51=0,"",E51/TrRoad_act!E52*100)</f>
        <v/>
      </c>
      <c r="F82" s="70" t="str">
        <f>IF(F51=0,"",F51/TrRoad_act!F52*100)</f>
        <v/>
      </c>
      <c r="G82" s="70" t="str">
        <f>IF(G51=0,"",G51/TrRoad_act!G52*100)</f>
        <v/>
      </c>
      <c r="H82" s="70" t="str">
        <f>IF(H51=0,"",H51/TrRoad_act!H52*100)</f>
        <v/>
      </c>
      <c r="I82" s="70" t="str">
        <f>IF(I51=0,"",I51/TrRoad_act!I52*100)</f>
        <v/>
      </c>
      <c r="J82" s="70" t="str">
        <f>IF(J51=0,"",J51/TrRoad_act!J52*100)</f>
        <v/>
      </c>
      <c r="K82" s="70" t="str">
        <f>IF(K51=0,"",K51/TrRoad_act!K52*100)</f>
        <v/>
      </c>
      <c r="L82" s="70" t="str">
        <f>IF(L51=0,"",L51/TrRoad_act!L52*100)</f>
        <v/>
      </c>
      <c r="M82" s="70" t="str">
        <f>IF(M51=0,"",M51/TrRoad_act!M52*100)</f>
        <v/>
      </c>
      <c r="N82" s="70" t="str">
        <f>IF(N51=0,"",N51/TrRoad_act!N52*100)</f>
        <v/>
      </c>
      <c r="O82" s="70">
        <f>IF(O51=0,"",O51/TrRoad_act!O52*100)</f>
        <v>3.9767295468228117</v>
      </c>
      <c r="P82" s="70">
        <f>IF(P51=0,"",P51/TrRoad_act!P52*100)</f>
        <v>4.0003999529474239</v>
      </c>
      <c r="Q82" s="70">
        <f>IF(Q51=0,"",Q51/TrRoad_act!Q52*100)</f>
        <v>4.0265234407880328</v>
      </c>
    </row>
    <row r="83" spans="1:17" ht="11.45" customHeight="1" x14ac:dyDescent="0.25">
      <c r="A83" s="19" t="s">
        <v>24</v>
      </c>
      <c r="B83" s="21">
        <f>IF(B52=0,"",B52/TrRoad_act!B53*100)</f>
        <v>41.414933996097183</v>
      </c>
      <c r="C83" s="21">
        <f>IF(C52=0,"",C52/TrRoad_act!C53*100)</f>
        <v>37.349363973998159</v>
      </c>
      <c r="D83" s="21">
        <f>IF(D52=0,"",D52/TrRoad_act!D53*100)</f>
        <v>45.387011945481945</v>
      </c>
      <c r="E83" s="21">
        <f>IF(E52=0,"",E52/TrRoad_act!E53*100)</f>
        <v>31.049036138787628</v>
      </c>
      <c r="F83" s="21">
        <f>IF(F52=0,"",F52/TrRoad_act!F53*100)</f>
        <v>32.318423086029647</v>
      </c>
      <c r="G83" s="21">
        <f>IF(G52=0,"",G52/TrRoad_act!G53*100)</f>
        <v>42.308609216057199</v>
      </c>
      <c r="H83" s="21">
        <f>IF(H52=0,"",H52/TrRoad_act!H53*100)</f>
        <v>46.297898574408478</v>
      </c>
      <c r="I83" s="21">
        <f>IF(I52=0,"",I52/TrRoad_act!I53*100)</f>
        <v>46.350433339177897</v>
      </c>
      <c r="J83" s="21">
        <f>IF(J52=0,"",J52/TrRoad_act!J53*100)</f>
        <v>45.287090925272111</v>
      </c>
      <c r="K83" s="21">
        <f>IF(K52=0,"",K52/TrRoad_act!K53*100)</f>
        <v>41.703526795925505</v>
      </c>
      <c r="L83" s="21">
        <f>IF(L52=0,"",L52/TrRoad_act!L53*100)</f>
        <v>48.262897063072415</v>
      </c>
      <c r="M83" s="21">
        <f>IF(M52=0,"",M52/TrRoad_act!M53*100)</f>
        <v>46.255689733854574</v>
      </c>
      <c r="N83" s="21">
        <f>IF(N52=0,"",N52/TrRoad_act!N53*100)</f>
        <v>45.530181039584363</v>
      </c>
      <c r="O83" s="21">
        <f>IF(O52=0,"",O52/TrRoad_act!O53*100)</f>
        <v>47.128701615130808</v>
      </c>
      <c r="P83" s="21">
        <f>IF(P52=0,"",P52/TrRoad_act!P53*100)</f>
        <v>44.15316562253026</v>
      </c>
      <c r="Q83" s="21">
        <f>IF(Q52=0,"",Q52/TrRoad_act!Q53*100)</f>
        <v>42.682613589615734</v>
      </c>
    </row>
    <row r="84" spans="1:17" ht="11.45" customHeight="1" x14ac:dyDescent="0.25">
      <c r="A84" s="17" t="s">
        <v>23</v>
      </c>
      <c r="B84" s="20">
        <f>IF(B53=0,"",B53/TrRoad_act!B54*100)</f>
        <v>33.476547622024242</v>
      </c>
      <c r="C84" s="20">
        <f>IF(C53=0,"",C53/TrRoad_act!C54*100)</f>
        <v>32.486762480308926</v>
      </c>
      <c r="D84" s="20">
        <f>IF(D53=0,"",D53/TrRoad_act!D54*100)</f>
        <v>34.145910192482688</v>
      </c>
      <c r="E84" s="20">
        <f>IF(E53=0,"",E53/TrRoad_act!E54*100)</f>
        <v>31.057752696526563</v>
      </c>
      <c r="F84" s="20">
        <f>IF(F53=0,"",F53/TrRoad_act!F54*100)</f>
        <v>30.970896429149235</v>
      </c>
      <c r="G84" s="20">
        <f>IF(G53=0,"",G53/TrRoad_act!G54*100)</f>
        <v>33.148145013963592</v>
      </c>
      <c r="H84" s="20">
        <f>IF(H53=0,"",H53/TrRoad_act!H54*100)</f>
        <v>34.085856563310976</v>
      </c>
      <c r="I84" s="20">
        <f>IF(I53=0,"",I53/TrRoad_act!I54*100)</f>
        <v>34.029402400508147</v>
      </c>
      <c r="J84" s="20">
        <f>IF(J53=0,"",J53/TrRoad_act!J54*100)</f>
        <v>34.030936650544618</v>
      </c>
      <c r="K84" s="20">
        <f>IF(K53=0,"",K53/TrRoad_act!K54*100)</f>
        <v>33.213544297362475</v>
      </c>
      <c r="L84" s="20">
        <f>IF(L53=0,"",L53/TrRoad_act!L54*100)</f>
        <v>34.844215199550973</v>
      </c>
      <c r="M84" s="20">
        <f>IF(M53=0,"",M53/TrRoad_act!M54*100)</f>
        <v>34.406033703738039</v>
      </c>
      <c r="N84" s="20">
        <f>IF(N53=0,"",N53/TrRoad_act!N54*100)</f>
        <v>34.243914164011365</v>
      </c>
      <c r="O84" s="20">
        <f>IF(O53=0,"",O53/TrRoad_act!O54*100)</f>
        <v>34.524338471199648</v>
      </c>
      <c r="P84" s="20">
        <f>IF(P53=0,"",P53/TrRoad_act!P54*100)</f>
        <v>34.016915397940593</v>
      </c>
      <c r="Q84" s="20">
        <f>IF(Q53=0,"",Q53/TrRoad_act!Q54*100)</f>
        <v>33.615879439455973</v>
      </c>
    </row>
    <row r="85" spans="1:17" ht="11.45" customHeight="1" x14ac:dyDescent="0.25">
      <c r="A85" s="15" t="s">
        <v>22</v>
      </c>
      <c r="B85" s="69">
        <f>IF(B55=0,"",B55/TrRoad_act!B55*100)</f>
        <v>53.005697333947865</v>
      </c>
      <c r="C85" s="69">
        <f>IF(C55=0,"",C55/TrRoad_act!C55*100)</f>
        <v>44.631372867246476</v>
      </c>
      <c r="D85" s="69">
        <f>IF(D55=0,"",D55/TrRoad_act!D55*100)</f>
        <v>70.141801097619123</v>
      </c>
      <c r="E85" s="69">
        <f>IF(E55=0,"",E55/TrRoad_act!E55*100)</f>
        <v>31.029045303806047</v>
      </c>
      <c r="F85" s="69">
        <f>IF(F55=0,"",F55/TrRoad_act!F55*100)</f>
        <v>35.267576458541619</v>
      </c>
      <c r="G85" s="69">
        <f>IF(G55=0,"",G55/TrRoad_act!G55*100)</f>
        <v>63.314924066081836</v>
      </c>
      <c r="H85" s="69">
        <f>IF(H55=0,"",H55/TrRoad_act!H55*100)</f>
        <v>76.404441440455088</v>
      </c>
      <c r="I85" s="69">
        <f>IF(I55=0,"",I55/TrRoad_act!I55*100)</f>
        <v>72.578663663678753</v>
      </c>
      <c r="J85" s="69">
        <f>IF(J55=0,"",J55/TrRoad_act!J55*100)</f>
        <v>75.843814778801956</v>
      </c>
      <c r="K85" s="69">
        <f>IF(K55=0,"",K55/TrRoad_act!K55*100)</f>
        <v>61.608480589085566</v>
      </c>
      <c r="L85" s="69">
        <f>IF(L55=0,"",L55/TrRoad_act!L55*100)</f>
        <v>87.791022464599223</v>
      </c>
      <c r="M85" s="69">
        <f>IF(M55=0,"",M55/TrRoad_act!M55*100)</f>
        <v>78.593360378019881</v>
      </c>
      <c r="N85" s="69">
        <f>IF(N55=0,"",N55/TrRoad_act!N55*100)</f>
        <v>73.915560065840296</v>
      </c>
      <c r="O85" s="69">
        <f>IF(O55=0,"",O55/TrRoad_act!O55*100)</f>
        <v>75.116839242210403</v>
      </c>
      <c r="P85" s="69">
        <f>IF(P55=0,"",P55/TrRoad_act!P55*100)</f>
        <v>68.905439835998322</v>
      </c>
      <c r="Q85" s="69">
        <f>IF(Q55=0,"",Q55/TrRoad_act!Q55*100)</f>
        <v>61.15793728732676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27.668950315180194</v>
      </c>
      <c r="C88" s="79">
        <f>IF(TrRoad_act!C4=0,"",C18/TrRoad_act!C4*1000)</f>
        <v>28.675456769715737</v>
      </c>
      <c r="D88" s="79">
        <f>IF(TrRoad_act!D4=0,"",D18/TrRoad_act!D4*1000)</f>
        <v>31.859993155433841</v>
      </c>
      <c r="E88" s="79">
        <f>IF(TrRoad_act!E4=0,"",E18/TrRoad_act!E4*1000)</f>
        <v>30.845152327036729</v>
      </c>
      <c r="F88" s="79">
        <f>IF(TrRoad_act!F4=0,"",F18/TrRoad_act!F4*1000)</f>
        <v>28.507761692812494</v>
      </c>
      <c r="G88" s="79">
        <f>IF(TrRoad_act!G4=0,"",G18/TrRoad_act!G4*1000)</f>
        <v>29.523574333996773</v>
      </c>
      <c r="H88" s="79">
        <f>IF(TrRoad_act!H4=0,"",H18/TrRoad_act!H4*1000)</f>
        <v>28.281378369009616</v>
      </c>
      <c r="I88" s="79">
        <f>IF(TrRoad_act!I4=0,"",I18/TrRoad_act!I4*1000)</f>
        <v>30.673716330891505</v>
      </c>
      <c r="J88" s="79">
        <f>IF(TrRoad_act!J4=0,"",J18/TrRoad_act!J4*1000)</f>
        <v>32.5346162391494</v>
      </c>
      <c r="K88" s="79">
        <f>IF(TrRoad_act!K4=0,"",K18/TrRoad_act!K4*1000)</f>
        <v>32.490530482809049</v>
      </c>
      <c r="L88" s="79">
        <f>IF(TrRoad_act!L4=0,"",L18/TrRoad_act!L4*1000)</f>
        <v>32.535963239195567</v>
      </c>
      <c r="M88" s="79">
        <f>IF(TrRoad_act!M4=0,"",M18/TrRoad_act!M4*1000)</f>
        <v>31.739658641027685</v>
      </c>
      <c r="N88" s="79">
        <f>IF(TrRoad_act!N4=0,"",N18/TrRoad_act!N4*1000)</f>
        <v>30.943258368506914</v>
      </c>
      <c r="O88" s="79">
        <f>IF(TrRoad_act!O4=0,"",O18/TrRoad_act!O4*1000)</f>
        <v>30.852590769674759</v>
      </c>
      <c r="P88" s="79">
        <f>IF(TrRoad_act!P4=0,"",P18/TrRoad_act!P4*1000)</f>
        <v>30.575489652611392</v>
      </c>
      <c r="Q88" s="79">
        <f>IF(TrRoad_act!Q4=0,"",Q18/TrRoad_act!Q4*1000)</f>
        <v>30.72542467306706</v>
      </c>
    </row>
    <row r="89" spans="1:17" ht="11.45" customHeight="1" x14ac:dyDescent="0.25">
      <c r="A89" s="23" t="s">
        <v>30</v>
      </c>
      <c r="B89" s="78">
        <f>IF(TrRoad_act!B5=0,"",B19/TrRoad_act!B5*1000)</f>
        <v>33.729396457330168</v>
      </c>
      <c r="C89" s="78">
        <f>IF(TrRoad_act!C5=0,"",C19/TrRoad_act!C5*1000)</f>
        <v>33.592472377367656</v>
      </c>
      <c r="D89" s="78">
        <f>IF(TrRoad_act!D5=0,"",D19/TrRoad_act!D5*1000)</f>
        <v>33.470374965340532</v>
      </c>
      <c r="E89" s="78">
        <f>IF(TrRoad_act!E5=0,"",E19/TrRoad_act!E5*1000)</f>
        <v>33.379523266972562</v>
      </c>
      <c r="F89" s="78">
        <f>IF(TrRoad_act!F5=0,"",F19/TrRoad_act!F5*1000)</f>
        <v>33.340824824601874</v>
      </c>
      <c r="G89" s="78">
        <f>IF(TrRoad_act!G5=0,"",G19/TrRoad_act!G5*1000)</f>
        <v>33.342706744918729</v>
      </c>
      <c r="H89" s="78">
        <f>IF(TrRoad_act!H5=0,"",H19/TrRoad_act!H5*1000)</f>
        <v>33.239203529523856</v>
      </c>
      <c r="I89" s="78">
        <f>IF(TrRoad_act!I5=0,"",I19/TrRoad_act!I5*1000)</f>
        <v>33.068958293632548</v>
      </c>
      <c r="J89" s="78">
        <f>IF(TrRoad_act!J5=0,"",J19/TrRoad_act!J5*1000)</f>
        <v>32.972614801659631</v>
      </c>
      <c r="K89" s="78">
        <f>IF(TrRoad_act!K5=0,"",K19/TrRoad_act!K5*1000)</f>
        <v>32.915951199604578</v>
      </c>
      <c r="L89" s="78">
        <f>IF(TrRoad_act!L5=0,"",L19/TrRoad_act!L5*1000)</f>
        <v>32.923314528492448</v>
      </c>
      <c r="M89" s="78">
        <f>IF(TrRoad_act!M5=0,"",M19/TrRoad_act!M5*1000)</f>
        <v>32.869087410099112</v>
      </c>
      <c r="N89" s="78">
        <f>IF(TrRoad_act!N5=0,"",N19/TrRoad_act!N5*1000)</f>
        <v>31.822154168567312</v>
      </c>
      <c r="O89" s="78">
        <f>IF(TrRoad_act!O5=0,"",O19/TrRoad_act!O5*1000)</f>
        <v>31.004468919031357</v>
      </c>
      <c r="P89" s="78">
        <f>IF(TrRoad_act!P5=0,"",P19/TrRoad_act!P5*1000)</f>
        <v>30.768233126240755</v>
      </c>
      <c r="Q89" s="78">
        <f>IF(TrRoad_act!Q5=0,"",Q19/TrRoad_act!Q5*1000)</f>
        <v>30.554949889555584</v>
      </c>
    </row>
    <row r="90" spans="1:17" ht="11.45" customHeight="1" x14ac:dyDescent="0.25">
      <c r="A90" s="19" t="s">
        <v>29</v>
      </c>
      <c r="B90" s="76">
        <f>IF(TrRoad_act!B6=0,"",B21/TrRoad_act!B6*1000)</f>
        <v>30.848336102900859</v>
      </c>
      <c r="C90" s="76">
        <f>IF(TrRoad_act!C6=0,"",C21/TrRoad_act!C6*1000)</f>
        <v>32.37346929707568</v>
      </c>
      <c r="D90" s="76">
        <f>IF(TrRoad_act!D6=0,"",D21/TrRoad_act!D6*1000)</f>
        <v>36.646936677797392</v>
      </c>
      <c r="E90" s="76">
        <f>IF(TrRoad_act!E6=0,"",E21/TrRoad_act!E6*1000)</f>
        <v>34.465140756080757</v>
      </c>
      <c r="F90" s="76">
        <f>IF(TrRoad_act!F6=0,"",F21/TrRoad_act!F6*1000)</f>
        <v>31.894016278133005</v>
      </c>
      <c r="G90" s="76">
        <f>IF(TrRoad_act!G6=0,"",G21/TrRoad_act!G6*1000)</f>
        <v>33.049683182935816</v>
      </c>
      <c r="H90" s="76">
        <f>IF(TrRoad_act!H6=0,"",H21/TrRoad_act!H6*1000)</f>
        <v>31.364431948837755</v>
      </c>
      <c r="I90" s="76">
        <f>IF(TrRoad_act!I6=0,"",I21/TrRoad_act!I6*1000)</f>
        <v>33.378862891826586</v>
      </c>
      <c r="J90" s="76">
        <f>IF(TrRoad_act!J6=0,"",J21/TrRoad_act!J6*1000)</f>
        <v>34.514369552726478</v>
      </c>
      <c r="K90" s="76">
        <f>IF(TrRoad_act!K6=0,"",K21/TrRoad_act!K6*1000)</f>
        <v>32.555788968152463</v>
      </c>
      <c r="L90" s="76">
        <f>IF(TrRoad_act!L6=0,"",L21/TrRoad_act!L6*1000)</f>
        <v>32.637335920139456</v>
      </c>
      <c r="M90" s="76">
        <f>IF(TrRoad_act!M6=0,"",M21/TrRoad_act!M6*1000)</f>
        <v>32.361061481456595</v>
      </c>
      <c r="N90" s="76">
        <f>IF(TrRoad_act!N6=0,"",N21/TrRoad_act!N6*1000)</f>
        <v>31.464871559214139</v>
      </c>
      <c r="O90" s="76">
        <f>IF(TrRoad_act!O6=0,"",O21/TrRoad_act!O6*1000)</f>
        <v>31.394389364631536</v>
      </c>
      <c r="P90" s="76">
        <f>IF(TrRoad_act!P6=0,"",P21/TrRoad_act!P6*1000)</f>
        <v>31.191133169756075</v>
      </c>
      <c r="Q90" s="76">
        <f>IF(TrRoad_act!Q6=0,"",Q21/TrRoad_act!Q6*1000)</f>
        <v>31.449777738967622</v>
      </c>
    </row>
    <row r="91" spans="1:17" ht="11.45" customHeight="1" x14ac:dyDescent="0.25">
      <c r="A91" s="62" t="s">
        <v>59</v>
      </c>
      <c r="B91" s="77">
        <f>IF(TrRoad_act!B7=0,"",B22/TrRoad_act!B7*1000)</f>
        <v>30.511280565802942</v>
      </c>
      <c r="C91" s="77">
        <f>IF(TrRoad_act!C7=0,"",C22/TrRoad_act!C7*1000)</f>
        <v>32.446566183940661</v>
      </c>
      <c r="D91" s="77">
        <f>IF(TrRoad_act!D7=0,"",D22/TrRoad_act!D7*1000)</f>
        <v>38.365261105717494</v>
      </c>
      <c r="E91" s="77">
        <f>IF(TrRoad_act!E7=0,"",E22/TrRoad_act!E7*1000)</f>
        <v>35.857251701799647</v>
      </c>
      <c r="F91" s="77">
        <f>IF(TrRoad_act!F7=0,"",F22/TrRoad_act!F7*1000)</f>
        <v>32.328916925321167</v>
      </c>
      <c r="G91" s="77">
        <f>IF(TrRoad_act!G7=0,"",G22/TrRoad_act!G7*1000)</f>
        <v>33.73001079010367</v>
      </c>
      <c r="H91" s="77">
        <f>IF(TrRoad_act!H7=0,"",H22/TrRoad_act!H7*1000)</f>
        <v>31.559334046036607</v>
      </c>
      <c r="I91" s="77">
        <f>IF(TrRoad_act!I7=0,"",I22/TrRoad_act!I7*1000)</f>
        <v>33.986458441573383</v>
      </c>
      <c r="J91" s="77">
        <f>IF(TrRoad_act!J7=0,"",J22/TrRoad_act!J7*1000)</f>
        <v>36.260589193285377</v>
      </c>
      <c r="K91" s="77">
        <f>IF(TrRoad_act!K7=0,"",K22/TrRoad_act!K7*1000)</f>
        <v>33.533488211707954</v>
      </c>
      <c r="L91" s="77">
        <f>IF(TrRoad_act!L7=0,"",L22/TrRoad_act!L7*1000)</f>
        <v>33.115628416384389</v>
      </c>
      <c r="M91" s="77">
        <f>IF(TrRoad_act!M7=0,"",M22/TrRoad_act!M7*1000)</f>
        <v>32.488452538115439</v>
      </c>
      <c r="N91" s="77">
        <f>IF(TrRoad_act!N7=0,"",N22/TrRoad_act!N7*1000)</f>
        <v>31.257433322956516</v>
      </c>
      <c r="O91" s="77">
        <f>IF(TrRoad_act!O7=0,"",O22/TrRoad_act!O7*1000)</f>
        <v>31.054694587625921</v>
      </c>
      <c r="P91" s="77">
        <f>IF(TrRoad_act!P7=0,"",P22/TrRoad_act!P7*1000)</f>
        <v>30.789943527782185</v>
      </c>
      <c r="Q91" s="77">
        <f>IF(TrRoad_act!Q7=0,"",Q22/TrRoad_act!Q7*1000)</f>
        <v>31.114812192115341</v>
      </c>
    </row>
    <row r="92" spans="1:17" ht="11.45" customHeight="1" x14ac:dyDescent="0.25">
      <c r="A92" s="62" t="s">
        <v>58</v>
      </c>
      <c r="B92" s="77">
        <f>IF(TrRoad_act!B8=0,"",B24/TrRoad_act!B8*1000)</f>
        <v>31.984397092767242</v>
      </c>
      <c r="C92" s="77">
        <f>IF(TrRoad_act!C8=0,"",C24/TrRoad_act!C8*1000)</f>
        <v>31.827856631922309</v>
      </c>
      <c r="D92" s="77">
        <f>IF(TrRoad_act!D8=0,"",D24/TrRoad_act!D8*1000)</f>
        <v>31.868152009769236</v>
      </c>
      <c r="E92" s="77">
        <f>IF(TrRoad_act!E8=0,"",E24/TrRoad_act!E8*1000)</f>
        <v>30.861877571106881</v>
      </c>
      <c r="F92" s="77">
        <f>IF(TrRoad_act!F8=0,"",F24/TrRoad_act!F8*1000)</f>
        <v>30.605205547508657</v>
      </c>
      <c r="G92" s="77">
        <f>IF(TrRoad_act!G8=0,"",G24/TrRoad_act!G8*1000)</f>
        <v>30.942803073663541</v>
      </c>
      <c r="H92" s="77">
        <f>IF(TrRoad_act!H8=0,"",H24/TrRoad_act!H8*1000)</f>
        <v>30.869075216692373</v>
      </c>
      <c r="I92" s="77">
        <f>IF(TrRoad_act!I8=0,"",I24/TrRoad_act!I8*1000)</f>
        <v>30.963741508662292</v>
      </c>
      <c r="J92" s="77">
        <f>IF(TrRoad_act!J8=0,"",J24/TrRoad_act!J8*1000)</f>
        <v>31.060599296582307</v>
      </c>
      <c r="K92" s="77">
        <f>IF(TrRoad_act!K8=0,"",K24/TrRoad_act!K8*1000)</f>
        <v>30.659412099838352</v>
      </c>
      <c r="L92" s="77">
        <f>IF(TrRoad_act!L8=0,"",L24/TrRoad_act!L8*1000)</f>
        <v>31.547131624654742</v>
      </c>
      <c r="M92" s="77">
        <f>IF(TrRoad_act!M8=0,"",M24/TrRoad_act!M8*1000)</f>
        <v>31.129333221157943</v>
      </c>
      <c r="N92" s="77">
        <f>IF(TrRoad_act!N8=0,"",N24/TrRoad_act!N8*1000)</f>
        <v>30.774090373853674</v>
      </c>
      <c r="O92" s="77">
        <f>IF(TrRoad_act!O8=0,"",O24/TrRoad_act!O8*1000)</f>
        <v>30.987834509581518</v>
      </c>
      <c r="P92" s="77">
        <f>IF(TrRoad_act!P8=0,"",P24/TrRoad_act!P8*1000)</f>
        <v>31.102708938932157</v>
      </c>
      <c r="Q92" s="77">
        <f>IF(TrRoad_act!Q8=0,"",Q24/TrRoad_act!Q8*1000)</f>
        <v>30.981035994366959</v>
      </c>
    </row>
    <row r="93" spans="1:17" ht="11.45" customHeight="1" x14ac:dyDescent="0.25">
      <c r="A93" s="62" t="s">
        <v>57</v>
      </c>
      <c r="B93" s="77" t="str">
        <f>IF(TrRoad_act!B9=0,"",B26/TrRoad_act!B9*1000)</f>
        <v/>
      </c>
      <c r="C93" s="77" t="str">
        <f>IF(TrRoad_act!C9=0,"",C26/TrRoad_act!C9*1000)</f>
        <v/>
      </c>
      <c r="D93" s="77" t="str">
        <f>IF(TrRoad_act!D9=0,"",D26/TrRoad_act!D9*1000)</f>
        <v/>
      </c>
      <c r="E93" s="77" t="str">
        <f>IF(TrRoad_act!E9=0,"",E26/TrRoad_act!E9*1000)</f>
        <v/>
      </c>
      <c r="F93" s="77" t="str">
        <f>IF(TrRoad_act!F9=0,"",F26/TrRoad_act!F9*1000)</f>
        <v/>
      </c>
      <c r="G93" s="77">
        <f>IF(TrRoad_act!G9=0,"",G26/TrRoad_act!G9*1000)</f>
        <v>37.429057382046885</v>
      </c>
      <c r="H93" s="77">
        <f>IF(TrRoad_act!H9=0,"",H26/TrRoad_act!H9*1000)</f>
        <v>37.672923917355121</v>
      </c>
      <c r="I93" s="77">
        <f>IF(TrRoad_act!I9=0,"",I26/TrRoad_act!I9*1000)</f>
        <v>39.335328981530594</v>
      </c>
      <c r="J93" s="77">
        <f>IF(TrRoad_act!J9=0,"",J26/TrRoad_act!J9*1000)</f>
        <v>41.480183385425413</v>
      </c>
      <c r="K93" s="77">
        <f>IF(TrRoad_act!K9=0,"",K26/TrRoad_act!K9*1000)</f>
        <v>43.391419677401373</v>
      </c>
      <c r="L93" s="77">
        <f>IF(TrRoad_act!L9=0,"",L26/TrRoad_act!L9*1000)</f>
        <v>42.306094343823474</v>
      </c>
      <c r="M93" s="77">
        <f>IF(TrRoad_act!M9=0,"",M26/TrRoad_act!M9*1000)</f>
        <v>40.424737066168525</v>
      </c>
      <c r="N93" s="77">
        <f>IF(TrRoad_act!N9=0,"",N26/TrRoad_act!N9*1000)</f>
        <v>40.246835456335781</v>
      </c>
      <c r="O93" s="77">
        <f>IF(TrRoad_act!O9=0,"",O26/TrRoad_act!O9*1000)</f>
        <v>40.608204152647737</v>
      </c>
      <c r="P93" s="77">
        <f>IF(TrRoad_act!P9=0,"",P26/TrRoad_act!P9*1000)</f>
        <v>37.757085648216858</v>
      </c>
      <c r="Q93" s="77">
        <f>IF(TrRoad_act!Q9=0,"",Q26/TrRoad_act!Q9*1000)</f>
        <v>41.17965267748118</v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>
        <f>IF(TrRoad_act!C10=0,"",C27/TrRoad_act!C10*1000)</f>
        <v>77.353499739800839</v>
      </c>
      <c r="D94" s="77">
        <f>IF(TrRoad_act!D10=0,"",D27/TrRoad_act!D10*1000)</f>
        <v>31.918886307668071</v>
      </c>
      <c r="E94" s="77">
        <f>IF(TrRoad_act!E10=0,"",E27/TrRoad_act!E10*1000)</f>
        <v>32.999015986718099</v>
      </c>
      <c r="F94" s="77">
        <f>IF(TrRoad_act!F10=0,"",F27/TrRoad_act!F10*1000)</f>
        <v>42.405046711340496</v>
      </c>
      <c r="G94" s="77">
        <f>IF(TrRoad_act!G10=0,"",G27/TrRoad_act!G10*1000)</f>
        <v>54.825210808923387</v>
      </c>
      <c r="H94" s="77">
        <f>IF(TrRoad_act!H10=0,"",H27/TrRoad_act!H10*1000)</f>
        <v>32.02591560578982</v>
      </c>
      <c r="I94" s="77">
        <f>IF(TrRoad_act!I10=0,"",I27/TrRoad_act!I10*1000)</f>
        <v>66.522575676487818</v>
      </c>
      <c r="J94" s="77">
        <f>IF(TrRoad_act!J10=0,"",J27/TrRoad_act!J10*1000)</f>
        <v>32.263938652904272</v>
      </c>
      <c r="K94" s="77">
        <f>IF(TrRoad_act!K10=0,"",K27/TrRoad_act!K10*1000)</f>
        <v>31.983498686245998</v>
      </c>
      <c r="L94" s="77">
        <f>IF(TrRoad_act!L10=0,"",L27/TrRoad_act!L10*1000)</f>
        <v>36.378748538150475</v>
      </c>
      <c r="M94" s="77">
        <f>IF(TrRoad_act!M10=0,"",M27/TrRoad_act!M10*1000)</f>
        <v>43.198608033139777</v>
      </c>
      <c r="N94" s="77">
        <f>IF(TrRoad_act!N10=0,"",N27/TrRoad_act!N10*1000)</f>
        <v>42.253873679749283</v>
      </c>
      <c r="O94" s="77">
        <f>IF(TrRoad_act!O10=0,"",O27/TrRoad_act!O10*1000)</f>
        <v>37.773608033101873</v>
      </c>
      <c r="P94" s="77">
        <f>IF(TrRoad_act!P10=0,"",P27/TrRoad_act!P10*1000)</f>
        <v>40.713130361281188</v>
      </c>
      <c r="Q94" s="77">
        <f>IF(TrRoad_act!Q10=0,"",Q27/TrRoad_act!Q10*1000)</f>
        <v>37.540623015068121</v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>
        <f>IF(TrRoad_act!N11=0,"",N29/TrRoad_act!N11*1000)</f>
        <v>13.275915183255364</v>
      </c>
      <c r="O95" s="77">
        <f>IF(TrRoad_act!O11=0,"",O29/TrRoad_act!O11*1000)</f>
        <v>13.249823791812203</v>
      </c>
      <c r="P95" s="77">
        <f>IF(TrRoad_act!P11=0,"",P29/TrRoad_act!P11*1000)</f>
        <v>28.648908719123369</v>
      </c>
      <c r="Q95" s="77">
        <f>IF(TrRoad_act!Q11=0,"",Q29/TrRoad_act!Q11*1000)</f>
        <v>26.506353844487041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 t="str">
        <f>IF(TrRoad_act!J12=0,"",J32/TrRoad_act!J12*1000)</f>
        <v/>
      </c>
      <c r="K96" s="77" t="str">
        <f>IF(TrRoad_act!K12=0,"",K32/TrRoad_act!K12*1000)</f>
        <v/>
      </c>
      <c r="L96" s="77" t="str">
        <f>IF(TrRoad_act!L12=0,"",L32/TrRoad_act!L12*1000)</f>
        <v/>
      </c>
      <c r="M96" s="77">
        <f>IF(TrRoad_act!M12=0,"",M32/TrRoad_act!M12*1000)</f>
        <v>17.983131520202996</v>
      </c>
      <c r="N96" s="77">
        <f>IF(TrRoad_act!N12=0,"",N32/TrRoad_act!N12*1000)</f>
        <v>17.920514113851038</v>
      </c>
      <c r="O96" s="77">
        <f>IF(TrRoad_act!O12=0,"",O32/TrRoad_act!O12*1000)</f>
        <v>18.121885980062952</v>
      </c>
      <c r="P96" s="77">
        <f>IF(TrRoad_act!P12=0,"",P32/TrRoad_act!P12*1000)</f>
        <v>18.46231443326938</v>
      </c>
      <c r="Q96" s="77">
        <f>IF(TrRoad_act!Q12=0,"",Q32/TrRoad_act!Q12*1000)</f>
        <v>18.567104935047784</v>
      </c>
    </row>
    <row r="97" spans="1:17" ht="11.45" customHeight="1" x14ac:dyDescent="0.25">
      <c r="A97" s="19" t="s">
        <v>28</v>
      </c>
      <c r="B97" s="76">
        <f>IF(TrRoad_act!B13=0,"",B33/TrRoad_act!B13*1000)</f>
        <v>19.464563983676772</v>
      </c>
      <c r="C97" s="76">
        <f>IF(TrRoad_act!C13=0,"",C33/TrRoad_act!C13*1000)</f>
        <v>19.019899354526078</v>
      </c>
      <c r="D97" s="76">
        <f>IF(TrRoad_act!D13=0,"",D33/TrRoad_act!D13*1000)</f>
        <v>18.922316292047437</v>
      </c>
      <c r="E97" s="76">
        <f>IF(TrRoad_act!E13=0,"",E33/TrRoad_act!E13*1000)</f>
        <v>20.421841066284305</v>
      </c>
      <c r="F97" s="76">
        <f>IF(TrRoad_act!F13=0,"",F33/TrRoad_act!F13*1000)</f>
        <v>18.782134224271832</v>
      </c>
      <c r="G97" s="76">
        <f>IF(TrRoad_act!G13=0,"",G33/TrRoad_act!G13*1000)</f>
        <v>18.828999664859033</v>
      </c>
      <c r="H97" s="76">
        <f>IF(TrRoad_act!H13=0,"",H33/TrRoad_act!H13*1000)</f>
        <v>18.890090071118582</v>
      </c>
      <c r="I97" s="76">
        <f>IF(TrRoad_act!I13=0,"",I33/TrRoad_act!I13*1000)</f>
        <v>22.525873527679</v>
      </c>
      <c r="J97" s="76">
        <f>IF(TrRoad_act!J13=0,"",J33/TrRoad_act!J13*1000)</f>
        <v>25.51447113929143</v>
      </c>
      <c r="K97" s="76">
        <f>IF(TrRoad_act!K13=0,"",K33/TrRoad_act!K13*1000)</f>
        <v>32.164098560910787</v>
      </c>
      <c r="L97" s="76">
        <f>IF(TrRoad_act!L13=0,"",L33/TrRoad_act!L13*1000)</f>
        <v>32.014210218512758</v>
      </c>
      <c r="M97" s="76">
        <f>IF(TrRoad_act!M13=0,"",M33/TrRoad_act!M13*1000)</f>
        <v>28.672934222533566</v>
      </c>
      <c r="N97" s="76">
        <f>IF(TrRoad_act!N13=0,"",N33/TrRoad_act!N13*1000)</f>
        <v>28.341929088907975</v>
      </c>
      <c r="O97" s="76">
        <f>IF(TrRoad_act!O13=0,"",O33/TrRoad_act!O13*1000)</f>
        <v>28.051471944269519</v>
      </c>
      <c r="P97" s="76">
        <f>IF(TrRoad_act!P13=0,"",P33/TrRoad_act!P13*1000)</f>
        <v>27.437719525002407</v>
      </c>
      <c r="Q97" s="76">
        <f>IF(TrRoad_act!Q13=0,"",Q33/TrRoad_act!Q13*1000)</f>
        <v>27.013883480246395</v>
      </c>
    </row>
    <row r="98" spans="1:17" ht="11.45" customHeight="1" x14ac:dyDescent="0.25">
      <c r="A98" s="62" t="s">
        <v>59</v>
      </c>
      <c r="B98" s="75" t="str">
        <f>IF(TrRoad_act!B14=0,"",B34/TrRoad_act!B14*1000)</f>
        <v/>
      </c>
      <c r="C98" s="75" t="str">
        <f>IF(TrRoad_act!C14=0,"",C34/TrRoad_act!C14*1000)</f>
        <v/>
      </c>
      <c r="D98" s="75" t="str">
        <f>IF(TrRoad_act!D14=0,"",D34/TrRoad_act!D14*1000)</f>
        <v/>
      </c>
      <c r="E98" s="75" t="str">
        <f>IF(TrRoad_act!E14=0,"",E34/TrRoad_act!E14*1000)</f>
        <v/>
      </c>
      <c r="F98" s="75" t="str">
        <f>IF(TrRoad_act!F14=0,"",F34/TrRoad_act!F14*1000)</f>
        <v/>
      </c>
      <c r="G98" s="75" t="str">
        <f>IF(TrRoad_act!G14=0,"",G34/TrRoad_act!G14*1000)</f>
        <v/>
      </c>
      <c r="H98" s="75" t="str">
        <f>IF(TrRoad_act!H14=0,"",H34/TrRoad_act!H14*1000)</f>
        <v/>
      </c>
      <c r="I98" s="75" t="str">
        <f>IF(TrRoad_act!I14=0,"",I34/TrRoad_act!I14*1000)</f>
        <v/>
      </c>
      <c r="J98" s="75" t="str">
        <f>IF(TrRoad_act!J14=0,"",J34/TrRoad_act!J14*1000)</f>
        <v/>
      </c>
      <c r="K98" s="75" t="str">
        <f>IF(TrRoad_act!K14=0,"",K34/TrRoad_act!K14*1000)</f>
        <v/>
      </c>
      <c r="L98" s="75" t="str">
        <f>IF(TrRoad_act!L14=0,"",L34/TrRoad_act!L14*1000)</f>
        <v/>
      </c>
      <c r="M98" s="75" t="str">
        <f>IF(TrRoad_act!M14=0,"",M34/TrRoad_act!M14*1000)</f>
        <v/>
      </c>
      <c r="N98" s="75" t="str">
        <f>IF(TrRoad_act!N14=0,"",N34/TrRoad_act!N14*1000)</f>
        <v/>
      </c>
      <c r="O98" s="75" t="str">
        <f>IF(TrRoad_act!O14=0,"",O34/TrRoad_act!O14*1000)</f>
        <v/>
      </c>
      <c r="P98" s="75" t="str">
        <f>IF(TrRoad_act!P14=0,"",P34/TrRoad_act!P14*1000)</f>
        <v/>
      </c>
      <c r="Q98" s="75" t="str">
        <f>IF(TrRoad_act!Q14=0,"",Q34/TrRoad_act!Q14*1000)</f>
        <v/>
      </c>
    </row>
    <row r="99" spans="1:17" ht="11.45" customHeight="1" x14ac:dyDescent="0.25">
      <c r="A99" s="62" t="s">
        <v>58</v>
      </c>
      <c r="B99" s="75">
        <f>IF(TrRoad_act!B15=0,"",B36/TrRoad_act!B15*1000)</f>
        <v>19.464563983676772</v>
      </c>
      <c r="C99" s="75">
        <f>IF(TrRoad_act!C15=0,"",C36/TrRoad_act!C15*1000)</f>
        <v>19.019899354526078</v>
      </c>
      <c r="D99" s="75">
        <f>IF(TrRoad_act!D15=0,"",D36/TrRoad_act!D15*1000)</f>
        <v>18.922316292047437</v>
      </c>
      <c r="E99" s="75">
        <f>IF(TrRoad_act!E15=0,"",E36/TrRoad_act!E15*1000)</f>
        <v>20.421841066284305</v>
      </c>
      <c r="F99" s="75">
        <f>IF(TrRoad_act!F15=0,"",F36/TrRoad_act!F15*1000)</f>
        <v>18.782134224271832</v>
      </c>
      <c r="G99" s="75">
        <f>IF(TrRoad_act!G15=0,"",G36/TrRoad_act!G15*1000)</f>
        <v>18.828999664859033</v>
      </c>
      <c r="H99" s="75">
        <f>IF(TrRoad_act!H15=0,"",H36/TrRoad_act!H15*1000)</f>
        <v>18.890090071118582</v>
      </c>
      <c r="I99" s="75">
        <f>IF(TrRoad_act!I15=0,"",I36/TrRoad_act!I15*1000)</f>
        <v>22.525873527679</v>
      </c>
      <c r="J99" s="75">
        <f>IF(TrRoad_act!J15=0,"",J36/TrRoad_act!J15*1000)</f>
        <v>25.51447113929143</v>
      </c>
      <c r="K99" s="75">
        <f>IF(TrRoad_act!K15=0,"",K36/TrRoad_act!K15*1000)</f>
        <v>32.164098560910787</v>
      </c>
      <c r="L99" s="75">
        <f>IF(TrRoad_act!L15=0,"",L36/TrRoad_act!L15*1000)</f>
        <v>32.264882483419129</v>
      </c>
      <c r="M99" s="75">
        <f>IF(TrRoad_act!M15=0,"",M36/TrRoad_act!M15*1000)</f>
        <v>29.207867500278603</v>
      </c>
      <c r="N99" s="75">
        <f>IF(TrRoad_act!N15=0,"",N36/TrRoad_act!N15*1000)</f>
        <v>28.863051694770114</v>
      </c>
      <c r="O99" s="75">
        <f>IF(TrRoad_act!O15=0,"",O36/TrRoad_act!O15*1000)</f>
        <v>28.566187413366524</v>
      </c>
      <c r="P99" s="75">
        <f>IF(TrRoad_act!P15=0,"",P36/TrRoad_act!P15*1000)</f>
        <v>28.101309879956126</v>
      </c>
      <c r="Q99" s="75">
        <f>IF(TrRoad_act!Q15=0,"",Q36/TrRoad_act!Q15*1000)</f>
        <v>27.821692562013908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 t="str">
        <f>IF(TrRoad_act!C16=0,"",C38/TrRoad_act!C16*1000)</f>
        <v/>
      </c>
      <c r="D100" s="75" t="str">
        <f>IF(TrRoad_act!D16=0,"",D38/TrRoad_act!D16*1000)</f>
        <v/>
      </c>
      <c r="E100" s="75" t="str">
        <f>IF(TrRoad_act!E16=0,"",E38/TrRoad_act!E16*1000)</f>
        <v/>
      </c>
      <c r="F100" s="75" t="str">
        <f>IF(TrRoad_act!F16=0,"",F38/TrRoad_act!F16*1000)</f>
        <v/>
      </c>
      <c r="G100" s="75" t="str">
        <f>IF(TrRoad_act!G16=0,"",G38/TrRoad_act!G16*1000)</f>
        <v/>
      </c>
      <c r="H100" s="75" t="str">
        <f>IF(TrRoad_act!H16=0,"",H38/TrRoad_act!H16*1000)</f>
        <v/>
      </c>
      <c r="I100" s="75" t="str">
        <f>IF(TrRoad_act!I16=0,"",I38/TrRoad_act!I16*1000)</f>
        <v/>
      </c>
      <c r="J100" s="75" t="str">
        <f>IF(TrRoad_act!J16=0,"",J38/TrRoad_act!J16*1000)</f>
        <v/>
      </c>
      <c r="K100" s="75" t="str">
        <f>IF(TrRoad_act!K16=0,"",K38/TrRoad_act!K16*1000)</f>
        <v/>
      </c>
      <c r="L100" s="75" t="str">
        <f>IF(TrRoad_act!L16=0,"",L38/TrRoad_act!L16*1000)</f>
        <v/>
      </c>
      <c r="M100" s="75" t="str">
        <f>IF(TrRoad_act!M16=0,"",M38/TrRoad_act!M16*1000)</f>
        <v/>
      </c>
      <c r="N100" s="75" t="str">
        <f>IF(TrRoad_act!N16=0,"",N38/TrRoad_act!N16*1000)</f>
        <v/>
      </c>
      <c r="O100" s="75" t="str">
        <f>IF(TrRoad_act!O16=0,"",O38/TrRoad_act!O16*1000)</f>
        <v/>
      </c>
      <c r="P100" s="75" t="str">
        <f>IF(TrRoad_act!P16=0,"",P38/TrRoad_act!P16*1000)</f>
        <v/>
      </c>
      <c r="Q100" s="75" t="str">
        <f>IF(TrRoad_act!Q16=0,"",Q38/TrRoad_act!Q16*1000)</f>
        <v/>
      </c>
    </row>
    <row r="101" spans="1:17" ht="11.45" customHeight="1" x14ac:dyDescent="0.25">
      <c r="A101" s="62" t="s">
        <v>56</v>
      </c>
      <c r="B101" s="75" t="str">
        <f>IF(TrRoad_act!B17=0,"",B39/TrRoad_act!B17*1000)</f>
        <v/>
      </c>
      <c r="C101" s="75" t="str">
        <f>IF(TrRoad_act!C17=0,"",C39/TrRoad_act!C17*1000)</f>
        <v/>
      </c>
      <c r="D101" s="75" t="str">
        <f>IF(TrRoad_act!D17=0,"",D39/TrRoad_act!D17*1000)</f>
        <v/>
      </c>
      <c r="E101" s="75" t="str">
        <f>IF(TrRoad_act!E17=0,"",E39/TrRoad_act!E17*1000)</f>
        <v/>
      </c>
      <c r="F101" s="75" t="str">
        <f>IF(TrRoad_act!F17=0,"",F39/TrRoad_act!F17*1000)</f>
        <v/>
      </c>
      <c r="G101" s="75" t="str">
        <f>IF(TrRoad_act!G17=0,"",G39/TrRoad_act!G17*1000)</f>
        <v/>
      </c>
      <c r="H101" s="75" t="str">
        <f>IF(TrRoad_act!H17=0,"",H39/TrRoad_act!H17*1000)</f>
        <v/>
      </c>
      <c r="I101" s="75" t="str">
        <f>IF(TrRoad_act!I17=0,"",I39/TrRoad_act!I17*1000)</f>
        <v/>
      </c>
      <c r="J101" s="75" t="str">
        <f>IF(TrRoad_act!J17=0,"",J39/TrRoad_act!J17*1000)</f>
        <v/>
      </c>
      <c r="K101" s="75" t="str">
        <f>IF(TrRoad_act!K17=0,"",K39/TrRoad_act!K17*1000)</f>
        <v/>
      </c>
      <c r="L101" s="75" t="str">
        <f>IF(TrRoad_act!L17=0,"",L39/TrRoad_act!L17*1000)</f>
        <v/>
      </c>
      <c r="M101" s="75" t="str">
        <f>IF(TrRoad_act!M17=0,"",M39/TrRoad_act!M17*1000)</f>
        <v/>
      </c>
      <c r="N101" s="75" t="str">
        <f>IF(TrRoad_act!N17=0,"",N39/TrRoad_act!N17*1000)</f>
        <v/>
      </c>
      <c r="O101" s="75" t="str">
        <f>IF(TrRoad_act!O17=0,"",O39/TrRoad_act!O17*1000)</f>
        <v/>
      </c>
      <c r="P101" s="75" t="str">
        <f>IF(TrRoad_act!P17=0,"",P39/TrRoad_act!P17*1000)</f>
        <v/>
      </c>
      <c r="Q101" s="75" t="str">
        <f>IF(TrRoad_act!Q17=0,"",Q39/TrRoad_act!Q17*1000)</f>
        <v/>
      </c>
    </row>
    <row r="102" spans="1:17" ht="11.45" customHeight="1" x14ac:dyDescent="0.25">
      <c r="A102" s="62" t="s">
        <v>55</v>
      </c>
      <c r="B102" s="75" t="str">
        <f>IF(TrRoad_act!B18=0,"",B41/TrRoad_act!B18*1000)</f>
        <v/>
      </c>
      <c r="C102" s="75" t="str">
        <f>IF(TrRoad_act!C18=0,"",C41/TrRoad_act!C18*1000)</f>
        <v/>
      </c>
      <c r="D102" s="75" t="str">
        <f>IF(TrRoad_act!D18=0,"",D41/TrRoad_act!D18*1000)</f>
        <v/>
      </c>
      <c r="E102" s="75" t="str">
        <f>IF(TrRoad_act!E18=0,"",E41/TrRoad_act!E18*1000)</f>
        <v/>
      </c>
      <c r="F102" s="75" t="str">
        <f>IF(TrRoad_act!F18=0,"",F41/TrRoad_act!F18*1000)</f>
        <v/>
      </c>
      <c r="G102" s="75" t="str">
        <f>IF(TrRoad_act!G18=0,"",G41/TrRoad_act!G18*1000)</f>
        <v/>
      </c>
      <c r="H102" s="75" t="str">
        <f>IF(TrRoad_act!H18=0,"",H41/TrRoad_act!H18*1000)</f>
        <v/>
      </c>
      <c r="I102" s="75" t="str">
        <f>IF(TrRoad_act!I18=0,"",I41/TrRoad_act!I18*1000)</f>
        <v/>
      </c>
      <c r="J102" s="75" t="str">
        <f>IF(TrRoad_act!J18=0,"",J41/TrRoad_act!J18*1000)</f>
        <v/>
      </c>
      <c r="K102" s="75" t="str">
        <f>IF(TrRoad_act!K18=0,"",K41/TrRoad_act!K18*1000)</f>
        <v/>
      </c>
      <c r="L102" s="75">
        <f>IF(TrRoad_act!L18=0,"",L41/TrRoad_act!L18*1000)</f>
        <v>16.627226987318345</v>
      </c>
      <c r="M102" s="75">
        <f>IF(TrRoad_act!M18=0,"",M41/TrRoad_act!M18*1000)</f>
        <v>15.352569837933446</v>
      </c>
      <c r="N102" s="75">
        <f>IF(TrRoad_act!N18=0,"",N41/TrRoad_act!N18*1000)</f>
        <v>15.466458424619342</v>
      </c>
      <c r="O102" s="75">
        <f>IF(TrRoad_act!O18=0,"",O41/TrRoad_act!O18*1000)</f>
        <v>15.542923904303082</v>
      </c>
      <c r="P102" s="75">
        <f>IF(TrRoad_act!P18=0,"",P41/TrRoad_act!P18*1000)</f>
        <v>15.542399977012922</v>
      </c>
      <c r="Q102" s="75">
        <f>IF(TrRoad_act!Q18=0,"",Q41/TrRoad_act!Q18*1000)</f>
        <v>15.549083002884714</v>
      </c>
    </row>
    <row r="103" spans="1:17" ht="11.45" customHeight="1" x14ac:dyDescent="0.25">
      <c r="A103" s="25" t="s">
        <v>36</v>
      </c>
      <c r="B103" s="79">
        <f>IF(TrRoad_act!B19=0,"",B42/TrRoad_act!B19*1000)</f>
        <v>45.251976220235569</v>
      </c>
      <c r="C103" s="79">
        <f>IF(TrRoad_act!C19=0,"",C42/TrRoad_act!C19*1000)</f>
        <v>42.628127373017826</v>
      </c>
      <c r="D103" s="79">
        <f>IF(TrRoad_act!D19=0,"",D42/TrRoad_act!D19*1000)</f>
        <v>62.583377602282162</v>
      </c>
      <c r="E103" s="79">
        <f>IF(TrRoad_act!E19=0,"",E42/TrRoad_act!E19*1000)</f>
        <v>47.696988325357516</v>
      </c>
      <c r="F103" s="79">
        <f>IF(TrRoad_act!F19=0,"",F42/TrRoad_act!F19*1000)</f>
        <v>49.497993486524145</v>
      </c>
      <c r="G103" s="79">
        <f>IF(TrRoad_act!G19=0,"",G42/TrRoad_act!G19*1000)</f>
        <v>61.725737485621273</v>
      </c>
      <c r="H103" s="79">
        <f>IF(TrRoad_act!H19=0,"",H42/TrRoad_act!H19*1000)</f>
        <v>70.107495997103626</v>
      </c>
      <c r="I103" s="79">
        <f>IF(TrRoad_act!I19=0,"",I42/TrRoad_act!I19*1000)</f>
        <v>68.986866188067097</v>
      </c>
      <c r="J103" s="79">
        <f>IF(TrRoad_act!J19=0,"",J42/TrRoad_act!J19*1000)</f>
        <v>73.910142464585618</v>
      </c>
      <c r="K103" s="79">
        <f>IF(TrRoad_act!K19=0,"",K42/TrRoad_act!K19*1000)</f>
        <v>68.307828621003935</v>
      </c>
      <c r="L103" s="79">
        <f>IF(TrRoad_act!L19=0,"",L42/TrRoad_act!L19*1000)</f>
        <v>90.684987538551312</v>
      </c>
      <c r="M103" s="79">
        <f>IF(TrRoad_act!M19=0,"",M42/TrRoad_act!M19*1000)</f>
        <v>87.874095906384611</v>
      </c>
      <c r="N103" s="79">
        <f>IF(TrRoad_act!N19=0,"",N42/TrRoad_act!N19*1000)</f>
        <v>83.165109476007132</v>
      </c>
      <c r="O103" s="79">
        <f>IF(TrRoad_act!O19=0,"",O42/TrRoad_act!O19*1000)</f>
        <v>82.774069942861857</v>
      </c>
      <c r="P103" s="79">
        <f>IF(TrRoad_act!P19=0,"",P42/TrRoad_act!P19*1000)</f>
        <v>77.921585325989994</v>
      </c>
      <c r="Q103" s="79">
        <f>IF(TrRoad_act!Q19=0,"",Q42/TrRoad_act!Q19*1000)</f>
        <v>71.333643520708435</v>
      </c>
    </row>
    <row r="104" spans="1:17" ht="11.45" customHeight="1" x14ac:dyDescent="0.25">
      <c r="A104" s="23" t="s">
        <v>27</v>
      </c>
      <c r="B104" s="78">
        <f>IF(TrRoad_act!B20=0,"",B43/TrRoad_act!B20*1000)</f>
        <v>725.59894437009086</v>
      </c>
      <c r="C104" s="78">
        <f>IF(TrRoad_act!C20=0,"",C43/TrRoad_act!C20*1000)</f>
        <v>735.43180556988352</v>
      </c>
      <c r="D104" s="78">
        <f>IF(TrRoad_act!D20=0,"",D43/TrRoad_act!D20*1000)</f>
        <v>822.10740848221883</v>
      </c>
      <c r="E104" s="78">
        <f>IF(TrRoad_act!E20=0,"",E43/TrRoad_act!E20*1000)</f>
        <v>784.54996400084769</v>
      </c>
      <c r="F104" s="78">
        <f>IF(TrRoad_act!F20=0,"",F43/TrRoad_act!F20*1000)</f>
        <v>778.3203126171386</v>
      </c>
      <c r="G104" s="78">
        <f>IF(TrRoad_act!G20=0,"",G43/TrRoad_act!G20*1000)</f>
        <v>761.36103064171778</v>
      </c>
      <c r="H104" s="78">
        <f>IF(TrRoad_act!H20=0,"",H43/TrRoad_act!H20*1000)</f>
        <v>659.72511303843612</v>
      </c>
      <c r="I104" s="78">
        <f>IF(TrRoad_act!I20=0,"",I43/TrRoad_act!I20*1000)</f>
        <v>690.15671382096116</v>
      </c>
      <c r="J104" s="78">
        <f>IF(TrRoad_act!J20=0,"",J43/TrRoad_act!J20*1000)</f>
        <v>660.13824885943848</v>
      </c>
      <c r="K104" s="78">
        <f>IF(TrRoad_act!K20=0,"",K43/TrRoad_act!K20*1000)</f>
        <v>631.36926408796671</v>
      </c>
      <c r="L104" s="78">
        <f>IF(TrRoad_act!L20=0,"",L43/TrRoad_act!L20*1000)</f>
        <v>657.94220028209759</v>
      </c>
      <c r="M104" s="78">
        <f>IF(TrRoad_act!M20=0,"",M43/TrRoad_act!M20*1000)</f>
        <v>657.94166053546485</v>
      </c>
      <c r="N104" s="78">
        <f>IF(TrRoad_act!N20=0,"",N43/TrRoad_act!N20*1000)</f>
        <v>672.35826820117711</v>
      </c>
      <c r="O104" s="78">
        <f>IF(TrRoad_act!O20=0,"",O43/TrRoad_act!O20*1000)</f>
        <v>674.17237760096839</v>
      </c>
      <c r="P104" s="78">
        <f>IF(TrRoad_act!P20=0,"",P43/TrRoad_act!P20*1000)</f>
        <v>672.47457564182696</v>
      </c>
      <c r="Q104" s="78">
        <f>IF(TrRoad_act!Q20=0,"",Q43/TrRoad_act!Q20*1000)</f>
        <v>683.84531267517139</v>
      </c>
    </row>
    <row r="105" spans="1:17" ht="11.45" customHeight="1" x14ac:dyDescent="0.25">
      <c r="A105" s="62" t="s">
        <v>59</v>
      </c>
      <c r="B105" s="77">
        <f>IF(TrRoad_act!B21=0,"",B44/TrRoad_act!B21*1000)</f>
        <v>745.78383669680181</v>
      </c>
      <c r="C105" s="77">
        <f>IF(TrRoad_act!C21=0,"",C44/TrRoad_act!C21*1000)</f>
        <v>744.88716006388802</v>
      </c>
      <c r="D105" s="77">
        <f>IF(TrRoad_act!D21=0,"",D44/TrRoad_act!D21*1000)</f>
        <v>743.14911140634842</v>
      </c>
      <c r="E105" s="77">
        <f>IF(TrRoad_act!E21=0,"",E44/TrRoad_act!E21*1000)</f>
        <v>736.19671118393273</v>
      </c>
      <c r="F105" s="77">
        <f>IF(TrRoad_act!F21=0,"",F44/TrRoad_act!F21*1000)</f>
        <v>710.58988463678963</v>
      </c>
      <c r="G105" s="77">
        <f>IF(TrRoad_act!G21=0,"",G44/TrRoad_act!G21*1000)</f>
        <v>704.22139080415536</v>
      </c>
      <c r="H105" s="77">
        <f>IF(TrRoad_act!H21=0,"",H44/TrRoad_act!H21*1000)</f>
        <v>694.10486970889815</v>
      </c>
      <c r="I105" s="77">
        <f>IF(TrRoad_act!I21=0,"",I44/TrRoad_act!I21*1000)</f>
        <v>689.09556979849242</v>
      </c>
      <c r="J105" s="77">
        <f>IF(TrRoad_act!J21=0,"",J44/TrRoad_act!J21*1000)</f>
        <v>685.45902937112578</v>
      </c>
      <c r="K105" s="77">
        <f>IF(TrRoad_act!K21=0,"",K44/TrRoad_act!K21*1000)</f>
        <v>678.84485373011898</v>
      </c>
      <c r="L105" s="77">
        <f>IF(TrRoad_act!L21=0,"",L44/TrRoad_act!L21*1000)</f>
        <v>656.63044703653998</v>
      </c>
      <c r="M105" s="77">
        <f>IF(TrRoad_act!M21=0,"",M44/TrRoad_act!M21*1000)</f>
        <v>659.40531087449347</v>
      </c>
      <c r="N105" s="77">
        <f>IF(TrRoad_act!N21=0,"",N44/TrRoad_act!N21*1000)</f>
        <v>662.24581689873924</v>
      </c>
      <c r="O105" s="77">
        <f>IF(TrRoad_act!O21=0,"",O44/TrRoad_act!O21*1000)</f>
        <v>662.60966398628864</v>
      </c>
      <c r="P105" s="77">
        <f>IF(TrRoad_act!P21=0,"",P44/TrRoad_act!P21*1000)</f>
        <v>668.2620004144685</v>
      </c>
      <c r="Q105" s="77">
        <f>IF(TrRoad_act!Q21=0,"",Q44/TrRoad_act!Q21*1000)</f>
        <v>683.51810606980916</v>
      </c>
    </row>
    <row r="106" spans="1:17" ht="11.45" customHeight="1" x14ac:dyDescent="0.25">
      <c r="A106" s="62" t="s">
        <v>58</v>
      </c>
      <c r="B106" s="77">
        <f>IF(TrRoad_act!B22=0,"",B46/TrRoad_act!B22*1000)</f>
        <v>717.54180986972688</v>
      </c>
      <c r="C106" s="77">
        <f>IF(TrRoad_act!C22=0,"",C46/TrRoad_act!C22*1000)</f>
        <v>731.66430697449709</v>
      </c>
      <c r="D106" s="77">
        <f>IF(TrRoad_act!D22=0,"",D46/TrRoad_act!D22*1000)</f>
        <v>853.99287437261205</v>
      </c>
      <c r="E106" s="77">
        <f>IF(TrRoad_act!E22=0,"",E46/TrRoad_act!E22*1000)</f>
        <v>804.06875549419692</v>
      </c>
      <c r="F106" s="77">
        <f>IF(TrRoad_act!F22=0,"",F46/TrRoad_act!F22*1000)</f>
        <v>813.57632529060572</v>
      </c>
      <c r="G106" s="77">
        <f>IF(TrRoad_act!G22=0,"",G46/TrRoad_act!G22*1000)</f>
        <v>788.30068056120956</v>
      </c>
      <c r="H106" s="77">
        <f>IF(TrRoad_act!H22=0,"",H46/TrRoad_act!H22*1000)</f>
        <v>642.88265621776441</v>
      </c>
      <c r="I106" s="77">
        <f>IF(TrRoad_act!I22=0,"",I46/TrRoad_act!I22*1000)</f>
        <v>690.63075137545547</v>
      </c>
      <c r="J106" s="77">
        <f>IF(TrRoad_act!J22=0,"",J46/TrRoad_act!J22*1000)</f>
        <v>649.25979579718694</v>
      </c>
      <c r="K106" s="77">
        <f>IF(TrRoad_act!K22=0,"",K46/TrRoad_act!K22*1000)</f>
        <v>613.40361586403128</v>
      </c>
      <c r="L106" s="77">
        <f>IF(TrRoad_act!L22=0,"",L46/TrRoad_act!L22*1000)</f>
        <v>658.27911011056904</v>
      </c>
      <c r="M106" s="77">
        <f>IF(TrRoad_act!M22=0,"",M46/TrRoad_act!M22*1000)</f>
        <v>657.56718556977182</v>
      </c>
      <c r="N106" s="77">
        <f>IF(TrRoad_act!N22=0,"",N46/TrRoad_act!N22*1000)</f>
        <v>674.84419172661342</v>
      </c>
      <c r="O106" s="77">
        <f>IF(TrRoad_act!O22=0,"",O46/TrRoad_act!O22*1000)</f>
        <v>677.47588796917501</v>
      </c>
      <c r="P106" s="77">
        <f>IF(TrRoad_act!P22=0,"",P46/TrRoad_act!P22*1000)</f>
        <v>673.79271940313151</v>
      </c>
      <c r="Q106" s="77">
        <f>IF(TrRoad_act!Q22=0,"",Q46/TrRoad_act!Q22*1000)</f>
        <v>683.91101196015256</v>
      </c>
    </row>
    <row r="107" spans="1:17" ht="11.45" customHeight="1" x14ac:dyDescent="0.25">
      <c r="A107" s="62" t="s">
        <v>57</v>
      </c>
      <c r="B107" s="77" t="str">
        <f>IF(TrRoad_act!B23=0,"",B48/TrRoad_act!B23*1000)</f>
        <v/>
      </c>
      <c r="C107" s="77" t="str">
        <f>IF(TrRoad_act!C23=0,"",C48/TrRoad_act!C23*1000)</f>
        <v/>
      </c>
      <c r="D107" s="77" t="str">
        <f>IF(TrRoad_act!D23=0,"",D48/TrRoad_act!D23*1000)</f>
        <v/>
      </c>
      <c r="E107" s="77" t="str">
        <f>IF(TrRoad_act!E23=0,"",E48/TrRoad_act!E23*1000)</f>
        <v/>
      </c>
      <c r="F107" s="77" t="str">
        <f>IF(TrRoad_act!F23=0,"",F48/TrRoad_act!F23*1000)</f>
        <v/>
      </c>
      <c r="G107" s="77" t="str">
        <f>IF(TrRoad_act!G23=0,"",G48/TrRoad_act!G23*1000)</f>
        <v/>
      </c>
      <c r="H107" s="77" t="str">
        <f>IF(TrRoad_act!H23=0,"",H48/TrRoad_act!H23*1000)</f>
        <v/>
      </c>
      <c r="I107" s="77" t="str">
        <f>IF(TrRoad_act!I23=0,"",I48/TrRoad_act!I23*1000)</f>
        <v/>
      </c>
      <c r="J107" s="77" t="str">
        <f>IF(TrRoad_act!J23=0,"",J48/TrRoad_act!J23*1000)</f>
        <v/>
      </c>
      <c r="K107" s="77" t="str">
        <f>IF(TrRoad_act!K23=0,"",K48/TrRoad_act!K23*1000)</f>
        <v/>
      </c>
      <c r="L107" s="77" t="str">
        <f>IF(TrRoad_act!L23=0,"",L48/TrRoad_act!L23*1000)</f>
        <v/>
      </c>
      <c r="M107" s="77" t="str">
        <f>IF(TrRoad_act!M23=0,"",M48/TrRoad_act!M23*1000)</f>
        <v/>
      </c>
      <c r="N107" s="77">
        <f>IF(TrRoad_act!N23=0,"",N48/TrRoad_act!N23*1000)</f>
        <v>1030.8182126002068</v>
      </c>
      <c r="O107" s="77">
        <f>IF(TrRoad_act!O23=0,"",O48/TrRoad_act!O23*1000)</f>
        <v>924.50966740133993</v>
      </c>
      <c r="P107" s="77">
        <f>IF(TrRoad_act!P23=0,"",P48/TrRoad_act!P23*1000)</f>
        <v>847.97962010378205</v>
      </c>
      <c r="Q107" s="77">
        <f>IF(TrRoad_act!Q23=0,"",Q48/TrRoad_act!Q23*1000)</f>
        <v>912.7598601147796</v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 t="str">
        <f>IF(TrRoad_act!C24=0,"",C49/TrRoad_act!C24*1000)</f>
        <v/>
      </c>
      <c r="D108" s="77" t="str">
        <f>IF(TrRoad_act!D24=0,"",D49/TrRoad_act!D24*1000)</f>
        <v/>
      </c>
      <c r="E108" s="77" t="str">
        <f>IF(TrRoad_act!E24=0,"",E49/TrRoad_act!E24*1000)</f>
        <v/>
      </c>
      <c r="F108" s="77" t="str">
        <f>IF(TrRoad_act!F24=0,"",F49/TrRoad_act!F24*1000)</f>
        <v/>
      </c>
      <c r="G108" s="77" t="str">
        <f>IF(TrRoad_act!G24=0,"",G49/TrRoad_act!G24*1000)</f>
        <v/>
      </c>
      <c r="H108" s="77" t="str">
        <f>IF(TrRoad_act!H24=0,"",H49/TrRoad_act!H24*1000)</f>
        <v/>
      </c>
      <c r="I108" s="77" t="str">
        <f>IF(TrRoad_act!I24=0,"",I49/TrRoad_act!I24*1000)</f>
        <v/>
      </c>
      <c r="J108" s="77" t="str">
        <f>IF(TrRoad_act!J24=0,"",J49/TrRoad_act!J24*1000)</f>
        <v/>
      </c>
      <c r="K108" s="77" t="str">
        <f>IF(TrRoad_act!K24=0,"",K49/TrRoad_act!K24*1000)</f>
        <v/>
      </c>
      <c r="L108" s="77" t="str">
        <f>IF(TrRoad_act!L24=0,"",L49/TrRoad_act!L24*1000)</f>
        <v/>
      </c>
      <c r="M108" s="77" t="str">
        <f>IF(TrRoad_act!M24=0,"",M49/TrRoad_act!M24*1000)</f>
        <v/>
      </c>
      <c r="N108" s="77">
        <f>IF(TrRoad_act!N24=0,"",N49/TrRoad_act!N24*1000)</f>
        <v>1036.3186283360753</v>
      </c>
      <c r="O108" s="77">
        <f>IF(TrRoad_act!O24=0,"",O49/TrRoad_act!O24*1000)</f>
        <v>1103.2027733398045</v>
      </c>
      <c r="P108" s="77">
        <f>IF(TrRoad_act!P24=0,"",P49/TrRoad_act!P24*1000)</f>
        <v>1084.3715070748631</v>
      </c>
      <c r="Q108" s="77">
        <f>IF(TrRoad_act!Q24=0,"",Q49/TrRoad_act!Q24*1000)</f>
        <v>1008.4635007941279</v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 t="str">
        <f>IF(TrRoad_act!E25=0,"",E51/TrRoad_act!E25*1000)</f>
        <v/>
      </c>
      <c r="F109" s="77" t="str">
        <f>IF(TrRoad_act!F25=0,"",F51/TrRoad_act!F25*1000)</f>
        <v/>
      </c>
      <c r="G109" s="77" t="str">
        <f>IF(TrRoad_act!G25=0,"",G51/TrRoad_act!G25*1000)</f>
        <v/>
      </c>
      <c r="H109" s="77" t="str">
        <f>IF(TrRoad_act!H25=0,"",H51/TrRoad_act!H25*1000)</f>
        <v/>
      </c>
      <c r="I109" s="77" t="str">
        <f>IF(TrRoad_act!I25=0,"",I51/TrRoad_act!I25*1000)</f>
        <v/>
      </c>
      <c r="J109" s="77" t="str">
        <f>IF(TrRoad_act!J25=0,"",J51/TrRoad_act!J25*1000)</f>
        <v/>
      </c>
      <c r="K109" s="77" t="str">
        <f>IF(TrRoad_act!K25=0,"",K51/TrRoad_act!K25*1000)</f>
        <v/>
      </c>
      <c r="L109" s="77" t="str">
        <f>IF(TrRoad_act!L25=0,"",L51/TrRoad_act!L25*1000)</f>
        <v/>
      </c>
      <c r="M109" s="77" t="str">
        <f>IF(TrRoad_act!M25=0,"",M51/TrRoad_act!M25*1000)</f>
        <v/>
      </c>
      <c r="N109" s="77" t="str">
        <f>IF(TrRoad_act!N25=0,"",N51/TrRoad_act!N25*1000)</f>
        <v/>
      </c>
      <c r="O109" s="77">
        <f>IF(TrRoad_act!O25=0,"",O51/TrRoad_act!O25*1000)</f>
        <v>338.75184531054316</v>
      </c>
      <c r="P109" s="77">
        <f>IF(TrRoad_act!P25=0,"",P51/TrRoad_act!P25*1000)</f>
        <v>340.79763073383066</v>
      </c>
      <c r="Q109" s="77">
        <f>IF(TrRoad_act!Q25=0,"",Q51/TrRoad_act!Q25*1000)</f>
        <v>343.06182948461947</v>
      </c>
    </row>
    <row r="110" spans="1:17" ht="11.45" customHeight="1" x14ac:dyDescent="0.25">
      <c r="A110" s="19" t="s">
        <v>24</v>
      </c>
      <c r="B110" s="76">
        <f>IF(TrRoad_act!B26=0,"",B52/TrRoad_act!B26*1000)</f>
        <v>30.526189441411763</v>
      </c>
      <c r="C110" s="76">
        <f>IF(TrRoad_act!C26=0,"",C52/TrRoad_act!C26*1000)</f>
        <v>28.124102605586707</v>
      </c>
      <c r="D110" s="76">
        <f>IF(TrRoad_act!D26=0,"",D52/TrRoad_act!D26*1000)</f>
        <v>46.344831377675987</v>
      </c>
      <c r="E110" s="76">
        <f>IF(TrRoad_act!E26=0,"",E52/TrRoad_act!E26*1000)</f>
        <v>32.35917315324474</v>
      </c>
      <c r="F110" s="76">
        <f>IF(TrRoad_act!F26=0,"",F52/TrRoad_act!F26*1000)</f>
        <v>34.844795124072618</v>
      </c>
      <c r="G110" s="76">
        <f>IF(TrRoad_act!G26=0,"",G52/TrRoad_act!G26*1000)</f>
        <v>46.977394012981364</v>
      </c>
      <c r="H110" s="76">
        <f>IF(TrRoad_act!H26=0,"",H52/TrRoad_act!H26*1000)</f>
        <v>57.510384381165956</v>
      </c>
      <c r="I110" s="76">
        <f>IF(TrRoad_act!I26=0,"",I52/TrRoad_act!I26*1000)</f>
        <v>55.895833049997002</v>
      </c>
      <c r="J110" s="76">
        <f>IF(TrRoad_act!J26=0,"",J52/TrRoad_act!J26*1000)</f>
        <v>61.174624750630755</v>
      </c>
      <c r="K110" s="76">
        <f>IF(TrRoad_act!K26=0,"",K52/TrRoad_act!K26*1000)</f>
        <v>53.714759378375774</v>
      </c>
      <c r="L110" s="76">
        <f>IF(TrRoad_act!L26=0,"",L52/TrRoad_act!L26*1000)</f>
        <v>75.645245745775199</v>
      </c>
      <c r="M110" s="76">
        <f>IF(TrRoad_act!M26=0,"",M52/TrRoad_act!M26*1000)</f>
        <v>72.55869887198655</v>
      </c>
      <c r="N110" s="76">
        <f>IF(TrRoad_act!N26=0,"",N52/TrRoad_act!N26*1000)</f>
        <v>66.9273477466336</v>
      </c>
      <c r="O110" s="76">
        <f>IF(TrRoad_act!O26=0,"",O52/TrRoad_act!O26*1000)</f>
        <v>68.206465869902686</v>
      </c>
      <c r="P110" s="76">
        <f>IF(TrRoad_act!P26=0,"",P52/TrRoad_act!P26*1000)</f>
        <v>65.873071753906402</v>
      </c>
      <c r="Q110" s="76">
        <f>IF(TrRoad_act!Q26=0,"",Q52/TrRoad_act!Q26*1000)</f>
        <v>57.854891289239298</v>
      </c>
    </row>
    <row r="111" spans="1:17" ht="11.45" customHeight="1" x14ac:dyDescent="0.25">
      <c r="A111" s="17" t="s">
        <v>23</v>
      </c>
      <c r="B111" s="75">
        <f>IF(TrRoad_act!B27=0,"",B53/TrRoad_act!B27*1000)</f>
        <v>25.114474636448833</v>
      </c>
      <c r="C111" s="75">
        <f>IF(TrRoad_act!C27=0,"",C53/TrRoad_act!C27*1000)</f>
        <v>25.274477685634253</v>
      </c>
      <c r="D111" s="75">
        <f>IF(TrRoad_act!D27=0,"",D53/TrRoad_act!D27*1000)</f>
        <v>43.376570766502361</v>
      </c>
      <c r="E111" s="75">
        <f>IF(TrRoad_act!E27=0,"",E53/TrRoad_act!E27*1000)</f>
        <v>40.403725164389854</v>
      </c>
      <c r="F111" s="75">
        <f>IF(TrRoad_act!F27=0,"",F53/TrRoad_act!F27*1000)</f>
        <v>43.011960551732521</v>
      </c>
      <c r="G111" s="75">
        <f>IF(TrRoad_act!G27=0,"",G53/TrRoad_act!G27*1000)</f>
        <v>48.003184560338667</v>
      </c>
      <c r="H111" s="75">
        <f>IF(TrRoad_act!H27=0,"",H53/TrRoad_act!H27*1000)</f>
        <v>60.205462582515437</v>
      </c>
      <c r="I111" s="75">
        <f>IF(TrRoad_act!I27=0,"",I53/TrRoad_act!I27*1000)</f>
        <v>60.46171193823595</v>
      </c>
      <c r="J111" s="75">
        <f>IF(TrRoad_act!J27=0,"",J53/TrRoad_act!J27*1000)</f>
        <v>67.372530067781796</v>
      </c>
      <c r="K111" s="75">
        <f>IF(TrRoad_act!K27=0,"",K53/TrRoad_act!K27*1000)</f>
        <v>63.069024141394955</v>
      </c>
      <c r="L111" s="75">
        <f>IF(TrRoad_act!L27=0,"",L53/TrRoad_act!L27*1000)</f>
        <v>92.372698239671479</v>
      </c>
      <c r="M111" s="75">
        <f>IF(TrRoad_act!M27=0,"",M53/TrRoad_act!M27*1000)</f>
        <v>96.219075094840179</v>
      </c>
      <c r="N111" s="75">
        <f>IF(TrRoad_act!N27=0,"",N53/TrRoad_act!N27*1000)</f>
        <v>86.605444258676471</v>
      </c>
      <c r="O111" s="75">
        <f>IF(TrRoad_act!O27=0,"",O53/TrRoad_act!O27*1000)</f>
        <v>92.775653316167265</v>
      </c>
      <c r="P111" s="75">
        <f>IF(TrRoad_act!P27=0,"",P53/TrRoad_act!P27*1000)</f>
        <v>91.753517386671334</v>
      </c>
      <c r="Q111" s="75">
        <f>IF(TrRoad_act!Q27=0,"",Q53/TrRoad_act!Q27*1000)</f>
        <v>80.562746340126139</v>
      </c>
    </row>
    <row r="112" spans="1:17" ht="11.45" customHeight="1" x14ac:dyDescent="0.25">
      <c r="A112" s="15" t="s">
        <v>22</v>
      </c>
      <c r="B112" s="74">
        <f>IF(TrRoad_act!B28=0,"",B55/TrRoad_act!B28*1000)</f>
        <v>38.096067160510131</v>
      </c>
      <c r="C112" s="74">
        <f>IF(TrRoad_act!C28=0,"",C55/TrRoad_act!C28*1000)</f>
        <v>32.064900063987757</v>
      </c>
      <c r="D112" s="74">
        <f>IF(TrRoad_act!D28=0,"",D55/TrRoad_act!D28*1000)</f>
        <v>50.013843783919512</v>
      </c>
      <c r="E112" s="74">
        <f>IF(TrRoad_act!E28=0,"",E55/TrRoad_act!E28*1000)</f>
        <v>22.208622310055571</v>
      </c>
      <c r="F112" s="74">
        <f>IF(TrRoad_act!F28=0,"",F55/TrRoad_act!F28*1000)</f>
        <v>25.528463441675648</v>
      </c>
      <c r="G112" s="74">
        <f>IF(TrRoad_act!G28=0,"",G55/TrRoad_act!G28*1000)</f>
        <v>45.802329427667388</v>
      </c>
      <c r="H112" s="74">
        <f>IF(TrRoad_act!H28=0,"",H55/TrRoad_act!H28*1000)</f>
        <v>54.811789687359287</v>
      </c>
      <c r="I112" s="74">
        <f>IF(TrRoad_act!I28=0,"",I55/TrRoad_act!I28*1000)</f>
        <v>51.978126817228997</v>
      </c>
      <c r="J112" s="74">
        <f>IF(TrRoad_act!J28=0,"",J55/TrRoad_act!J28*1000)</f>
        <v>55.010413980119644</v>
      </c>
      <c r="K112" s="74">
        <f>IF(TrRoad_act!K28=0,"",K55/TrRoad_act!K28*1000)</f>
        <v>45.234774469521163</v>
      </c>
      <c r="L112" s="74">
        <f>IF(TrRoad_act!L28=0,"",L55/TrRoad_act!L28*1000)</f>
        <v>62.427960451066483</v>
      </c>
      <c r="M112" s="74">
        <f>IF(TrRoad_act!M28=0,"",M55/TrRoad_act!M28*1000)</f>
        <v>56.083011692314599</v>
      </c>
      <c r="N112" s="74">
        <f>IF(TrRoad_act!N28=0,"",N55/TrRoad_act!N28*1000)</f>
        <v>52.917609537695242</v>
      </c>
      <c r="O112" s="74">
        <f>IF(TrRoad_act!O28=0,"",O55/TrRoad_act!O28*1000)</f>
        <v>53.694461050450776</v>
      </c>
      <c r="P112" s="74">
        <f>IF(TrRoad_act!P28=0,"",P55/TrRoad_act!P28*1000)</f>
        <v>49.157592339147911</v>
      </c>
      <c r="Q112" s="74">
        <f>IF(TrRoad_act!Q28=0,"",Q55/TrRoad_act!Q28*1000)</f>
        <v>43.972705301032569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44.447369120556779</v>
      </c>
      <c r="C116" s="78">
        <f>IF(C19=0,"",1000000*C19/TrRoad_act!C86)</f>
        <v>45.724206872513967</v>
      </c>
      <c r="D116" s="78">
        <f>IF(D19=0,"",1000000*D19/TrRoad_act!D86)</f>
        <v>38.86067396563093</v>
      </c>
      <c r="E116" s="78">
        <f>IF(E19=0,"",1000000*E19/TrRoad_act!E86)</f>
        <v>38.798217145835451</v>
      </c>
      <c r="F116" s="78">
        <f>IF(F19=0,"",1000000*F19/TrRoad_act!F86)</f>
        <v>40.969626972749928</v>
      </c>
      <c r="G116" s="78">
        <f>IF(G19=0,"",1000000*G19/TrRoad_act!G86)</f>
        <v>44.837634265836201</v>
      </c>
      <c r="H116" s="78">
        <f>IF(H19=0,"",1000000*H19/TrRoad_act!H86)</f>
        <v>45.474645690288696</v>
      </c>
      <c r="I116" s="78">
        <f>IF(I19=0,"",1000000*I19/TrRoad_act!I86)</f>
        <v>47.739276305381793</v>
      </c>
      <c r="J116" s="78">
        <f>IF(J19=0,"",1000000*J19/TrRoad_act!J86)</f>
        <v>50.032044515482291</v>
      </c>
      <c r="K116" s="78">
        <f>IF(K19=0,"",1000000*K19/TrRoad_act!K86)</f>
        <v>42.181343289208897</v>
      </c>
      <c r="L116" s="78">
        <f>IF(L19=0,"",1000000*L19/TrRoad_act!L86)</f>
        <v>36.02992143985383</v>
      </c>
      <c r="M116" s="78">
        <f>IF(M19=0,"",1000000*M19/TrRoad_act!M86)</f>
        <v>40.566748265959426</v>
      </c>
      <c r="N116" s="78">
        <f>IF(N19=0,"",1000000*N19/TrRoad_act!N86)</f>
        <v>43.092797749529154</v>
      </c>
      <c r="O116" s="78">
        <f>IF(O19=0,"",1000000*O19/TrRoad_act!O86)</f>
        <v>39.464223726320583</v>
      </c>
      <c r="P116" s="78">
        <f>IF(P19=0,"",1000000*P19/TrRoad_act!P86)</f>
        <v>39.985668976340932</v>
      </c>
      <c r="Q116" s="78">
        <f>IF(Q19=0,"",1000000*Q19/TrRoad_act!Q86)</f>
        <v>40.400598991438514</v>
      </c>
    </row>
    <row r="117" spans="1:17" ht="11.45" customHeight="1" x14ac:dyDescent="0.25">
      <c r="A117" s="19" t="s">
        <v>29</v>
      </c>
      <c r="B117" s="76">
        <f>IF(B21=0,"",1000000*B21/TrRoad_act!B87)</f>
        <v>579.32022806962379</v>
      </c>
      <c r="C117" s="76">
        <f>IF(C21=0,"",1000000*C21/TrRoad_act!C87)</f>
        <v>602.39493920981784</v>
      </c>
      <c r="D117" s="76">
        <f>IF(D21=0,"",1000000*D21/TrRoad_act!D87)</f>
        <v>689.85393348257094</v>
      </c>
      <c r="E117" s="76">
        <f>IF(E21=0,"",1000000*E21/TrRoad_act!E87)</f>
        <v>641.01807287375095</v>
      </c>
      <c r="F117" s="76">
        <f>IF(F21=0,"",1000000*F21/TrRoad_act!F87)</f>
        <v>617.26203855249219</v>
      </c>
      <c r="G117" s="76">
        <f>IF(G21=0,"",1000000*G21/TrRoad_act!G87)</f>
        <v>654.65398473590221</v>
      </c>
      <c r="H117" s="76">
        <f>IF(H21=0,"",1000000*H21/TrRoad_act!H87)</f>
        <v>619.45828367727677</v>
      </c>
      <c r="I117" s="76">
        <f>IF(I21=0,"",1000000*I21/TrRoad_act!I87)</f>
        <v>605.08712584201714</v>
      </c>
      <c r="J117" s="76">
        <f>IF(J21=0,"",1000000*J21/TrRoad_act!J87)</f>
        <v>589.69115194384017</v>
      </c>
      <c r="K117" s="76">
        <f>IF(K21=0,"",1000000*K21/TrRoad_act!K87)</f>
        <v>541.28390688904028</v>
      </c>
      <c r="L117" s="76">
        <f>IF(L21=0,"",1000000*L21/TrRoad_act!L87)</f>
        <v>525.59903430808765</v>
      </c>
      <c r="M117" s="76">
        <f>IF(M21=0,"",1000000*M21/TrRoad_act!M87)</f>
        <v>497.3943063236286</v>
      </c>
      <c r="N117" s="76">
        <f>IF(N21=0,"",1000000*N21/TrRoad_act!N87)</f>
        <v>464.59322518346931</v>
      </c>
      <c r="O117" s="76">
        <f>IF(O21=0,"",1000000*O21/TrRoad_act!O87)</f>
        <v>453.52337357957555</v>
      </c>
      <c r="P117" s="76">
        <f>IF(P21=0,"",1000000*P21/TrRoad_act!P87)</f>
        <v>436.10342961538936</v>
      </c>
      <c r="Q117" s="76">
        <f>IF(Q21=0,"",1000000*Q21/TrRoad_act!Q87)</f>
        <v>425.56517036564787</v>
      </c>
    </row>
    <row r="118" spans="1:17" ht="11.45" customHeight="1" x14ac:dyDescent="0.25">
      <c r="A118" s="62" t="s">
        <v>59</v>
      </c>
      <c r="B118" s="77">
        <f>IF(B22=0,"",1000000*B22/TrRoad_act!B88)</f>
        <v>542.02440801532271</v>
      </c>
      <c r="C118" s="77">
        <f>IF(C22=0,"",1000000*C22/TrRoad_act!C88)</f>
        <v>570.43835397877092</v>
      </c>
      <c r="D118" s="77">
        <f>IF(D22=0,"",1000000*D22/TrRoad_act!D88)</f>
        <v>678.62092982599984</v>
      </c>
      <c r="E118" s="77">
        <f>IF(E22=0,"",1000000*E22/TrRoad_act!E88)</f>
        <v>622.40140117818328</v>
      </c>
      <c r="F118" s="77">
        <f>IF(F22=0,"",1000000*F22/TrRoad_act!F88)</f>
        <v>585.90526409692086</v>
      </c>
      <c r="G118" s="77">
        <f>IF(G22=0,"",1000000*G22/TrRoad_act!G88)</f>
        <v>625.18368497050039</v>
      </c>
      <c r="H118" s="77">
        <f>IF(H22=0,"",1000000*H22/TrRoad_act!H88)</f>
        <v>580.25732994221585</v>
      </c>
      <c r="I118" s="77">
        <f>IF(I22=0,"",1000000*I22/TrRoad_act!I88)</f>
        <v>559.23573616021656</v>
      </c>
      <c r="J118" s="77">
        <f>IF(J22=0,"",1000000*J22/TrRoad_act!J88)</f>
        <v>550.6737772485917</v>
      </c>
      <c r="K118" s="77">
        <f>IF(K22=0,"",1000000*K22/TrRoad_act!K88)</f>
        <v>491.37751357060353</v>
      </c>
      <c r="L118" s="77">
        <f>IF(L22=0,"",1000000*L22/TrRoad_act!L88)</f>
        <v>468.94066558196533</v>
      </c>
      <c r="M118" s="77">
        <f>IF(M22=0,"",1000000*M22/TrRoad_act!M88)</f>
        <v>433.25242041760242</v>
      </c>
      <c r="N118" s="77">
        <f>IF(N22=0,"",1000000*N22/TrRoad_act!N88)</f>
        <v>400.59343224464214</v>
      </c>
      <c r="O118" s="77">
        <f>IF(O22=0,"",1000000*O22/TrRoad_act!O88)</f>
        <v>392.79848405571857</v>
      </c>
      <c r="P118" s="77">
        <f>IF(P22=0,"",1000000*P22/TrRoad_act!P88)</f>
        <v>378.8131156076455</v>
      </c>
      <c r="Q118" s="77">
        <f>IF(Q22=0,"",1000000*Q22/TrRoad_act!Q88)</f>
        <v>372.99445987076609</v>
      </c>
    </row>
    <row r="119" spans="1:17" ht="11.45" customHeight="1" x14ac:dyDescent="0.25">
      <c r="A119" s="62" t="s">
        <v>58</v>
      </c>
      <c r="B119" s="77">
        <f>IF(B24=0,"",1000000*B24/TrRoad_act!B89)</f>
        <v>743.90090879564627</v>
      </c>
      <c r="C119" s="77">
        <f>IF(C24=0,"",1000000*C24/TrRoad_act!C89)</f>
        <v>727.8206334595186</v>
      </c>
      <c r="D119" s="77">
        <f>IF(D24=0,"",1000000*D24/TrRoad_act!D89)</f>
        <v>731.90890357506055</v>
      </c>
      <c r="E119" s="77">
        <f>IF(E24=0,"",1000000*E24/TrRoad_act!E89)</f>
        <v>707.0338158161569</v>
      </c>
      <c r="F119" s="77">
        <f>IF(F24=0,"",1000000*F24/TrRoad_act!F89)</f>
        <v>714.73463929403101</v>
      </c>
      <c r="G119" s="77">
        <f>IF(G24=0,"",1000000*G24/TrRoad_act!G89)</f>
        <v>737.97276960660383</v>
      </c>
      <c r="H119" s="77">
        <f>IF(H24=0,"",1000000*H24/TrRoad_act!H89)</f>
        <v>739.71532529429794</v>
      </c>
      <c r="I119" s="77">
        <f>IF(I24=0,"",1000000*I24/TrRoad_act!I89)</f>
        <v>719.01635365749758</v>
      </c>
      <c r="J119" s="77">
        <f>IF(J24=0,"",1000000*J24/TrRoad_act!J89)</f>
        <v>710.38067262569928</v>
      </c>
      <c r="K119" s="77">
        <f>IF(K24=0,"",1000000*K24/TrRoad_act!K89)</f>
        <v>690.25301969167435</v>
      </c>
      <c r="L119" s="77">
        <f>IF(L24=0,"",1000000*L24/TrRoad_act!L89)</f>
        <v>693.15510518821714</v>
      </c>
      <c r="M119" s="77">
        <f>IF(M24=0,"",1000000*M24/TrRoad_act!M89)</f>
        <v>663.83797734649784</v>
      </c>
      <c r="N119" s="77">
        <f>IF(N24=0,"",1000000*N24/TrRoad_act!N89)</f>
        <v>630.69013832682981</v>
      </c>
      <c r="O119" s="77">
        <f>IF(O24=0,"",1000000*O24/TrRoad_act!O89)</f>
        <v>614.36701901337892</v>
      </c>
      <c r="P119" s="77">
        <f>IF(P24=0,"",1000000*P24/TrRoad_act!P89)</f>
        <v>587.92547236262669</v>
      </c>
      <c r="Q119" s="77">
        <f>IF(Q24=0,"",1000000*Q24/TrRoad_act!Q89)</f>
        <v>559.31040691925296</v>
      </c>
    </row>
    <row r="120" spans="1:17" ht="11.45" customHeight="1" x14ac:dyDescent="0.25">
      <c r="A120" s="62" t="s">
        <v>57</v>
      </c>
      <c r="B120" s="77" t="str">
        <f>IF(B26=0,"",1000000*B26/TrRoad_act!B90)</f>
        <v/>
      </c>
      <c r="C120" s="77" t="str">
        <f>IF(C26=0,"",1000000*C26/TrRoad_act!C90)</f>
        <v/>
      </c>
      <c r="D120" s="77" t="str">
        <f>IF(D26=0,"",1000000*D26/TrRoad_act!D90)</f>
        <v/>
      </c>
      <c r="E120" s="77" t="str">
        <f>IF(E26=0,"",1000000*E26/TrRoad_act!E90)</f>
        <v/>
      </c>
      <c r="F120" s="77" t="str">
        <f>IF(F26=0,"",1000000*F26/TrRoad_act!F90)</f>
        <v/>
      </c>
      <c r="G120" s="77">
        <f>IF(G26=0,"",1000000*G26/TrRoad_act!G90)</f>
        <v>878.94870684138039</v>
      </c>
      <c r="H120" s="77">
        <f>IF(H26=0,"",1000000*H26/TrRoad_act!H90)</f>
        <v>878.87290167865706</v>
      </c>
      <c r="I120" s="77">
        <f>IF(I26=0,"",1000000*I26/TrRoad_act!I90)</f>
        <v>813.66124260355025</v>
      </c>
      <c r="J120" s="77">
        <f>IF(J26=0,"",1000000*J26/TrRoad_act!J90)</f>
        <v>784.52857142857147</v>
      </c>
      <c r="K120" s="77">
        <f>IF(K26=0,"",1000000*K26/TrRoad_act!K90)</f>
        <v>784.33975731620274</v>
      </c>
      <c r="L120" s="77">
        <f>IF(L26=0,"",1000000*L26/TrRoad_act!L90)</f>
        <v>731.71166958090578</v>
      </c>
      <c r="M120" s="77">
        <f>IF(M26=0,"",1000000*M26/TrRoad_act!M90)</f>
        <v>651.64575783771056</v>
      </c>
      <c r="N120" s="77">
        <f>IF(N26=0,"",1000000*N26/TrRoad_act!N90)</f>
        <v>623.49074463875104</v>
      </c>
      <c r="O120" s="77">
        <f>IF(O26=0,"",1000000*O26/TrRoad_act!O90)</f>
        <v>609.17703979662929</v>
      </c>
      <c r="P120" s="77">
        <f>IF(P26=0,"",1000000*P26/TrRoad_act!P90)</f>
        <v>555.10139020595784</v>
      </c>
      <c r="Q120" s="77">
        <f>IF(Q26=0,"",1000000*Q26/TrRoad_act!Q90)</f>
        <v>595.7803477635415</v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>
        <f>IF(C27=0,"",1000000*C27/TrRoad_act!C91)</f>
        <v>1291.8375000000001</v>
      </c>
      <c r="D121" s="77">
        <f>IF(D27=0,"",1000000*D27/TrRoad_act!D91)</f>
        <v>541.67083333333335</v>
      </c>
      <c r="E121" s="77">
        <f>IF(E27=0,"",1000000*E27/TrRoad_act!E91)</f>
        <v>555.43292509256617</v>
      </c>
      <c r="F121" s="77">
        <f>IF(F27=0,"",1000000*F27/TrRoad_act!F91)</f>
        <v>751.20193531958239</v>
      </c>
      <c r="G121" s="77">
        <f>IF(G27=0,"",1000000*G27/TrRoad_act!G91)</f>
        <v>1001.8919247547759</v>
      </c>
      <c r="H121" s="77">
        <f>IF(H27=0,"",1000000*H27/TrRoad_act!H91)</f>
        <v>586.61055853098696</v>
      </c>
      <c r="I121" s="77">
        <f>IF(I27=0,"",1000000*I27/TrRoad_act!I91)</f>
        <v>1106.7335085895947</v>
      </c>
      <c r="J121" s="77">
        <f>IF(J27=0,"",1000000*J27/TrRoad_act!J91)</f>
        <v>502.09384491415113</v>
      </c>
      <c r="K121" s="77">
        <f>IF(K27=0,"",1000000*K27/TrRoad_act!K91)</f>
        <v>485.86690448367057</v>
      </c>
      <c r="L121" s="77">
        <f>IF(L27=0,"",1000000*L27/TrRoad_act!L91)</f>
        <v>539.58953642297547</v>
      </c>
      <c r="M121" s="77">
        <f>IF(M27=0,"",1000000*M27/TrRoad_act!M91)</f>
        <v>610.79551341440754</v>
      </c>
      <c r="N121" s="77">
        <f>IF(N27=0,"",1000000*N27/TrRoad_act!N91)</f>
        <v>580.84963301874461</v>
      </c>
      <c r="O121" s="77">
        <f>IF(O27=0,"",1000000*O27/TrRoad_act!O91)</f>
        <v>507.59417230725029</v>
      </c>
      <c r="P121" s="77">
        <f>IF(P27=0,"",1000000*P27/TrRoad_act!P91)</f>
        <v>527.51193861528895</v>
      </c>
      <c r="Q121" s="77">
        <f>IF(Q27=0,"",1000000*Q27/TrRoad_act!Q91)</f>
        <v>469.90956139712193</v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>
        <f>IF(N29=0,"",1000000*N29/TrRoad_act!N92)</f>
        <v>215.00707800632168</v>
      </c>
      <c r="O122" s="77">
        <f>IF(O29=0,"",1000000*O29/TrRoad_act!O92)</f>
        <v>220.63329883882687</v>
      </c>
      <c r="P122" s="77">
        <f>IF(P29=0,"",1000000*P29/TrRoad_act!P92)</f>
        <v>483.55629922534524</v>
      </c>
      <c r="Q122" s="77">
        <f>IF(Q29=0,"",1000000*Q29/TrRoad_act!Q92)</f>
        <v>454.17274390902958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 t="str">
        <f>IF(J32=0,"",1000000*J32/TrRoad_act!J93)</f>
        <v/>
      </c>
      <c r="K123" s="77" t="str">
        <f>IF(K32=0,"",1000000*K32/TrRoad_act!K93)</f>
        <v/>
      </c>
      <c r="L123" s="77" t="str">
        <f>IF(L32=0,"",1000000*L32/TrRoad_act!L93)</f>
        <v/>
      </c>
      <c r="M123" s="77">
        <f>IF(M32=0,"",1000000*M32/TrRoad_act!M93)</f>
        <v>203.82509441294346</v>
      </c>
      <c r="N123" s="77">
        <f>IF(N32=0,"",1000000*N32/TrRoad_act!N93)</f>
        <v>204.86076572635784</v>
      </c>
      <c r="O123" s="77">
        <f>IF(O32=0,"",1000000*O32/TrRoad_act!O93)</f>
        <v>205.71680891045631</v>
      </c>
      <c r="P123" s="77">
        <f>IF(P32=0,"",1000000*P32/TrRoad_act!P93)</f>
        <v>207.61605021591936</v>
      </c>
      <c r="Q123" s="77">
        <f>IF(Q32=0,"",1000000*Q32/TrRoad_act!Q93)</f>
        <v>209.16969857064149</v>
      </c>
    </row>
    <row r="124" spans="1:17" ht="11.45" customHeight="1" x14ac:dyDescent="0.25">
      <c r="A124" s="19" t="s">
        <v>28</v>
      </c>
      <c r="B124" s="76">
        <f>IF(B33=0,"",1000000*B33/TrRoad_act!B94)</f>
        <v>16266.962459532057</v>
      </c>
      <c r="C124" s="76">
        <f>IF(C33=0,"",1000000*C33/TrRoad_act!C94)</f>
        <v>16149.425052149903</v>
      </c>
      <c r="D124" s="76">
        <f>IF(D33=0,"",1000000*D33/TrRoad_act!D94)</f>
        <v>16153.636593626534</v>
      </c>
      <c r="E124" s="76">
        <f>IF(E33=0,"",1000000*E33/TrRoad_act!E94)</f>
        <v>16511.345296099196</v>
      </c>
      <c r="F124" s="76">
        <f>IF(F33=0,"",1000000*F33/TrRoad_act!F94)</f>
        <v>18063.186355019065</v>
      </c>
      <c r="G124" s="76">
        <f>IF(G33=0,"",1000000*G33/TrRoad_act!G94)</f>
        <v>17116.471792800188</v>
      </c>
      <c r="H124" s="76">
        <f>IF(H33=0,"",1000000*H33/TrRoad_act!H94)</f>
        <v>18085.280595283733</v>
      </c>
      <c r="I124" s="76">
        <f>IF(I33=0,"",1000000*I33/TrRoad_act!I94)</f>
        <v>18114.625370911559</v>
      </c>
      <c r="J124" s="76">
        <f>IF(J33=0,"",1000000*J33/TrRoad_act!J94)</f>
        <v>17590.710773879106</v>
      </c>
      <c r="K124" s="76">
        <f>IF(K33=0,"",1000000*K33/TrRoad_act!K94)</f>
        <v>17881.524623433317</v>
      </c>
      <c r="L124" s="76">
        <f>IF(L33=0,"",1000000*L33/TrRoad_act!L94)</f>
        <v>17547.820604037806</v>
      </c>
      <c r="M124" s="76">
        <f>IF(M33=0,"",1000000*M33/TrRoad_act!M94)</f>
        <v>16810.506452627971</v>
      </c>
      <c r="N124" s="76">
        <f>IF(N33=0,"",1000000*N33/TrRoad_act!N94)</f>
        <v>16687.182973501487</v>
      </c>
      <c r="O124" s="76">
        <f>IF(O33=0,"",1000000*O33/TrRoad_act!O94)</f>
        <v>16258.455633167205</v>
      </c>
      <c r="P124" s="76">
        <f>IF(P33=0,"",1000000*P33/TrRoad_act!P94)</f>
        <v>16036.667694962021</v>
      </c>
      <c r="Q124" s="76">
        <f>IF(Q33=0,"",1000000*Q33/TrRoad_act!Q94)</f>
        <v>15641.914082127561</v>
      </c>
    </row>
    <row r="125" spans="1:17" ht="11.45" customHeight="1" x14ac:dyDescent="0.25">
      <c r="A125" s="62" t="s">
        <v>59</v>
      </c>
      <c r="B125" s="75" t="str">
        <f>IF(B34=0,"",1000000*B34/TrRoad_act!B95)</f>
        <v/>
      </c>
      <c r="C125" s="75" t="str">
        <f>IF(C34=0,"",1000000*C34/TrRoad_act!C95)</f>
        <v/>
      </c>
      <c r="D125" s="75" t="str">
        <f>IF(D34=0,"",1000000*D34/TrRoad_act!D95)</f>
        <v/>
      </c>
      <c r="E125" s="75" t="str">
        <f>IF(E34=0,"",1000000*E34/TrRoad_act!E95)</f>
        <v/>
      </c>
      <c r="F125" s="75" t="str">
        <f>IF(F34=0,"",1000000*F34/TrRoad_act!F95)</f>
        <v/>
      </c>
      <c r="G125" s="75" t="str">
        <f>IF(G34=0,"",1000000*G34/TrRoad_act!G95)</f>
        <v/>
      </c>
      <c r="H125" s="75" t="str">
        <f>IF(H34=0,"",1000000*H34/TrRoad_act!H95)</f>
        <v/>
      </c>
      <c r="I125" s="75" t="str">
        <f>IF(I34=0,"",1000000*I34/TrRoad_act!I95)</f>
        <v/>
      </c>
      <c r="J125" s="75" t="str">
        <f>IF(J34=0,"",1000000*J34/TrRoad_act!J95)</f>
        <v/>
      </c>
      <c r="K125" s="75" t="str">
        <f>IF(K34=0,"",1000000*K34/TrRoad_act!K95)</f>
        <v/>
      </c>
      <c r="L125" s="75" t="str">
        <f>IF(L34=0,"",1000000*L34/TrRoad_act!L95)</f>
        <v/>
      </c>
      <c r="M125" s="75" t="str">
        <f>IF(M34=0,"",1000000*M34/TrRoad_act!M95)</f>
        <v/>
      </c>
      <c r="N125" s="75" t="str">
        <f>IF(N34=0,"",1000000*N34/TrRoad_act!N95)</f>
        <v/>
      </c>
      <c r="O125" s="75" t="str">
        <f>IF(O34=0,"",1000000*O34/TrRoad_act!O95)</f>
        <v/>
      </c>
      <c r="P125" s="75" t="str">
        <f>IF(P34=0,"",1000000*P34/TrRoad_act!P95)</f>
        <v/>
      </c>
      <c r="Q125" s="75" t="str">
        <f>IF(Q34=0,"",1000000*Q34/TrRoad_act!Q95)</f>
        <v/>
      </c>
    </row>
    <row r="126" spans="1:17" ht="11.45" customHeight="1" x14ac:dyDescent="0.25">
      <c r="A126" s="62" t="s">
        <v>58</v>
      </c>
      <c r="B126" s="75">
        <f>IF(B36=0,"",1000000*B36/TrRoad_act!B96)</f>
        <v>16266.962459532057</v>
      </c>
      <c r="C126" s="75">
        <f>IF(C36=0,"",1000000*C36/TrRoad_act!C96)</f>
        <v>16149.425052149903</v>
      </c>
      <c r="D126" s="75">
        <f>IF(D36=0,"",1000000*D36/TrRoad_act!D96)</f>
        <v>16153.636593626534</v>
      </c>
      <c r="E126" s="75">
        <f>IF(E36=0,"",1000000*E36/TrRoad_act!E96)</f>
        <v>16511.345296099196</v>
      </c>
      <c r="F126" s="75">
        <f>IF(F36=0,"",1000000*F36/TrRoad_act!F96)</f>
        <v>18063.186355019065</v>
      </c>
      <c r="G126" s="75">
        <f>IF(G36=0,"",1000000*G36/TrRoad_act!G96)</f>
        <v>17116.471792800188</v>
      </c>
      <c r="H126" s="75">
        <f>IF(H36=0,"",1000000*H36/TrRoad_act!H96)</f>
        <v>18085.280595283733</v>
      </c>
      <c r="I126" s="75">
        <f>IF(I36=0,"",1000000*I36/TrRoad_act!I96)</f>
        <v>18114.625370911559</v>
      </c>
      <c r="J126" s="75">
        <f>IF(J36=0,"",1000000*J36/TrRoad_act!J96)</f>
        <v>17590.710773879106</v>
      </c>
      <c r="K126" s="75">
        <f>IF(K36=0,"",1000000*K36/TrRoad_act!K96)</f>
        <v>17881.524623433317</v>
      </c>
      <c r="L126" s="75">
        <f>IF(L36=0,"",1000000*L36/TrRoad_act!L96)</f>
        <v>17614.209999259845</v>
      </c>
      <c r="M126" s="75">
        <f>IF(M36=0,"",1000000*M36/TrRoad_act!M96)</f>
        <v>16949.22488314033</v>
      </c>
      <c r="N126" s="75">
        <f>IF(N36=0,"",1000000*N36/TrRoad_act!N96)</f>
        <v>16823.466423729915</v>
      </c>
      <c r="O126" s="75">
        <f>IF(O36=0,"",1000000*O36/TrRoad_act!O96)</f>
        <v>16380.96472301046</v>
      </c>
      <c r="P126" s="75">
        <f>IF(P36=0,"",1000000*P36/TrRoad_act!P96)</f>
        <v>16194.999965450765</v>
      </c>
      <c r="Q126" s="75">
        <f>IF(Q36=0,"",1000000*Q36/TrRoad_act!Q96)</f>
        <v>15818.904195940226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 t="str">
        <f>IF(C38=0,"",1000000*C38/TrRoad_act!C97)</f>
        <v/>
      </c>
      <c r="D127" s="75" t="str">
        <f>IF(D38=0,"",1000000*D38/TrRoad_act!D97)</f>
        <v/>
      </c>
      <c r="E127" s="75" t="str">
        <f>IF(E38=0,"",1000000*E38/TrRoad_act!E97)</f>
        <v/>
      </c>
      <c r="F127" s="75" t="str">
        <f>IF(F38=0,"",1000000*F38/TrRoad_act!F97)</f>
        <v/>
      </c>
      <c r="G127" s="75" t="str">
        <f>IF(G38=0,"",1000000*G38/TrRoad_act!G97)</f>
        <v/>
      </c>
      <c r="H127" s="75" t="str">
        <f>IF(H38=0,"",1000000*H38/TrRoad_act!H97)</f>
        <v/>
      </c>
      <c r="I127" s="75" t="str">
        <f>IF(I38=0,"",1000000*I38/TrRoad_act!I97)</f>
        <v/>
      </c>
      <c r="J127" s="75" t="str">
        <f>IF(J38=0,"",1000000*J38/TrRoad_act!J97)</f>
        <v/>
      </c>
      <c r="K127" s="75" t="str">
        <f>IF(K38=0,"",1000000*K38/TrRoad_act!K97)</f>
        <v/>
      </c>
      <c r="L127" s="75" t="str">
        <f>IF(L38=0,"",1000000*L38/TrRoad_act!L97)</f>
        <v/>
      </c>
      <c r="M127" s="75" t="str">
        <f>IF(M38=0,"",1000000*M38/TrRoad_act!M97)</f>
        <v/>
      </c>
      <c r="N127" s="75" t="str">
        <f>IF(N38=0,"",1000000*N38/TrRoad_act!N97)</f>
        <v/>
      </c>
      <c r="O127" s="75" t="str">
        <f>IF(O38=0,"",1000000*O38/TrRoad_act!O97)</f>
        <v/>
      </c>
      <c r="P127" s="75" t="str">
        <f>IF(P38=0,"",1000000*P38/TrRoad_act!P97)</f>
        <v/>
      </c>
      <c r="Q127" s="75" t="str">
        <f>IF(Q38=0,"",1000000*Q38/TrRoad_act!Q97)</f>
        <v/>
      </c>
    </row>
    <row r="128" spans="1:17" ht="11.45" customHeight="1" x14ac:dyDescent="0.25">
      <c r="A128" s="62" t="s">
        <v>56</v>
      </c>
      <c r="B128" s="75" t="str">
        <f>IF(B39=0,"",1000000*B39/TrRoad_act!B98)</f>
        <v/>
      </c>
      <c r="C128" s="75" t="str">
        <f>IF(C39=0,"",1000000*C39/TrRoad_act!C98)</f>
        <v/>
      </c>
      <c r="D128" s="75" t="str">
        <f>IF(D39=0,"",1000000*D39/TrRoad_act!D98)</f>
        <v/>
      </c>
      <c r="E128" s="75" t="str">
        <f>IF(E39=0,"",1000000*E39/TrRoad_act!E98)</f>
        <v/>
      </c>
      <c r="F128" s="75" t="str">
        <f>IF(F39=0,"",1000000*F39/TrRoad_act!F98)</f>
        <v/>
      </c>
      <c r="G128" s="75" t="str">
        <f>IF(G39=0,"",1000000*G39/TrRoad_act!G98)</f>
        <v/>
      </c>
      <c r="H128" s="75" t="str">
        <f>IF(H39=0,"",1000000*H39/TrRoad_act!H98)</f>
        <v/>
      </c>
      <c r="I128" s="75" t="str">
        <f>IF(I39=0,"",1000000*I39/TrRoad_act!I98)</f>
        <v/>
      </c>
      <c r="J128" s="75" t="str">
        <f>IF(J39=0,"",1000000*J39/TrRoad_act!J98)</f>
        <v/>
      </c>
      <c r="K128" s="75" t="str">
        <f>IF(K39=0,"",1000000*K39/TrRoad_act!K98)</f>
        <v/>
      </c>
      <c r="L128" s="75" t="str">
        <f>IF(L39=0,"",1000000*L39/TrRoad_act!L98)</f>
        <v/>
      </c>
      <c r="M128" s="75" t="str">
        <f>IF(M39=0,"",1000000*M39/TrRoad_act!M98)</f>
        <v/>
      </c>
      <c r="N128" s="75" t="str">
        <f>IF(N39=0,"",1000000*N39/TrRoad_act!N98)</f>
        <v/>
      </c>
      <c r="O128" s="75" t="str">
        <f>IF(O39=0,"",1000000*O39/TrRoad_act!O98)</f>
        <v/>
      </c>
      <c r="P128" s="75" t="str">
        <f>IF(P39=0,"",1000000*P39/TrRoad_act!P98)</f>
        <v/>
      </c>
      <c r="Q128" s="75" t="str">
        <f>IF(Q39=0,"",1000000*Q39/TrRoad_act!Q98)</f>
        <v/>
      </c>
    </row>
    <row r="129" spans="1:17" ht="11.45" customHeight="1" x14ac:dyDescent="0.25">
      <c r="A129" s="62" t="s">
        <v>55</v>
      </c>
      <c r="B129" s="75" t="str">
        <f>IF(B41=0,"",1000000*B41/TrRoad_act!B99)</f>
        <v/>
      </c>
      <c r="C129" s="75" t="str">
        <f>IF(C41=0,"",1000000*C41/TrRoad_act!C99)</f>
        <v/>
      </c>
      <c r="D129" s="75" t="str">
        <f>IF(D41=0,"",1000000*D41/TrRoad_act!D99)</f>
        <v/>
      </c>
      <c r="E129" s="75" t="str">
        <f>IF(E41=0,"",1000000*E41/TrRoad_act!E99)</f>
        <v/>
      </c>
      <c r="F129" s="75" t="str">
        <f>IF(F41=0,"",1000000*F41/TrRoad_act!F99)</f>
        <v/>
      </c>
      <c r="G129" s="75" t="str">
        <f>IF(G41=0,"",1000000*G41/TrRoad_act!G99)</f>
        <v/>
      </c>
      <c r="H129" s="75" t="str">
        <f>IF(H41=0,"",1000000*H41/TrRoad_act!H99)</f>
        <v/>
      </c>
      <c r="I129" s="75" t="str">
        <f>IF(I41=0,"",1000000*I41/TrRoad_act!I99)</f>
        <v/>
      </c>
      <c r="J129" s="75" t="str">
        <f>IF(J41=0,"",1000000*J41/TrRoad_act!J99)</f>
        <v/>
      </c>
      <c r="K129" s="75" t="str">
        <f>IF(K41=0,"",1000000*K41/TrRoad_act!K99)</f>
        <v/>
      </c>
      <c r="L129" s="75">
        <f>IF(L41=0,"",1000000*L41/TrRoad_act!L99)</f>
        <v>12110.758064302014</v>
      </c>
      <c r="M129" s="75">
        <f>IF(M41=0,"",1000000*M41/TrRoad_act!M99)</f>
        <v>12113.748846399809</v>
      </c>
      <c r="N129" s="75">
        <f>IF(N41=0,"",1000000*N41/TrRoad_act!N99)</f>
        <v>12149.298721843454</v>
      </c>
      <c r="O129" s="75">
        <f>IF(O41=0,"",1000000*O41/TrRoad_act!O99)</f>
        <v>12187.455462753191</v>
      </c>
      <c r="P129" s="75">
        <f>IF(P41=0,"",1000000*P41/TrRoad_act!P99)</f>
        <v>12177.921667926068</v>
      </c>
      <c r="Q129" s="75">
        <f>IF(Q41=0,"",1000000*Q41/TrRoad_act!Q99)</f>
        <v>12180.992100500363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1272.4660813236449</v>
      </c>
      <c r="C131" s="78">
        <f>IF(C43=0,"",1000000*C43/TrRoad_act!C101)</f>
        <v>1316.1310417430354</v>
      </c>
      <c r="D131" s="78">
        <f>IF(D43=0,"",1000000*D43/TrRoad_act!D101)</f>
        <v>1484.4615615077137</v>
      </c>
      <c r="E131" s="78">
        <f>IF(E43=0,"",1000000*E43/TrRoad_act!E101)</f>
        <v>1397.266869732762</v>
      </c>
      <c r="F131" s="78">
        <f>IF(F43=0,"",1000000*F43/TrRoad_act!F101)</f>
        <v>1340.5509092993418</v>
      </c>
      <c r="G131" s="78">
        <f>IF(G43=0,"",1000000*G43/TrRoad_act!G101)</f>
        <v>1305.6725976922778</v>
      </c>
      <c r="H131" s="78">
        <f>IF(H43=0,"",1000000*H43/TrRoad_act!H101)</f>
        <v>1106.0957290529984</v>
      </c>
      <c r="I131" s="78">
        <f>IF(I43=0,"",1000000*I43/TrRoad_act!I101)</f>
        <v>1183.4215913524097</v>
      </c>
      <c r="J131" s="78">
        <f>IF(J43=0,"",1000000*J43/TrRoad_act!J101)</f>
        <v>1140.9972133940371</v>
      </c>
      <c r="K131" s="78">
        <f>IF(K43=0,"",1000000*K43/TrRoad_act!K101)</f>
        <v>1092.722029998502</v>
      </c>
      <c r="L131" s="78">
        <f>IF(L43=0,"",1000000*L43/TrRoad_act!L101)</f>
        <v>1162.0099292036246</v>
      </c>
      <c r="M131" s="78">
        <f>IF(M43=0,"",1000000*M43/TrRoad_act!M101)</f>
        <v>1180.8846171730618</v>
      </c>
      <c r="N131" s="78">
        <f>IF(N43=0,"",1000000*N43/TrRoad_act!N101)</f>
        <v>1229.2636105186907</v>
      </c>
      <c r="O131" s="78">
        <f>IF(O43=0,"",1000000*O43/TrRoad_act!O101)</f>
        <v>1227.7008311115969</v>
      </c>
      <c r="P131" s="78">
        <f>IF(P43=0,"",1000000*P43/TrRoad_act!P101)</f>
        <v>1224.1850227195653</v>
      </c>
      <c r="Q131" s="78">
        <f>IF(Q43=0,"",1000000*Q43/TrRoad_act!Q101)</f>
        <v>1272.3367328810077</v>
      </c>
    </row>
    <row r="132" spans="1:17" ht="11.45" customHeight="1" x14ac:dyDescent="0.25">
      <c r="A132" s="62" t="s">
        <v>59</v>
      </c>
      <c r="B132" s="77">
        <f>IF(B44=0,"",1000000*B44/TrRoad_act!B102)</f>
        <v>998.98231278679407</v>
      </c>
      <c r="C132" s="77">
        <f>IF(C44=0,"",1000000*C44/TrRoad_act!C102)</f>
        <v>1018.0609678327527</v>
      </c>
      <c r="D132" s="77">
        <f>IF(D44=0,"",1000000*D44/TrRoad_act!D102)</f>
        <v>1036.3460448800754</v>
      </c>
      <c r="E132" s="77">
        <f>IF(E44=0,"",1000000*E44/TrRoad_act!E102)</f>
        <v>1022.824447494325</v>
      </c>
      <c r="F132" s="77">
        <f>IF(F44=0,"",1000000*F44/TrRoad_act!F102)</f>
        <v>984.41647849916455</v>
      </c>
      <c r="G132" s="77">
        <f>IF(G44=0,"",1000000*G44/TrRoad_act!G102)</f>
        <v>972.79688750229479</v>
      </c>
      <c r="H132" s="77">
        <f>IF(H44=0,"",1000000*H44/TrRoad_act!H102)</f>
        <v>940.19710222063975</v>
      </c>
      <c r="I132" s="77">
        <f>IF(I44=0,"",1000000*I44/TrRoad_act!I102)</f>
        <v>938.60349770104438</v>
      </c>
      <c r="J132" s="77">
        <f>IF(J44=0,"",1000000*J44/TrRoad_act!J102)</f>
        <v>938.19985626436937</v>
      </c>
      <c r="K132" s="77">
        <f>IF(K44=0,"",1000000*K44/TrRoad_act!K102)</f>
        <v>911.79392063067939</v>
      </c>
      <c r="L132" s="77">
        <f>IF(L44=0,"",1000000*L44/TrRoad_act!L102)</f>
        <v>864.75453349884197</v>
      </c>
      <c r="M132" s="77">
        <f>IF(M44=0,"",1000000*M44/TrRoad_act!M102)</f>
        <v>872.10085702122876</v>
      </c>
      <c r="N132" s="77">
        <f>IF(N44=0,"",1000000*N44/TrRoad_act!N102)</f>
        <v>879.74608303040827</v>
      </c>
      <c r="O132" s="77">
        <f>IF(O44=0,"",1000000*O44/TrRoad_act!O102)</f>
        <v>882.78250698727868</v>
      </c>
      <c r="P132" s="77">
        <f>IF(P44=0,"",1000000*P44/TrRoad_act!P102)</f>
        <v>906.85809828006211</v>
      </c>
      <c r="Q132" s="77">
        <f>IF(Q44=0,"",1000000*Q44/TrRoad_act!Q102)</f>
        <v>947.79877892975117</v>
      </c>
    </row>
    <row r="133" spans="1:17" ht="11.45" customHeight="1" x14ac:dyDescent="0.25">
      <c r="A133" s="62" t="s">
        <v>58</v>
      </c>
      <c r="B133" s="77">
        <f>IF(B46=0,"",1000000*B46/TrRoad_act!B103)</f>
        <v>1435.5080117944917</v>
      </c>
      <c r="C133" s="77">
        <f>IF(C46=0,"",1000000*C46/TrRoad_act!C103)</f>
        <v>1493.5120974226668</v>
      </c>
      <c r="D133" s="77">
        <f>IF(D46=0,"",1000000*D46/TrRoad_act!D103)</f>
        <v>1750.44194596028</v>
      </c>
      <c r="E133" s="77">
        <f>IF(E46=0,"",1000000*E46/TrRoad_act!E103)</f>
        <v>1615.9060374954229</v>
      </c>
      <c r="F133" s="77">
        <f>IF(F46=0,"",1000000*F46/TrRoad_act!F103)</f>
        <v>1604.445254025334</v>
      </c>
      <c r="G133" s="77">
        <f>IF(G46=0,"",1000000*G46/TrRoad_act!G103)</f>
        <v>1525.5367159669884</v>
      </c>
      <c r="H133" s="77">
        <f>IF(H46=0,"",1000000*H46/TrRoad_act!H103)</f>
        <v>1219.95364721636</v>
      </c>
      <c r="I133" s="77">
        <f>IF(I46=0,"",1000000*I46/TrRoad_act!I103)</f>
        <v>1339.1072740718525</v>
      </c>
      <c r="J133" s="77">
        <f>IF(J46=0,"",1000000*J46/TrRoad_act!J103)</f>
        <v>1265.025027923909</v>
      </c>
      <c r="K133" s="77">
        <f>IF(K46=0,"",1000000*K46/TrRoad_act!K103)</f>
        <v>1191.7582964021587</v>
      </c>
      <c r="L133" s="77">
        <f>IF(L46=0,"",1000000*L46/TrRoad_act!L103)</f>
        <v>1274.2262209504904</v>
      </c>
      <c r="M133" s="77">
        <f>IF(M46=0,"",1000000*M46/TrRoad_act!M103)</f>
        <v>1298.8768664476813</v>
      </c>
      <c r="N133" s="77">
        <f>IF(N46=0,"",1000000*N46/TrRoad_act!N103)</f>
        <v>1360.5175630674598</v>
      </c>
      <c r="O133" s="77">
        <f>IF(O46=0,"",1000000*O46/TrRoad_act!O103)</f>
        <v>1379.4076446305489</v>
      </c>
      <c r="P133" s="77">
        <f>IF(P46=0,"",1000000*P46/TrRoad_act!P103)</f>
        <v>1375.2218768327684</v>
      </c>
      <c r="Q133" s="77">
        <f>IF(Q46=0,"",1000000*Q46/TrRoad_act!Q103)</f>
        <v>1426.3286552684201</v>
      </c>
    </row>
    <row r="134" spans="1:17" ht="11.45" customHeight="1" x14ac:dyDescent="0.25">
      <c r="A134" s="62" t="s">
        <v>57</v>
      </c>
      <c r="B134" s="77" t="str">
        <f>IF(B48=0,"",1000000*B48/TrRoad_act!B104)</f>
        <v/>
      </c>
      <c r="C134" s="77" t="str">
        <f>IF(C48=0,"",1000000*C48/TrRoad_act!C104)</f>
        <v/>
      </c>
      <c r="D134" s="77" t="str">
        <f>IF(D48=0,"",1000000*D48/TrRoad_act!D104)</f>
        <v/>
      </c>
      <c r="E134" s="77" t="str">
        <f>IF(E48=0,"",1000000*E48/TrRoad_act!E104)</f>
        <v/>
      </c>
      <c r="F134" s="77" t="str">
        <f>IF(F48=0,"",1000000*F48/TrRoad_act!F104)</f>
        <v/>
      </c>
      <c r="G134" s="77" t="str">
        <f>IF(G48=0,"",1000000*G48/TrRoad_act!G104)</f>
        <v/>
      </c>
      <c r="H134" s="77" t="str">
        <f>IF(H48=0,"",1000000*H48/TrRoad_act!H104)</f>
        <v/>
      </c>
      <c r="I134" s="77" t="str">
        <f>IF(I48=0,"",1000000*I48/TrRoad_act!I104)</f>
        <v/>
      </c>
      <c r="J134" s="77" t="str">
        <f>IF(J48=0,"",1000000*J48/TrRoad_act!J104)</f>
        <v/>
      </c>
      <c r="K134" s="77" t="str">
        <f>IF(K48=0,"",1000000*K48/TrRoad_act!K104)</f>
        <v/>
      </c>
      <c r="L134" s="77" t="str">
        <f>IF(L48=0,"",1000000*L48/TrRoad_act!L104)</f>
        <v/>
      </c>
      <c r="M134" s="77" t="str">
        <f>IF(M48=0,"",1000000*M48/TrRoad_act!M104)</f>
        <v/>
      </c>
      <c r="N134" s="77">
        <f>IF(N48=0,"",1000000*N48/TrRoad_act!N104)</f>
        <v>966.97418633020266</v>
      </c>
      <c r="O134" s="77">
        <f>IF(O48=0,"",1000000*O48/TrRoad_act!O104)</f>
        <v>880.92016695993618</v>
      </c>
      <c r="P134" s="77">
        <f>IF(P48=0,"",1000000*P48/TrRoad_act!P104)</f>
        <v>820.45675496315005</v>
      </c>
      <c r="Q134" s="77">
        <f>IF(Q48=0,"",1000000*Q48/TrRoad_act!Q104)</f>
        <v>898.74368793472388</v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 t="str">
        <f>IF(C49=0,"",1000000*C49/TrRoad_act!C105)</f>
        <v/>
      </c>
      <c r="D135" s="77" t="str">
        <f>IF(D49=0,"",1000000*D49/TrRoad_act!D105)</f>
        <v/>
      </c>
      <c r="E135" s="77" t="str">
        <f>IF(E49=0,"",1000000*E49/TrRoad_act!E105)</f>
        <v/>
      </c>
      <c r="F135" s="77" t="str">
        <f>IF(F49=0,"",1000000*F49/TrRoad_act!F105)</f>
        <v/>
      </c>
      <c r="G135" s="77" t="str">
        <f>IF(G49=0,"",1000000*G49/TrRoad_act!G105)</f>
        <v/>
      </c>
      <c r="H135" s="77" t="str">
        <f>IF(H49=0,"",1000000*H49/TrRoad_act!H105)</f>
        <v/>
      </c>
      <c r="I135" s="77" t="str">
        <f>IF(I49=0,"",1000000*I49/TrRoad_act!I105)</f>
        <v/>
      </c>
      <c r="J135" s="77" t="str">
        <f>IF(J49=0,"",1000000*J49/TrRoad_act!J105)</f>
        <v/>
      </c>
      <c r="K135" s="77" t="str">
        <f>IF(K49=0,"",1000000*K49/TrRoad_act!K105)</f>
        <v/>
      </c>
      <c r="L135" s="77" t="str">
        <f>IF(L49=0,"",1000000*L49/TrRoad_act!L105)</f>
        <v/>
      </c>
      <c r="M135" s="77" t="str">
        <f>IF(M49=0,"",1000000*M49/TrRoad_act!M105)</f>
        <v/>
      </c>
      <c r="N135" s="77">
        <f>IF(N49=0,"",1000000*N49/TrRoad_act!N105)</f>
        <v>1118.7953514142409</v>
      </c>
      <c r="O135" s="77">
        <f>IF(O49=0,"",1000000*O49/TrRoad_act!O105)</f>
        <v>1209.7760746382655</v>
      </c>
      <c r="P135" s="77">
        <f>IF(P49=0,"",1000000*P49/TrRoad_act!P105)</f>
        <v>1207.4604892125476</v>
      </c>
      <c r="Q135" s="77">
        <f>IF(Q49=0,"",1000000*Q49/TrRoad_act!Q105)</f>
        <v>1142.7837478583913</v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 t="str">
        <f>IF(E51=0,"",1000000*E51/TrRoad_act!E106)</f>
        <v/>
      </c>
      <c r="F136" s="77" t="str">
        <f>IF(F51=0,"",1000000*F51/TrRoad_act!F106)</f>
        <v/>
      </c>
      <c r="G136" s="77" t="str">
        <f>IF(G51=0,"",1000000*G51/TrRoad_act!G106)</f>
        <v/>
      </c>
      <c r="H136" s="77" t="str">
        <f>IF(H51=0,"",1000000*H51/TrRoad_act!H106)</f>
        <v/>
      </c>
      <c r="I136" s="77" t="str">
        <f>IF(I51=0,"",1000000*I51/TrRoad_act!I106)</f>
        <v/>
      </c>
      <c r="J136" s="77" t="str">
        <f>IF(J51=0,"",1000000*J51/TrRoad_act!J106)</f>
        <v/>
      </c>
      <c r="K136" s="77" t="str">
        <f>IF(K51=0,"",1000000*K51/TrRoad_act!K106)</f>
        <v/>
      </c>
      <c r="L136" s="77" t="str">
        <f>IF(L51=0,"",1000000*L51/TrRoad_act!L106)</f>
        <v/>
      </c>
      <c r="M136" s="77" t="str">
        <f>IF(M51=0,"",1000000*M51/TrRoad_act!M106)</f>
        <v/>
      </c>
      <c r="N136" s="77" t="str">
        <f>IF(N51=0,"",1000000*N51/TrRoad_act!N106)</f>
        <v/>
      </c>
      <c r="O136" s="77">
        <f>IF(O51=0,"",1000000*O51/TrRoad_act!O106)</f>
        <v>456.66543306224787</v>
      </c>
      <c r="P136" s="77">
        <f>IF(P51=0,"",1000000*P51/TrRoad_act!P106)</f>
        <v>459.58219550452287</v>
      </c>
      <c r="Q136" s="77">
        <f>IF(Q51=0,"",1000000*Q51/TrRoad_act!Q106)</f>
        <v>462.84447606746073</v>
      </c>
    </row>
    <row r="137" spans="1:17" ht="11.45" customHeight="1" x14ac:dyDescent="0.25">
      <c r="A137" s="19" t="s">
        <v>24</v>
      </c>
      <c r="B137" s="76">
        <f>IF(B52=0,"",1000000*B52/TrRoad_act!B107)</f>
        <v>23797.17048707647</v>
      </c>
      <c r="C137" s="76">
        <f>IF(C52=0,"",1000000*C52/TrRoad_act!C107)</f>
        <v>17668.298195791132</v>
      </c>
      <c r="D137" s="76">
        <f>IF(D52=0,"",1000000*D52/TrRoad_act!D107)</f>
        <v>18464.910198643844</v>
      </c>
      <c r="E137" s="76">
        <f>IF(E52=0,"",1000000*E52/TrRoad_act!E107)</f>
        <v>9364.8567454381082</v>
      </c>
      <c r="F137" s="76">
        <f>IF(F52=0,"",1000000*F52/TrRoad_act!F107)</f>
        <v>15296.439965514284</v>
      </c>
      <c r="G137" s="76">
        <f>IF(G52=0,"",1000000*G52/TrRoad_act!G107)</f>
        <v>15721.198091826405</v>
      </c>
      <c r="H137" s="76">
        <f>IF(H52=0,"",1000000*H52/TrRoad_act!H107)</f>
        <v>13607.947154837842</v>
      </c>
      <c r="I137" s="76">
        <f>IF(I52=0,"",1000000*I52/TrRoad_act!I107)</f>
        <v>13078.472761722955</v>
      </c>
      <c r="J137" s="76">
        <f>IF(J52=0,"",1000000*J52/TrRoad_act!J107)</f>
        <v>10785.989839914244</v>
      </c>
      <c r="K137" s="76">
        <f>IF(K52=0,"",1000000*K52/TrRoad_act!K107)</f>
        <v>7970.7098715623424</v>
      </c>
      <c r="L137" s="76">
        <f>IF(L52=0,"",1000000*L52/TrRoad_act!L107)</f>
        <v>10842.071933592491</v>
      </c>
      <c r="M137" s="76">
        <f>IF(M52=0,"",1000000*M52/TrRoad_act!M107)</f>
        <v>10176.749242526272</v>
      </c>
      <c r="N137" s="76">
        <f>IF(N52=0,"",1000000*N52/TrRoad_act!N107)</f>
        <v>9608.2242587594465</v>
      </c>
      <c r="O137" s="76">
        <f>IF(O52=0,"",1000000*O52/TrRoad_act!O107)</f>
        <v>7931.9402924116948</v>
      </c>
      <c r="P137" s="76">
        <f>IF(P52=0,"",1000000*P52/TrRoad_act!P107)</f>
        <v>6539.3203543331083</v>
      </c>
      <c r="Q137" s="76">
        <f>IF(Q52=0,"",1000000*Q52/TrRoad_act!Q107)</f>
        <v>6684.6772593631895</v>
      </c>
    </row>
    <row r="138" spans="1:17" ht="11.45" customHeight="1" x14ac:dyDescent="0.25">
      <c r="A138" s="17" t="s">
        <v>23</v>
      </c>
      <c r="B138" s="75">
        <f>IF(B53=0,"",1000000*B53/TrRoad_act!B108)</f>
        <v>15742.472571520617</v>
      </c>
      <c r="C138" s="75">
        <f>IF(C53=0,"",1000000*C53/TrRoad_act!C108)</f>
        <v>11856.887114696801</v>
      </c>
      <c r="D138" s="75">
        <f>IF(D53=0,"",1000000*D53/TrRoad_act!D108)</f>
        <v>11232.352483639834</v>
      </c>
      <c r="E138" s="75">
        <f>IF(E53=0,"",1000000*E53/TrRoad_act!E108)</f>
        <v>7310.8826757818088</v>
      </c>
      <c r="F138" s="75">
        <f>IF(F53=0,"",1000000*F53/TrRoad_act!F108)</f>
        <v>12190.206999712183</v>
      </c>
      <c r="G138" s="75">
        <f>IF(G53=0,"",1000000*G53/TrRoad_act!G108)</f>
        <v>9889.8911561655113</v>
      </c>
      <c r="H138" s="75">
        <f>IF(H53=0,"",1000000*H53/TrRoad_act!H108)</f>
        <v>7917.526585199369</v>
      </c>
      <c r="I138" s="75">
        <f>IF(I53=0,"",1000000*I53/TrRoad_act!I108)</f>
        <v>7308.3870097714889</v>
      </c>
      <c r="J138" s="75">
        <f>IF(J53=0,"",1000000*J53/TrRoad_act!J108)</f>
        <v>6406.4378959311571</v>
      </c>
      <c r="K138" s="75">
        <f>IF(K53=0,"",1000000*K53/TrRoad_act!K108)</f>
        <v>4770.7397683194959</v>
      </c>
      <c r="L138" s="75">
        <f>IF(L53=0,"",1000000*L53/TrRoad_act!L108)</f>
        <v>6263.3318825714814</v>
      </c>
      <c r="M138" s="75">
        <f>IF(M53=0,"",1000000*M53/TrRoad_act!M108)</f>
        <v>5952.9462957651103</v>
      </c>
      <c r="N138" s="75">
        <f>IF(N53=0,"",1000000*N53/TrRoad_act!N108)</f>
        <v>5563.5682194818946</v>
      </c>
      <c r="O138" s="75">
        <f>IF(O53=0,"",1000000*O53/TrRoad_act!O108)</f>
        <v>4268.7925937584496</v>
      </c>
      <c r="P138" s="75">
        <f>IF(P53=0,"",1000000*P53/TrRoad_act!P108)</f>
        <v>3764.9518504281659</v>
      </c>
      <c r="Q138" s="75">
        <f>IF(Q53=0,"",1000000*Q53/TrRoad_act!Q108)</f>
        <v>3759.6235012630937</v>
      </c>
    </row>
    <row r="139" spans="1:17" ht="11.45" customHeight="1" x14ac:dyDescent="0.25">
      <c r="A139" s="15" t="s">
        <v>22</v>
      </c>
      <c r="B139" s="74">
        <f>IF(B55=0,"",1000000*B55/TrRoad_act!B109)</f>
        <v>45054.842733855679</v>
      </c>
      <c r="C139" s="74">
        <f>IF(C55=0,"",1000000*C55/TrRoad_act!C109)</f>
        <v>37936.666937159505</v>
      </c>
      <c r="D139" s="74">
        <f>IF(D55=0,"",1000000*D55/TrRoad_act!D109)</f>
        <v>59620.530932976246</v>
      </c>
      <c r="E139" s="74">
        <f>IF(E55=0,"",1000000*E55/TrRoad_act!E109)</f>
        <v>26374.68850823514</v>
      </c>
      <c r="F139" s="74">
        <f>IF(F55=0,"",1000000*F55/TrRoad_act!F109)</f>
        <v>29977.439989760373</v>
      </c>
      <c r="G139" s="74">
        <f>IF(G55=0,"",1000000*G55/TrRoad_act!G109)</f>
        <v>53817.685456169565</v>
      </c>
      <c r="H139" s="74">
        <f>IF(H55=0,"",1000000*H55/TrRoad_act!H109)</f>
        <v>64943.775224386838</v>
      </c>
      <c r="I139" s="74">
        <f>IF(I55=0,"",1000000*I55/TrRoad_act!I109)</f>
        <v>61691.864114126933</v>
      </c>
      <c r="J139" s="74">
        <f>IF(J55=0,"",1000000*J55/TrRoad_act!J109)</f>
        <v>64467.242561981664</v>
      </c>
      <c r="K139" s="74">
        <f>IF(K55=0,"",1000000*K55/TrRoad_act!K109)</f>
        <v>52367.208500722736</v>
      </c>
      <c r="L139" s="74">
        <f>IF(L55=0,"",1000000*L55/TrRoad_act!L109)</f>
        <v>74622.369094909343</v>
      </c>
      <c r="M139" s="74">
        <f>IF(M55=0,"",1000000*M55/TrRoad_act!M109)</f>
        <v>66804.356321316896</v>
      </c>
      <c r="N139" s="74">
        <f>IF(N55=0,"",1000000*N55/TrRoad_act!N109)</f>
        <v>62828.226055964253</v>
      </c>
      <c r="O139" s="74">
        <f>IF(O55=0,"",1000000*O55/TrRoad_act!O109)</f>
        <v>63849.31335587884</v>
      </c>
      <c r="P139" s="74">
        <f>IF(P55=0,"",1000000*P55/TrRoad_act!P109)</f>
        <v>58569.623860598585</v>
      </c>
      <c r="Q139" s="74">
        <f>IF(Q55=0,"",1000000*Q55/TrRoad_act!Q109)</f>
        <v>51984.246694227746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0.69687817194259039</v>
      </c>
      <c r="C142" s="56">
        <f t="shared" si="12"/>
        <v>0.70580441555625317</v>
      </c>
      <c r="D142" s="56">
        <f t="shared" si="12"/>
        <v>0.65297010235441466</v>
      </c>
      <c r="E142" s="56">
        <f t="shared" si="12"/>
        <v>0.69813299503999626</v>
      </c>
      <c r="F142" s="56">
        <f t="shared" si="12"/>
        <v>0.6551658138963532</v>
      </c>
      <c r="G142" s="56">
        <f t="shared" si="12"/>
        <v>0.60502342846275448</v>
      </c>
      <c r="H142" s="56">
        <f t="shared" si="12"/>
        <v>0.57133881703839062</v>
      </c>
      <c r="I142" s="56">
        <f t="shared" si="12"/>
        <v>0.55417083025754343</v>
      </c>
      <c r="J142" s="56">
        <f t="shared" si="12"/>
        <v>0.53560683637520445</v>
      </c>
      <c r="K142" s="56">
        <f t="shared" si="12"/>
        <v>0.56002134410011029</v>
      </c>
      <c r="L142" s="56">
        <f t="shared" si="12"/>
        <v>0.48878074610397415</v>
      </c>
      <c r="M142" s="56">
        <f t="shared" si="12"/>
        <v>0.48844788630189112</v>
      </c>
      <c r="N142" s="56">
        <f t="shared" si="12"/>
        <v>0.49070361408153107</v>
      </c>
      <c r="O142" s="56">
        <f t="shared" si="12"/>
        <v>0.49023098482466687</v>
      </c>
      <c r="P142" s="56">
        <f t="shared" si="12"/>
        <v>0.49215143595990424</v>
      </c>
      <c r="Q142" s="56">
        <f t="shared" si="12"/>
        <v>0.50162452546255532</v>
      </c>
    </row>
    <row r="143" spans="1:17" ht="11.45" customHeight="1" x14ac:dyDescent="0.25">
      <c r="A143" s="55" t="s">
        <v>30</v>
      </c>
      <c r="B143" s="54">
        <f t="shared" ref="B143:Q143" si="13">IF(B19=0,0,B19/B$17)</f>
        <v>1.5342353151333687E-3</v>
      </c>
      <c r="C143" s="54">
        <f t="shared" si="13"/>
        <v>1.5744196328561742E-3</v>
      </c>
      <c r="D143" s="54">
        <f t="shared" si="13"/>
        <v>1.112813051268913E-3</v>
      </c>
      <c r="E143" s="54">
        <f t="shared" si="13"/>
        <v>1.2560192882060468E-3</v>
      </c>
      <c r="F143" s="54">
        <f t="shared" si="13"/>
        <v>1.3376270793892403E-3</v>
      </c>
      <c r="G143" s="54">
        <f t="shared" si="13"/>
        <v>1.2977361299239261E-3</v>
      </c>
      <c r="H143" s="54">
        <f t="shared" si="13"/>
        <v>1.2973581086339549E-3</v>
      </c>
      <c r="I143" s="54">
        <f t="shared" si="13"/>
        <v>1.2791851782551769E-3</v>
      </c>
      <c r="J143" s="54">
        <f t="shared" si="13"/>
        <v>1.2959696226549342E-3</v>
      </c>
      <c r="K143" s="54">
        <f t="shared" si="13"/>
        <v>1.2650151246355399E-3</v>
      </c>
      <c r="L143" s="54">
        <f t="shared" si="13"/>
        <v>1.0007662851563813E-3</v>
      </c>
      <c r="M143" s="54">
        <f t="shared" si="13"/>
        <v>1.2288214894973274E-3</v>
      </c>
      <c r="N143" s="54">
        <f t="shared" si="13"/>
        <v>1.4329477914024331E-3</v>
      </c>
      <c r="O143" s="54">
        <f t="shared" si="13"/>
        <v>1.4294281951537867E-3</v>
      </c>
      <c r="P143" s="54">
        <f t="shared" si="13"/>
        <v>1.5897276443928832E-3</v>
      </c>
      <c r="Q143" s="54">
        <f t="shared" si="13"/>
        <v>1.7710659992893638E-3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0.55820017571498859</v>
      </c>
      <c r="C144" s="50">
        <f t="shared" si="14"/>
        <v>0.574504378111378</v>
      </c>
      <c r="D144" s="50">
        <f t="shared" si="14"/>
        <v>0.54723228030188631</v>
      </c>
      <c r="E144" s="50">
        <f t="shared" si="14"/>
        <v>0.57778909393462319</v>
      </c>
      <c r="F144" s="50">
        <f t="shared" si="14"/>
        <v>0.54226743659065402</v>
      </c>
      <c r="G144" s="50">
        <f t="shared" si="14"/>
        <v>0.50803398851672521</v>
      </c>
      <c r="H144" s="50">
        <f t="shared" si="14"/>
        <v>0.47561351134472052</v>
      </c>
      <c r="I144" s="50">
        <f t="shared" si="14"/>
        <v>0.45147860791057409</v>
      </c>
      <c r="J144" s="50">
        <f t="shared" si="14"/>
        <v>0.44208510782679522</v>
      </c>
      <c r="K144" s="50">
        <f t="shared" si="14"/>
        <v>0.46525347781010029</v>
      </c>
      <c r="L144" s="50">
        <f t="shared" si="14"/>
        <v>0.40909163183811531</v>
      </c>
      <c r="M144" s="50">
        <f t="shared" si="14"/>
        <v>0.41272577610805383</v>
      </c>
      <c r="N144" s="50">
        <f t="shared" si="14"/>
        <v>0.41405452197621284</v>
      </c>
      <c r="O144" s="50">
        <f t="shared" si="14"/>
        <v>0.41671252893349731</v>
      </c>
      <c r="P144" s="50">
        <f t="shared" si="14"/>
        <v>0.41828180458821917</v>
      </c>
      <c r="Q144" s="50">
        <f t="shared" si="14"/>
        <v>0.4281519936951233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0.42577798825565988</v>
      </c>
      <c r="C145" s="52">
        <f t="shared" si="15"/>
        <v>0.43718161973664027</v>
      </c>
      <c r="D145" s="52">
        <f t="shared" si="15"/>
        <v>0.42136840906310552</v>
      </c>
      <c r="E145" s="52">
        <f t="shared" si="15"/>
        <v>0.43239990660409533</v>
      </c>
      <c r="F145" s="52">
        <f t="shared" si="15"/>
        <v>0.39031287577889179</v>
      </c>
      <c r="G145" s="52">
        <f t="shared" si="15"/>
        <v>0.36582899981247685</v>
      </c>
      <c r="H145" s="52">
        <f t="shared" si="15"/>
        <v>0.33384003829731806</v>
      </c>
      <c r="I145" s="52">
        <f t="shared" si="15"/>
        <v>0.30930926055027297</v>
      </c>
      <c r="J145" s="52">
        <f t="shared" si="15"/>
        <v>0.30652743361324902</v>
      </c>
      <c r="K145" s="52">
        <f t="shared" si="15"/>
        <v>0.31210447761692905</v>
      </c>
      <c r="L145" s="52">
        <f t="shared" si="15"/>
        <v>0.2701412210230697</v>
      </c>
      <c r="M145" s="52">
        <f t="shared" si="15"/>
        <v>0.25812140012419404</v>
      </c>
      <c r="N145" s="52">
        <f t="shared" si="15"/>
        <v>0.25670777707544029</v>
      </c>
      <c r="O145" s="52">
        <f t="shared" si="15"/>
        <v>0.26039198568803595</v>
      </c>
      <c r="P145" s="52">
        <f t="shared" si="15"/>
        <v>0.26115911550687532</v>
      </c>
      <c r="Q145" s="52">
        <f t="shared" si="15"/>
        <v>0.27015537804044143</v>
      </c>
    </row>
    <row r="146" spans="1:17" ht="11.45" customHeight="1" x14ac:dyDescent="0.25">
      <c r="A146" s="53" t="s">
        <v>58</v>
      </c>
      <c r="B146" s="52">
        <f t="shared" ref="B146:Q146" si="16">IF(B24=0,0,B24/B$17)</f>
        <v>0.13242218745932866</v>
      </c>
      <c r="C146" s="52">
        <f t="shared" si="16"/>
        <v>0.13503558117208744</v>
      </c>
      <c r="D146" s="52">
        <f t="shared" si="16"/>
        <v>0.12508668865141309</v>
      </c>
      <c r="E146" s="52">
        <f t="shared" si="16"/>
        <v>0.1427969917172161</v>
      </c>
      <c r="F146" s="52">
        <f t="shared" si="16"/>
        <v>0.14799467712345413</v>
      </c>
      <c r="G146" s="52">
        <f t="shared" si="16"/>
        <v>0.13685927322072103</v>
      </c>
      <c r="H146" s="52">
        <f t="shared" si="16"/>
        <v>0.13849238621806589</v>
      </c>
      <c r="I146" s="52">
        <f t="shared" si="16"/>
        <v>0.13217718294400416</v>
      </c>
      <c r="J146" s="52">
        <f t="shared" si="16"/>
        <v>0.13109385134807211</v>
      </c>
      <c r="K146" s="52">
        <f t="shared" si="16"/>
        <v>0.14828154357322612</v>
      </c>
      <c r="L146" s="52">
        <f t="shared" si="16"/>
        <v>0.13333656782639325</v>
      </c>
      <c r="M146" s="52">
        <f t="shared" si="16"/>
        <v>0.1343455253211798</v>
      </c>
      <c r="N146" s="52">
        <f t="shared" si="16"/>
        <v>0.13626481794003092</v>
      </c>
      <c r="O146" s="52">
        <f t="shared" si="16"/>
        <v>0.1350321560463463</v>
      </c>
      <c r="P146" s="52">
        <f t="shared" si="16"/>
        <v>0.13671530925087411</v>
      </c>
      <c r="Q146" s="52">
        <f t="shared" si="16"/>
        <v>0.13574720628800555</v>
      </c>
    </row>
    <row r="147" spans="1:17" ht="11.45" customHeight="1" x14ac:dyDescent="0.25">
      <c r="A147" s="53" t="s">
        <v>57</v>
      </c>
      <c r="B147" s="52">
        <f t="shared" ref="B147:Q147" si="17">IF(B26=0,0,B26/B$17)</f>
        <v>0</v>
      </c>
      <c r="C147" s="52">
        <f t="shared" si="17"/>
        <v>0</v>
      </c>
      <c r="D147" s="52">
        <f t="shared" si="17"/>
        <v>0</v>
      </c>
      <c r="E147" s="52">
        <f t="shared" si="17"/>
        <v>0</v>
      </c>
      <c r="F147" s="52">
        <f t="shared" si="17"/>
        <v>0</v>
      </c>
      <c r="G147" s="52">
        <f t="shared" si="17"/>
        <v>6.5399661318529085E-4</v>
      </c>
      <c r="H147" s="52">
        <f t="shared" si="17"/>
        <v>6.3292375457714369E-4</v>
      </c>
      <c r="I147" s="52">
        <f t="shared" si="17"/>
        <v>5.7241742576702339E-4</v>
      </c>
      <c r="J147" s="52">
        <f t="shared" si="17"/>
        <v>5.3299247126903739E-4</v>
      </c>
      <c r="K147" s="52">
        <f t="shared" si="17"/>
        <v>5.9438926200416973E-4</v>
      </c>
      <c r="L147" s="52">
        <f t="shared" si="17"/>
        <v>1.0246796250328427E-3</v>
      </c>
      <c r="M147" s="52">
        <f t="shared" si="17"/>
        <v>1.5113450491878698E-2</v>
      </c>
      <c r="N147" s="52">
        <f t="shared" si="17"/>
        <v>1.6636292129148453E-2</v>
      </c>
      <c r="O147" s="52">
        <f t="shared" si="17"/>
        <v>1.7718097996978571E-2</v>
      </c>
      <c r="P147" s="52">
        <f t="shared" si="17"/>
        <v>1.6215719225565226E-2</v>
      </c>
      <c r="Q147" s="52">
        <f t="shared" si="17"/>
        <v>1.8453952274040474E-2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2.2871772026502547E-3</v>
      </c>
      <c r="D148" s="52">
        <f t="shared" si="18"/>
        <v>7.7718258736763875E-4</v>
      </c>
      <c r="E148" s="52">
        <f t="shared" si="18"/>
        <v>2.5921956133118209E-3</v>
      </c>
      <c r="F148" s="52">
        <f t="shared" si="18"/>
        <v>3.9598836883080763E-3</v>
      </c>
      <c r="G148" s="52">
        <f t="shared" si="18"/>
        <v>4.6917188703420633E-3</v>
      </c>
      <c r="H148" s="52">
        <f t="shared" si="18"/>
        <v>2.6481630747594537E-3</v>
      </c>
      <c r="I148" s="52">
        <f t="shared" si="18"/>
        <v>9.4197469905299668E-3</v>
      </c>
      <c r="J148" s="52">
        <f t="shared" si="18"/>
        <v>3.9308303942050338E-3</v>
      </c>
      <c r="K148" s="52">
        <f t="shared" si="18"/>
        <v>4.2730673579409201E-3</v>
      </c>
      <c r="L148" s="52">
        <f t="shared" si="18"/>
        <v>4.5891633636194491E-3</v>
      </c>
      <c r="M148" s="52">
        <f t="shared" si="18"/>
        <v>5.1435631767909823E-3</v>
      </c>
      <c r="N148" s="52">
        <f t="shared" si="18"/>
        <v>4.4431078960954669E-3</v>
      </c>
      <c r="O148" s="52">
        <f t="shared" si="18"/>
        <v>3.5671355350588934E-3</v>
      </c>
      <c r="P148" s="52">
        <f t="shared" si="18"/>
        <v>4.1791366285736644E-3</v>
      </c>
      <c r="Q148" s="52">
        <f t="shared" si="18"/>
        <v>3.7743218375357328E-3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5.2521527735406973E-7</v>
      </c>
      <c r="O149" s="52">
        <f t="shared" si="19"/>
        <v>5.3923214492439118E-7</v>
      </c>
      <c r="P149" s="52">
        <f t="shared" si="19"/>
        <v>4.7591831381608902E-6</v>
      </c>
      <c r="Q149" s="52">
        <f t="shared" si="19"/>
        <v>8.3096206002472322E-6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0</v>
      </c>
      <c r="K150" s="52">
        <f t="shared" si="20"/>
        <v>0</v>
      </c>
      <c r="L150" s="52">
        <f t="shared" si="20"/>
        <v>0</v>
      </c>
      <c r="M150" s="52">
        <f t="shared" si="20"/>
        <v>1.8369940103339504E-6</v>
      </c>
      <c r="N150" s="52">
        <f t="shared" si="20"/>
        <v>2.0017202203319572E-6</v>
      </c>
      <c r="O150" s="52">
        <f t="shared" si="20"/>
        <v>2.6144349327046327E-6</v>
      </c>
      <c r="P150" s="52">
        <f t="shared" si="20"/>
        <v>7.7647931927096633E-6</v>
      </c>
      <c r="Q150" s="52">
        <f t="shared" si="20"/>
        <v>1.2825634499864237E-5</v>
      </c>
    </row>
    <row r="151" spans="1:17" ht="11.45" customHeight="1" x14ac:dyDescent="0.25">
      <c r="A151" s="51" t="s">
        <v>28</v>
      </c>
      <c r="B151" s="50">
        <f t="shared" ref="B151:Q151" si="21">IF(B33=0,0,B33/B$17)</f>
        <v>0.13714376091246849</v>
      </c>
      <c r="C151" s="50">
        <f t="shared" si="21"/>
        <v>0.12972561781201908</v>
      </c>
      <c r="D151" s="50">
        <f t="shared" si="21"/>
        <v>0.10462500900125941</v>
      </c>
      <c r="E151" s="50">
        <f t="shared" si="21"/>
        <v>0.11908788181716691</v>
      </c>
      <c r="F151" s="50">
        <f t="shared" si="21"/>
        <v>0.11156075022630994</v>
      </c>
      <c r="G151" s="50">
        <f t="shared" si="21"/>
        <v>9.5691703816105367E-2</v>
      </c>
      <c r="H151" s="50">
        <f t="shared" si="21"/>
        <v>9.4427947585036115E-2</v>
      </c>
      <c r="I151" s="50">
        <f t="shared" si="21"/>
        <v>0.10141303716871419</v>
      </c>
      <c r="J151" s="50">
        <f t="shared" si="21"/>
        <v>9.2225758925754311E-2</v>
      </c>
      <c r="K151" s="50">
        <f t="shared" si="21"/>
        <v>9.3502851165374434E-2</v>
      </c>
      <c r="L151" s="50">
        <f t="shared" si="21"/>
        <v>7.8688347980702483E-2</v>
      </c>
      <c r="M151" s="50">
        <f t="shared" si="21"/>
        <v>7.4493288704339966E-2</v>
      </c>
      <c r="N151" s="50">
        <f t="shared" si="21"/>
        <v>7.5216144313915795E-2</v>
      </c>
      <c r="O151" s="50">
        <f t="shared" si="21"/>
        <v>7.2089027696015787E-2</v>
      </c>
      <c r="P151" s="50">
        <f t="shared" si="21"/>
        <v>7.2279903727292164E-2</v>
      </c>
      <c r="Q151" s="50">
        <f t="shared" si="21"/>
        <v>7.1701465768142722E-2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0</v>
      </c>
      <c r="C152" s="52">
        <f t="shared" si="22"/>
        <v>0</v>
      </c>
      <c r="D152" s="52">
        <f t="shared" si="22"/>
        <v>0</v>
      </c>
      <c r="E152" s="52">
        <f t="shared" si="22"/>
        <v>0</v>
      </c>
      <c r="F152" s="52">
        <f t="shared" si="22"/>
        <v>0</v>
      </c>
      <c r="G152" s="52">
        <f t="shared" si="22"/>
        <v>0</v>
      </c>
      <c r="H152" s="52">
        <f t="shared" si="22"/>
        <v>0</v>
      </c>
      <c r="I152" s="52">
        <f t="shared" si="22"/>
        <v>0</v>
      </c>
      <c r="J152" s="52">
        <f t="shared" si="22"/>
        <v>0</v>
      </c>
      <c r="K152" s="52">
        <f t="shared" si="22"/>
        <v>0</v>
      </c>
      <c r="L152" s="52">
        <f t="shared" si="22"/>
        <v>0</v>
      </c>
      <c r="M152" s="52">
        <f t="shared" si="22"/>
        <v>0</v>
      </c>
      <c r="N152" s="52">
        <f t="shared" si="22"/>
        <v>0</v>
      </c>
      <c r="O152" s="52">
        <f t="shared" si="22"/>
        <v>0</v>
      </c>
      <c r="P152" s="52">
        <f t="shared" si="22"/>
        <v>0</v>
      </c>
      <c r="Q152" s="52">
        <f t="shared" si="22"/>
        <v>0</v>
      </c>
    </row>
    <row r="153" spans="1:17" ht="11.45" customHeight="1" x14ac:dyDescent="0.25">
      <c r="A153" s="53" t="s">
        <v>58</v>
      </c>
      <c r="B153" s="52">
        <f t="shared" ref="B153:Q153" si="23">IF(B36=0,0,B36/B$17)</f>
        <v>0.13714376091246849</v>
      </c>
      <c r="C153" s="52">
        <f t="shared" si="23"/>
        <v>0.12972561781201908</v>
      </c>
      <c r="D153" s="52">
        <f t="shared" si="23"/>
        <v>0.10462500900125941</v>
      </c>
      <c r="E153" s="52">
        <f t="shared" si="23"/>
        <v>0.11908788181716691</v>
      </c>
      <c r="F153" s="52">
        <f t="shared" si="23"/>
        <v>0.11156075022630994</v>
      </c>
      <c r="G153" s="52">
        <f t="shared" si="23"/>
        <v>9.5691703816105367E-2</v>
      </c>
      <c r="H153" s="52">
        <f t="shared" si="23"/>
        <v>9.4427947585036115E-2</v>
      </c>
      <c r="I153" s="52">
        <f t="shared" si="23"/>
        <v>0.10141303716871419</v>
      </c>
      <c r="J153" s="52">
        <f t="shared" si="23"/>
        <v>9.2225758925754311E-2</v>
      </c>
      <c r="K153" s="52">
        <f t="shared" si="23"/>
        <v>9.3502851165374434E-2</v>
      </c>
      <c r="L153" s="52">
        <f t="shared" si="23"/>
        <v>7.8033226100256856E-2</v>
      </c>
      <c r="M153" s="52">
        <f t="shared" si="23"/>
        <v>7.2953327264443382E-2</v>
      </c>
      <c r="N153" s="52">
        <f t="shared" si="23"/>
        <v>7.3619463600854529E-2</v>
      </c>
      <c r="O153" s="52">
        <f t="shared" si="23"/>
        <v>7.051034944299725E-2</v>
      </c>
      <c r="P153" s="52">
        <f t="shared" si="23"/>
        <v>7.0116509061715571E-2</v>
      </c>
      <c r="Q153" s="52">
        <f t="shared" si="23"/>
        <v>6.8984916367566984E-2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0</v>
      </c>
      <c r="D154" s="52">
        <f t="shared" si="24"/>
        <v>0</v>
      </c>
      <c r="E154" s="52">
        <f t="shared" si="24"/>
        <v>0</v>
      </c>
      <c r="F154" s="52">
        <f t="shared" si="24"/>
        <v>0</v>
      </c>
      <c r="G154" s="52">
        <f t="shared" si="24"/>
        <v>0</v>
      </c>
      <c r="H154" s="52">
        <f t="shared" si="24"/>
        <v>0</v>
      </c>
      <c r="I154" s="52">
        <f t="shared" si="24"/>
        <v>0</v>
      </c>
      <c r="J154" s="52">
        <f t="shared" si="24"/>
        <v>0</v>
      </c>
      <c r="K154" s="52">
        <f t="shared" si="24"/>
        <v>0</v>
      </c>
      <c r="L154" s="52">
        <f t="shared" si="24"/>
        <v>0</v>
      </c>
      <c r="M154" s="52">
        <f t="shared" si="24"/>
        <v>0</v>
      </c>
      <c r="N154" s="52">
        <f t="shared" si="24"/>
        <v>0</v>
      </c>
      <c r="O154" s="52">
        <f t="shared" si="24"/>
        <v>0</v>
      </c>
      <c r="P154" s="52">
        <f t="shared" si="24"/>
        <v>0</v>
      </c>
      <c r="Q154" s="52">
        <f t="shared" si="24"/>
        <v>0</v>
      </c>
    </row>
    <row r="155" spans="1:17" ht="11.45" customHeight="1" x14ac:dyDescent="0.25">
      <c r="A155" s="53" t="s">
        <v>56</v>
      </c>
      <c r="B155" s="52">
        <f t="shared" ref="B155:Q155" si="25">IF(B39=0,0,B39/B$17)</f>
        <v>0</v>
      </c>
      <c r="C155" s="52">
        <f t="shared" si="25"/>
        <v>0</v>
      </c>
      <c r="D155" s="52">
        <f t="shared" si="25"/>
        <v>0</v>
      </c>
      <c r="E155" s="52">
        <f t="shared" si="25"/>
        <v>0</v>
      </c>
      <c r="F155" s="52">
        <f t="shared" si="25"/>
        <v>0</v>
      </c>
      <c r="G155" s="52">
        <f t="shared" si="25"/>
        <v>0</v>
      </c>
      <c r="H155" s="52">
        <f t="shared" si="25"/>
        <v>0</v>
      </c>
      <c r="I155" s="52">
        <f t="shared" si="25"/>
        <v>0</v>
      </c>
      <c r="J155" s="52">
        <f t="shared" si="25"/>
        <v>0</v>
      </c>
      <c r="K155" s="52">
        <f t="shared" si="25"/>
        <v>0</v>
      </c>
      <c r="L155" s="52">
        <f t="shared" si="25"/>
        <v>0</v>
      </c>
      <c r="M155" s="52">
        <f t="shared" si="25"/>
        <v>0</v>
      </c>
      <c r="N155" s="52">
        <f t="shared" si="25"/>
        <v>0</v>
      </c>
      <c r="O155" s="52">
        <f t="shared" si="25"/>
        <v>0</v>
      </c>
      <c r="P155" s="52">
        <f t="shared" si="25"/>
        <v>0</v>
      </c>
      <c r="Q155" s="52">
        <f t="shared" si="25"/>
        <v>0</v>
      </c>
    </row>
    <row r="156" spans="1:17" ht="11.45" customHeight="1" x14ac:dyDescent="0.25">
      <c r="A156" s="53" t="s">
        <v>55</v>
      </c>
      <c r="B156" s="52">
        <f t="shared" ref="B156:Q156" si="26">IF(B41=0,0,B41/B$17)</f>
        <v>0</v>
      </c>
      <c r="C156" s="52">
        <f t="shared" si="26"/>
        <v>0</v>
      </c>
      <c r="D156" s="52">
        <f t="shared" si="26"/>
        <v>0</v>
      </c>
      <c r="E156" s="52">
        <f t="shared" si="26"/>
        <v>0</v>
      </c>
      <c r="F156" s="52">
        <f t="shared" si="26"/>
        <v>0</v>
      </c>
      <c r="G156" s="52">
        <f t="shared" si="26"/>
        <v>0</v>
      </c>
      <c r="H156" s="52">
        <f t="shared" si="26"/>
        <v>0</v>
      </c>
      <c r="I156" s="52">
        <f t="shared" si="26"/>
        <v>0</v>
      </c>
      <c r="J156" s="52">
        <f t="shared" si="26"/>
        <v>0</v>
      </c>
      <c r="K156" s="52">
        <f t="shared" si="26"/>
        <v>0</v>
      </c>
      <c r="L156" s="52">
        <f t="shared" si="26"/>
        <v>6.5512188044563116E-4</v>
      </c>
      <c r="M156" s="52">
        <f t="shared" si="26"/>
        <v>1.5399614398965778E-3</v>
      </c>
      <c r="N156" s="52">
        <f t="shared" si="26"/>
        <v>1.5966807130612731E-3</v>
      </c>
      <c r="O156" s="52">
        <f t="shared" si="26"/>
        <v>1.5786782530185426E-3</v>
      </c>
      <c r="P156" s="52">
        <f t="shared" si="26"/>
        <v>2.1633946655765994E-3</v>
      </c>
      <c r="Q156" s="52">
        <f t="shared" si="26"/>
        <v>2.716549400575737E-3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0.30312182805740961</v>
      </c>
      <c r="C157" s="56">
        <f t="shared" si="27"/>
        <v>0.29419558444374683</v>
      </c>
      <c r="D157" s="56">
        <f t="shared" si="27"/>
        <v>0.34702989764558539</v>
      </c>
      <c r="E157" s="56">
        <f t="shared" si="27"/>
        <v>0.30186700496000379</v>
      </c>
      <c r="F157" s="56">
        <f t="shared" si="27"/>
        <v>0.34483418610364686</v>
      </c>
      <c r="G157" s="56">
        <f t="shared" si="27"/>
        <v>0.39497657153724541</v>
      </c>
      <c r="H157" s="56">
        <f t="shared" si="27"/>
        <v>0.42866118296160938</v>
      </c>
      <c r="I157" s="56">
        <f t="shared" si="27"/>
        <v>0.44582916974245651</v>
      </c>
      <c r="J157" s="56">
        <f t="shared" si="27"/>
        <v>0.4643931636247956</v>
      </c>
      <c r="K157" s="56">
        <f t="shared" si="27"/>
        <v>0.43997865589988966</v>
      </c>
      <c r="L157" s="56">
        <f t="shared" si="27"/>
        <v>0.51121925389602585</v>
      </c>
      <c r="M157" s="56">
        <f t="shared" si="27"/>
        <v>0.51155211369810871</v>
      </c>
      <c r="N157" s="56">
        <f t="shared" si="27"/>
        <v>0.50929638591846893</v>
      </c>
      <c r="O157" s="56">
        <f t="shared" si="27"/>
        <v>0.50976901517533313</v>
      </c>
      <c r="P157" s="56">
        <f t="shared" si="27"/>
        <v>0.50784856404009571</v>
      </c>
      <c r="Q157" s="56">
        <f t="shared" si="27"/>
        <v>0.49837547453744463</v>
      </c>
    </row>
    <row r="158" spans="1:17" ht="11.45" customHeight="1" x14ac:dyDescent="0.25">
      <c r="A158" s="55" t="s">
        <v>27</v>
      </c>
      <c r="B158" s="54">
        <f t="shared" ref="B158:Q158" si="28">IF(B43=0,0,B43/B$17)</f>
        <v>0.10297327979043951</v>
      </c>
      <c r="C158" s="54">
        <f t="shared" si="28"/>
        <v>0.10407884123269408</v>
      </c>
      <c r="D158" s="54">
        <f t="shared" si="28"/>
        <v>9.5423375776432715E-2</v>
      </c>
      <c r="E158" s="54">
        <f t="shared" si="28"/>
        <v>0.10124667808835433</v>
      </c>
      <c r="F158" s="54">
        <f t="shared" si="28"/>
        <v>0.10686779330951289</v>
      </c>
      <c r="G158" s="54">
        <f t="shared" si="28"/>
        <v>0.10057902875319644</v>
      </c>
      <c r="H158" s="54">
        <f t="shared" si="28"/>
        <v>8.4378601457839153E-2</v>
      </c>
      <c r="I158" s="54">
        <f t="shared" si="28"/>
        <v>9.2056779205463332E-2</v>
      </c>
      <c r="J158" s="54">
        <f t="shared" si="28"/>
        <v>8.8192739182562777E-2</v>
      </c>
      <c r="K158" s="54">
        <f t="shared" si="28"/>
        <v>0.10273609241835072</v>
      </c>
      <c r="L158" s="54">
        <f t="shared" si="28"/>
        <v>9.5797772039776963E-2</v>
      </c>
      <c r="M158" s="54">
        <f t="shared" si="28"/>
        <v>0.10020850490155644</v>
      </c>
      <c r="N158" s="54">
        <f t="shared" si="28"/>
        <v>0.11043118885866163</v>
      </c>
      <c r="O158" s="54">
        <f t="shared" si="28"/>
        <v>9.9813667876249332E-2</v>
      </c>
      <c r="P158" s="54">
        <f t="shared" si="28"/>
        <v>8.7052712331465776E-2</v>
      </c>
      <c r="Q158" s="54">
        <f t="shared" si="28"/>
        <v>0.10287317215184075</v>
      </c>
    </row>
    <row r="159" spans="1:17" ht="11.45" customHeight="1" x14ac:dyDescent="0.25">
      <c r="A159" s="53" t="s">
        <v>59</v>
      </c>
      <c r="B159" s="52">
        <f t="shared" ref="B159:Q159" si="29">IF(B44=0,0,B44/B$17)</f>
        <v>3.0194345655104184E-2</v>
      </c>
      <c r="C159" s="52">
        <f t="shared" si="29"/>
        <v>3.0035748194770791E-2</v>
      </c>
      <c r="D159" s="52">
        <f t="shared" si="29"/>
        <v>2.4813251842488171E-2</v>
      </c>
      <c r="E159" s="52">
        <f t="shared" si="29"/>
        <v>2.7322223744668615E-2</v>
      </c>
      <c r="F159" s="52">
        <f t="shared" si="29"/>
        <v>3.3401090252686283E-2</v>
      </c>
      <c r="G159" s="52">
        <f t="shared" si="29"/>
        <v>2.9807731073286818E-2</v>
      </c>
      <c r="H159" s="52">
        <f t="shared" si="29"/>
        <v>2.9190497623912778E-2</v>
      </c>
      <c r="I159" s="52">
        <f t="shared" si="29"/>
        <v>2.8381837935795073E-2</v>
      </c>
      <c r="J159" s="52">
        <f t="shared" si="29"/>
        <v>2.7519922281995502E-2</v>
      </c>
      <c r="K159" s="52">
        <f t="shared" si="29"/>
        <v>3.0325049834529098E-2</v>
      </c>
      <c r="L159" s="52">
        <f t="shared" si="29"/>
        <v>1.9537565730861708E-2</v>
      </c>
      <c r="M159" s="52">
        <f t="shared" si="29"/>
        <v>2.0460550406959623E-2</v>
      </c>
      <c r="N159" s="52">
        <f t="shared" si="29"/>
        <v>2.1572795773032859E-2</v>
      </c>
      <c r="O159" s="52">
        <f t="shared" si="29"/>
        <v>2.191756453385494E-2</v>
      </c>
      <c r="P159" s="52">
        <f t="shared" si="29"/>
        <v>2.0784436321873725E-2</v>
      </c>
      <c r="Q159" s="52">
        <f t="shared" si="29"/>
        <v>2.4629965153013429E-2</v>
      </c>
    </row>
    <row r="160" spans="1:17" ht="11.45" customHeight="1" x14ac:dyDescent="0.25">
      <c r="A160" s="53" t="s">
        <v>58</v>
      </c>
      <c r="B160" s="52">
        <f t="shared" ref="B160:Q160" si="30">IF(B46=0,0,B46/B$17)</f>
        <v>7.2778934135335316E-2</v>
      </c>
      <c r="C160" s="52">
        <f t="shared" si="30"/>
        <v>7.4043093037923294E-2</v>
      </c>
      <c r="D160" s="52">
        <f t="shared" si="30"/>
        <v>7.0610123933944544E-2</v>
      </c>
      <c r="E160" s="52">
        <f t="shared" si="30"/>
        <v>7.3924454343685719E-2</v>
      </c>
      <c r="F160" s="52">
        <f t="shared" si="30"/>
        <v>7.3466703056826621E-2</v>
      </c>
      <c r="G160" s="52">
        <f t="shared" si="30"/>
        <v>7.0771297679909612E-2</v>
      </c>
      <c r="H160" s="52">
        <f t="shared" si="30"/>
        <v>5.5188103833926382E-2</v>
      </c>
      <c r="I160" s="52">
        <f t="shared" si="30"/>
        <v>6.3674941269668259E-2</v>
      </c>
      <c r="J160" s="52">
        <f t="shared" si="30"/>
        <v>6.0672816900567271E-2</v>
      </c>
      <c r="K160" s="52">
        <f t="shared" si="30"/>
        <v>7.2411042583821611E-2</v>
      </c>
      <c r="L160" s="52">
        <f t="shared" si="30"/>
        <v>7.6260206308915252E-2</v>
      </c>
      <c r="M160" s="52">
        <f t="shared" si="30"/>
        <v>7.9747954494596832E-2</v>
      </c>
      <c r="N160" s="52">
        <f t="shared" si="30"/>
        <v>8.8852353164131814E-2</v>
      </c>
      <c r="O160" s="52">
        <f t="shared" si="30"/>
        <v>7.7886459437338684E-2</v>
      </c>
      <c r="P160" s="52">
        <f t="shared" si="30"/>
        <v>6.6258544608923539E-2</v>
      </c>
      <c r="Q160" s="52">
        <f t="shared" si="30"/>
        <v>7.8218513325614844E-2</v>
      </c>
    </row>
    <row r="161" spans="1:17" ht="11.45" customHeight="1" x14ac:dyDescent="0.25">
      <c r="A161" s="53" t="s">
        <v>57</v>
      </c>
      <c r="B161" s="52">
        <f t="shared" ref="B161:Q161" si="31">IF(B48=0,0,B48/B$17)</f>
        <v>0</v>
      </c>
      <c r="C161" s="52">
        <f t="shared" si="31"/>
        <v>0</v>
      </c>
      <c r="D161" s="52">
        <f t="shared" si="31"/>
        <v>0</v>
      </c>
      <c r="E161" s="52">
        <f t="shared" si="31"/>
        <v>0</v>
      </c>
      <c r="F161" s="52">
        <f t="shared" si="31"/>
        <v>0</v>
      </c>
      <c r="G161" s="52">
        <f t="shared" si="31"/>
        <v>0</v>
      </c>
      <c r="H161" s="52">
        <f t="shared" si="31"/>
        <v>0</v>
      </c>
      <c r="I161" s="52">
        <f t="shared" si="31"/>
        <v>0</v>
      </c>
      <c r="J161" s="52">
        <f t="shared" si="31"/>
        <v>0</v>
      </c>
      <c r="K161" s="52">
        <f t="shared" si="31"/>
        <v>0</v>
      </c>
      <c r="L161" s="52">
        <f t="shared" si="31"/>
        <v>0</v>
      </c>
      <c r="M161" s="52">
        <f t="shared" si="31"/>
        <v>0</v>
      </c>
      <c r="N161" s="52">
        <f t="shared" si="31"/>
        <v>3.3069490932470377E-6</v>
      </c>
      <c r="O161" s="52">
        <f t="shared" si="31"/>
        <v>3.8753753515290215E-6</v>
      </c>
      <c r="P161" s="52">
        <f t="shared" si="31"/>
        <v>4.4412350289643152E-6</v>
      </c>
      <c r="Q161" s="52">
        <f t="shared" si="31"/>
        <v>1.7776827093457447E-5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0</v>
      </c>
      <c r="D162" s="52">
        <f t="shared" si="32"/>
        <v>0</v>
      </c>
      <c r="E162" s="52">
        <f t="shared" si="32"/>
        <v>0</v>
      </c>
      <c r="F162" s="52">
        <f t="shared" si="32"/>
        <v>0</v>
      </c>
      <c r="G162" s="52">
        <f t="shared" si="32"/>
        <v>0</v>
      </c>
      <c r="H162" s="52">
        <f t="shared" si="32"/>
        <v>0</v>
      </c>
      <c r="I162" s="52">
        <f t="shared" si="32"/>
        <v>0</v>
      </c>
      <c r="J162" s="52">
        <f t="shared" si="32"/>
        <v>0</v>
      </c>
      <c r="K162" s="52">
        <f t="shared" si="32"/>
        <v>0</v>
      </c>
      <c r="L162" s="52">
        <f t="shared" si="32"/>
        <v>0</v>
      </c>
      <c r="M162" s="52">
        <f t="shared" si="32"/>
        <v>0</v>
      </c>
      <c r="N162" s="52">
        <f t="shared" si="32"/>
        <v>2.7329724037187162E-6</v>
      </c>
      <c r="O162" s="52">
        <f t="shared" si="32"/>
        <v>5.3220899649762384E-6</v>
      </c>
      <c r="P162" s="52">
        <f t="shared" si="32"/>
        <v>4.1593584104097412E-6</v>
      </c>
      <c r="Q162" s="52">
        <f t="shared" si="32"/>
        <v>5.0858666456444276E-6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0</v>
      </c>
      <c r="F163" s="52">
        <f t="shared" si="33"/>
        <v>0</v>
      </c>
      <c r="G163" s="52">
        <f t="shared" si="33"/>
        <v>0</v>
      </c>
      <c r="H163" s="52">
        <f t="shared" si="33"/>
        <v>0</v>
      </c>
      <c r="I163" s="52">
        <f t="shared" si="33"/>
        <v>0</v>
      </c>
      <c r="J163" s="52">
        <f t="shared" si="33"/>
        <v>0</v>
      </c>
      <c r="K163" s="52">
        <f t="shared" si="33"/>
        <v>0</v>
      </c>
      <c r="L163" s="52">
        <f t="shared" si="33"/>
        <v>0</v>
      </c>
      <c r="M163" s="52">
        <f t="shared" si="33"/>
        <v>0</v>
      </c>
      <c r="N163" s="52">
        <f t="shared" si="33"/>
        <v>0</v>
      </c>
      <c r="O163" s="52">
        <f t="shared" si="33"/>
        <v>4.4643973920340482E-7</v>
      </c>
      <c r="P163" s="52">
        <f t="shared" si="33"/>
        <v>1.1308072291416882E-6</v>
      </c>
      <c r="Q163" s="52">
        <f t="shared" si="33"/>
        <v>1.8309794733847964E-6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0.20014854826697012</v>
      </c>
      <c r="C164" s="50">
        <f t="shared" si="34"/>
        <v>0.19011674321105276</v>
      </c>
      <c r="D164" s="50">
        <f t="shared" si="34"/>
        <v>0.25160652186915267</v>
      </c>
      <c r="E164" s="50">
        <f t="shared" si="34"/>
        <v>0.20062032687164949</v>
      </c>
      <c r="F164" s="50">
        <f t="shared" si="34"/>
        <v>0.23796639279413401</v>
      </c>
      <c r="G164" s="50">
        <f t="shared" si="34"/>
        <v>0.29439754278404895</v>
      </c>
      <c r="H164" s="50">
        <f t="shared" si="34"/>
        <v>0.34428258150377022</v>
      </c>
      <c r="I164" s="50">
        <f t="shared" si="34"/>
        <v>0.35377239053699316</v>
      </c>
      <c r="J164" s="50">
        <f t="shared" si="34"/>
        <v>0.37620042444223284</v>
      </c>
      <c r="K164" s="50">
        <f t="shared" si="34"/>
        <v>0.33724256348153892</v>
      </c>
      <c r="L164" s="50">
        <f t="shared" si="34"/>
        <v>0.41542148185624894</v>
      </c>
      <c r="M164" s="50">
        <f t="shared" si="34"/>
        <v>0.41134360879655235</v>
      </c>
      <c r="N164" s="50">
        <f t="shared" si="34"/>
        <v>0.39886519705980727</v>
      </c>
      <c r="O164" s="50">
        <f t="shared" si="34"/>
        <v>0.40995534729908373</v>
      </c>
      <c r="P164" s="50">
        <f t="shared" si="34"/>
        <v>0.42079585170862999</v>
      </c>
      <c r="Q164" s="50">
        <f t="shared" si="34"/>
        <v>0.39550230238560391</v>
      </c>
    </row>
    <row r="165" spans="1:17" ht="11.45" customHeight="1" x14ac:dyDescent="0.25">
      <c r="A165" s="49" t="s">
        <v>23</v>
      </c>
      <c r="B165" s="48">
        <f t="shared" ref="B165:Q165" si="35">IF(B53=0,0,B53/B$17)</f>
        <v>9.6020693457030584E-2</v>
      </c>
      <c r="C165" s="48">
        <f t="shared" si="35"/>
        <v>9.9154221013964372E-2</v>
      </c>
      <c r="D165" s="48">
        <f t="shared" si="35"/>
        <v>0.13017731233391883</v>
      </c>
      <c r="E165" s="48">
        <f t="shared" si="35"/>
        <v>0.13974427406601808</v>
      </c>
      <c r="F165" s="48">
        <f t="shared" si="35"/>
        <v>0.15652495471021127</v>
      </c>
      <c r="G165" s="48">
        <f t="shared" si="35"/>
        <v>0.16061481053142129</v>
      </c>
      <c r="H165" s="48">
        <f t="shared" si="35"/>
        <v>0.18032574513713362</v>
      </c>
      <c r="I165" s="48">
        <f t="shared" si="35"/>
        <v>0.17671661691205159</v>
      </c>
      <c r="J165" s="48">
        <f t="shared" si="35"/>
        <v>0.20659294493728955</v>
      </c>
      <c r="K165" s="48">
        <f t="shared" si="35"/>
        <v>0.18828039276575526</v>
      </c>
      <c r="L165" s="48">
        <f t="shared" si="35"/>
        <v>0.22390958859418972</v>
      </c>
      <c r="M165" s="48">
        <f t="shared" si="35"/>
        <v>0.22391604206380741</v>
      </c>
      <c r="N165" s="48">
        <f t="shared" si="35"/>
        <v>0.21464691204615127</v>
      </c>
      <c r="O165" s="48">
        <f t="shared" si="35"/>
        <v>0.20706401904556782</v>
      </c>
      <c r="P165" s="48">
        <f t="shared" si="35"/>
        <v>0.23000487390568139</v>
      </c>
      <c r="Q165" s="48">
        <f t="shared" si="35"/>
        <v>0.20894797129202075</v>
      </c>
    </row>
    <row r="166" spans="1:17" ht="11.45" customHeight="1" x14ac:dyDescent="0.25">
      <c r="A166" s="47" t="s">
        <v>22</v>
      </c>
      <c r="B166" s="46">
        <f t="shared" ref="B166:Q166" si="36">IF(B55=0,0,B55/B$17)</f>
        <v>0.10412785480993954</v>
      </c>
      <c r="C166" s="46">
        <f t="shared" si="36"/>
        <v>9.0962522197088364E-2</v>
      </c>
      <c r="D166" s="46">
        <f t="shared" si="36"/>
        <v>0.12142920953523387</v>
      </c>
      <c r="E166" s="46">
        <f t="shared" si="36"/>
        <v>6.0876052805631402E-2</v>
      </c>
      <c r="F166" s="46">
        <f t="shared" si="36"/>
        <v>8.1441438083922749E-2</v>
      </c>
      <c r="G166" s="46">
        <f t="shared" si="36"/>
        <v>0.13378273225262766</v>
      </c>
      <c r="H166" s="46">
        <f t="shared" si="36"/>
        <v>0.16395683636663666</v>
      </c>
      <c r="I166" s="46">
        <f t="shared" si="36"/>
        <v>0.1770557736249416</v>
      </c>
      <c r="J166" s="46">
        <f t="shared" si="36"/>
        <v>0.16960747950494329</v>
      </c>
      <c r="K166" s="46">
        <f t="shared" si="36"/>
        <v>0.14896217071578369</v>
      </c>
      <c r="L166" s="46">
        <f t="shared" si="36"/>
        <v>0.19151189326205922</v>
      </c>
      <c r="M166" s="46">
        <f t="shared" si="36"/>
        <v>0.18742756673274491</v>
      </c>
      <c r="N166" s="46">
        <f t="shared" si="36"/>
        <v>0.18421828501365603</v>
      </c>
      <c r="O166" s="46">
        <f t="shared" si="36"/>
        <v>0.20289132825351591</v>
      </c>
      <c r="P166" s="46">
        <f t="shared" si="36"/>
        <v>0.1907909778029486</v>
      </c>
      <c r="Q166" s="46">
        <f t="shared" si="36"/>
        <v>0.18655433109358319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3981.0845449534813</v>
      </c>
      <c r="C4" s="104">
        <f t="shared" ref="C4:Q4" si="0">C5+C9+C10+C15</f>
        <v>3974.3277041952006</v>
      </c>
      <c r="D4" s="104">
        <f t="shared" si="0"/>
        <v>5028.5382984542166</v>
      </c>
      <c r="E4" s="104">
        <f t="shared" si="0"/>
        <v>4519.4052065441047</v>
      </c>
      <c r="F4" s="104">
        <f t="shared" si="0"/>
        <v>4487.5587528373326</v>
      </c>
      <c r="G4" s="104">
        <f t="shared" si="0"/>
        <v>5036.7930687560811</v>
      </c>
      <c r="H4" s="104">
        <f t="shared" si="0"/>
        <v>5120.6346917797682</v>
      </c>
      <c r="I4" s="104">
        <f t="shared" si="0"/>
        <v>5629.7548059077881</v>
      </c>
      <c r="J4" s="104">
        <f t="shared" si="0"/>
        <v>6020.0998482821406</v>
      </c>
      <c r="K4" s="104">
        <f t="shared" si="0"/>
        <v>5343.5861764479359</v>
      </c>
      <c r="L4" s="104">
        <f t="shared" si="0"/>
        <v>6216.5136544764782</v>
      </c>
      <c r="M4" s="104">
        <f t="shared" si="0"/>
        <v>6089.9454371410584</v>
      </c>
      <c r="N4" s="104">
        <f t="shared" si="0"/>
        <v>5923.8988141908812</v>
      </c>
      <c r="O4" s="104">
        <f t="shared" si="0"/>
        <v>5894.3223929248461</v>
      </c>
      <c r="P4" s="104">
        <f t="shared" si="0"/>
        <v>5742.9443983820665</v>
      </c>
      <c r="Q4" s="104">
        <f t="shared" si="0"/>
        <v>5671.4771124505578</v>
      </c>
    </row>
    <row r="5" spans="1:17" ht="11.45" customHeight="1" x14ac:dyDescent="0.25">
      <c r="A5" s="95" t="s">
        <v>91</v>
      </c>
      <c r="B5" s="75">
        <f>SUM(B6:B8)</f>
        <v>3981.0845449534813</v>
      </c>
      <c r="C5" s="75">
        <f t="shared" ref="C5:Q5" si="1">SUM(C6:C8)</f>
        <v>3967.0454773093325</v>
      </c>
      <c r="D5" s="75">
        <f t="shared" si="1"/>
        <v>5025.4848417262683</v>
      </c>
      <c r="E5" s="75">
        <f t="shared" si="1"/>
        <v>4510.2443196254044</v>
      </c>
      <c r="F5" s="75">
        <f t="shared" si="1"/>
        <v>4473.7010044450208</v>
      </c>
      <c r="G5" s="75">
        <f t="shared" si="1"/>
        <v>5018.2801411380951</v>
      </c>
      <c r="H5" s="75">
        <f t="shared" si="1"/>
        <v>5109.8297659408081</v>
      </c>
      <c r="I5" s="75">
        <f t="shared" si="1"/>
        <v>5587.2349494505561</v>
      </c>
      <c r="J5" s="75">
        <f t="shared" si="1"/>
        <v>6001.0739527395963</v>
      </c>
      <c r="K5" s="75">
        <f t="shared" si="1"/>
        <v>5325.0313786784282</v>
      </c>
      <c r="L5" s="75">
        <f t="shared" si="1"/>
        <v>6193.3990850722003</v>
      </c>
      <c r="M5" s="75">
        <f t="shared" si="1"/>
        <v>6064.4763917086439</v>
      </c>
      <c r="N5" s="75">
        <f t="shared" si="1"/>
        <v>5902.5248832584839</v>
      </c>
      <c r="O5" s="75">
        <f t="shared" si="1"/>
        <v>5877.156063122844</v>
      </c>
      <c r="P5" s="75">
        <f t="shared" si="1"/>
        <v>5722.9776063573809</v>
      </c>
      <c r="Q5" s="75">
        <f t="shared" si="1"/>
        <v>5653.5252125857296</v>
      </c>
    </row>
    <row r="6" spans="1:17" ht="11.45" customHeight="1" x14ac:dyDescent="0.25">
      <c r="A6" s="17" t="s">
        <v>90</v>
      </c>
      <c r="B6" s="75">
        <v>0</v>
      </c>
      <c r="C6" s="75">
        <v>0</v>
      </c>
      <c r="D6" s="75">
        <v>0</v>
      </c>
      <c r="E6" s="75">
        <v>0</v>
      </c>
      <c r="F6" s="75">
        <v>0</v>
      </c>
      <c r="G6" s="75">
        <v>2.9025861541275044</v>
      </c>
      <c r="H6" s="75">
        <v>2.9046576884760005</v>
      </c>
      <c r="I6" s="75">
        <v>2.9062428109560008</v>
      </c>
      <c r="J6" s="75">
        <v>2.9016723744720005</v>
      </c>
      <c r="K6" s="75">
        <v>2.9030461472880003</v>
      </c>
      <c r="L6" s="75">
        <v>5.8050623447367853</v>
      </c>
      <c r="M6" s="75">
        <v>84.174145305835637</v>
      </c>
      <c r="N6" s="75">
        <v>89.978726857248489</v>
      </c>
      <c r="O6" s="75">
        <v>95.783112087911007</v>
      </c>
      <c r="P6" s="75">
        <v>87.078581251511125</v>
      </c>
      <c r="Q6" s="75">
        <v>98.68717607023207</v>
      </c>
    </row>
    <row r="7" spans="1:17" ht="11.45" customHeight="1" x14ac:dyDescent="0.25">
      <c r="A7" s="17" t="s">
        <v>89</v>
      </c>
      <c r="B7" s="75">
        <v>1755.4121878751944</v>
      </c>
      <c r="C7" s="75">
        <v>1843.8040326764522</v>
      </c>
      <c r="D7" s="75">
        <v>2170.8639873292682</v>
      </c>
      <c r="E7" s="75">
        <v>2012.4285251993999</v>
      </c>
      <c r="F7" s="75">
        <v>1837.4784892556402</v>
      </c>
      <c r="G7" s="75">
        <v>1934.7831969284296</v>
      </c>
      <c r="H7" s="75">
        <v>1833.383495396376</v>
      </c>
      <c r="I7" s="75">
        <v>1859.0549369265721</v>
      </c>
      <c r="J7" s="75">
        <v>1970.7831374810041</v>
      </c>
      <c r="K7" s="75">
        <v>1771.32392380944</v>
      </c>
      <c r="L7" s="75">
        <v>1739.4161962642272</v>
      </c>
      <c r="M7" s="75">
        <v>1653.4975634773905</v>
      </c>
      <c r="N7" s="75">
        <v>1609.5446889588886</v>
      </c>
      <c r="O7" s="75">
        <v>1632.5941800551752</v>
      </c>
      <c r="P7" s="75">
        <v>1600.4314127097812</v>
      </c>
      <c r="Q7" s="75">
        <v>1673.5652509021122</v>
      </c>
    </row>
    <row r="8" spans="1:17" ht="11.45" customHeight="1" x14ac:dyDescent="0.25">
      <c r="A8" s="17" t="s">
        <v>88</v>
      </c>
      <c r="B8" s="75">
        <v>2225.672357078287</v>
      </c>
      <c r="C8" s="75">
        <v>2123.2414446328803</v>
      </c>
      <c r="D8" s="75">
        <v>2854.6208543970001</v>
      </c>
      <c r="E8" s="75">
        <v>2497.8157944260042</v>
      </c>
      <c r="F8" s="75">
        <v>2636.2225151893804</v>
      </c>
      <c r="G8" s="75">
        <v>3080.5943580555381</v>
      </c>
      <c r="H8" s="75">
        <v>3273.5416128559564</v>
      </c>
      <c r="I8" s="75">
        <v>3725.2737697130283</v>
      </c>
      <c r="J8" s="75">
        <v>4027.3891428841202</v>
      </c>
      <c r="K8" s="75">
        <v>3550.8044087216999</v>
      </c>
      <c r="L8" s="75">
        <v>4448.1778264632367</v>
      </c>
      <c r="M8" s="75">
        <v>4326.8046829254172</v>
      </c>
      <c r="N8" s="75">
        <v>4203.0014674423464</v>
      </c>
      <c r="O8" s="75">
        <v>4148.7787709797576</v>
      </c>
      <c r="P8" s="75">
        <v>4035.467612396088</v>
      </c>
      <c r="Q8" s="75">
        <v>3881.2727856133856</v>
      </c>
    </row>
    <row r="9" spans="1:17" ht="11.45" customHeight="1" x14ac:dyDescent="0.25">
      <c r="A9" s="95" t="s">
        <v>25</v>
      </c>
      <c r="B9" s="75">
        <v>0</v>
      </c>
      <c r="C9" s="75">
        <v>7.2822268858680008</v>
      </c>
      <c r="D9" s="75">
        <v>3.0534567279480007</v>
      </c>
      <c r="E9" s="75">
        <v>9.160886918700001</v>
      </c>
      <c r="F9" s="75">
        <v>13.857748392312002</v>
      </c>
      <c r="G9" s="75">
        <v>18.512927617985614</v>
      </c>
      <c r="H9" s="75">
        <v>10.804925838960001</v>
      </c>
      <c r="I9" s="75">
        <v>42.519856457232009</v>
      </c>
      <c r="J9" s="75">
        <v>19.025895542544003</v>
      </c>
      <c r="K9" s="75">
        <v>18.554797769508003</v>
      </c>
      <c r="L9" s="75">
        <v>23.114569404278274</v>
      </c>
      <c r="M9" s="75">
        <v>25.469045432414173</v>
      </c>
      <c r="N9" s="75">
        <v>21.3739309323973</v>
      </c>
      <c r="O9" s="75">
        <v>17.166329802001943</v>
      </c>
      <c r="P9" s="75">
        <v>19.966792024685432</v>
      </c>
      <c r="Q9" s="75">
        <v>17.951899864827904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3981.0845449534809</v>
      </c>
      <c r="C17" s="71">
        <f t="shared" si="3"/>
        <v>3974.3277041952006</v>
      </c>
      <c r="D17" s="71">
        <f t="shared" si="3"/>
        <v>5028.5382984542157</v>
      </c>
      <c r="E17" s="71">
        <f t="shared" si="3"/>
        <v>4519.4052065441028</v>
      </c>
      <c r="F17" s="71">
        <f t="shared" si="3"/>
        <v>4487.5587528373326</v>
      </c>
      <c r="G17" s="71">
        <f t="shared" si="3"/>
        <v>5036.7930687560802</v>
      </c>
      <c r="H17" s="71">
        <f t="shared" si="3"/>
        <v>5120.6346917797682</v>
      </c>
      <c r="I17" s="71">
        <f t="shared" si="3"/>
        <v>5629.7548059077881</v>
      </c>
      <c r="J17" s="71">
        <f t="shared" si="3"/>
        <v>6020.0998482821415</v>
      </c>
      <c r="K17" s="71">
        <f t="shared" si="3"/>
        <v>5343.5861764479359</v>
      </c>
      <c r="L17" s="71">
        <f t="shared" si="3"/>
        <v>6216.5136544764791</v>
      </c>
      <c r="M17" s="71">
        <f t="shared" si="3"/>
        <v>6089.9454371410566</v>
      </c>
      <c r="N17" s="71">
        <f t="shared" si="3"/>
        <v>5923.8988141908794</v>
      </c>
      <c r="O17" s="71">
        <f t="shared" si="3"/>
        <v>5894.3223929248452</v>
      </c>
      <c r="P17" s="71">
        <f t="shared" si="3"/>
        <v>5742.9443983820674</v>
      </c>
      <c r="Q17" s="71">
        <f t="shared" si="3"/>
        <v>5671.4771124505587</v>
      </c>
    </row>
    <row r="18" spans="1:17" ht="11.45" customHeight="1" x14ac:dyDescent="0.25">
      <c r="A18" s="25" t="s">
        <v>39</v>
      </c>
      <c r="B18" s="24">
        <f t="shared" ref="B18:Q18" si="4">SUM(B19,B20,B27)</f>
        <v>2745.4997012508243</v>
      </c>
      <c r="C18" s="24">
        <f t="shared" si="4"/>
        <v>2795.7804629793332</v>
      </c>
      <c r="D18" s="24">
        <f t="shared" si="4"/>
        <v>3241.5794037420019</v>
      </c>
      <c r="E18" s="24">
        <f t="shared" si="4"/>
        <v>3121.745840423659</v>
      </c>
      <c r="F18" s="24">
        <f t="shared" si="4"/>
        <v>2905.2909298430018</v>
      </c>
      <c r="G18" s="24">
        <f t="shared" si="4"/>
        <v>3008.9464465430683</v>
      </c>
      <c r="H18" s="24">
        <f t="shared" si="4"/>
        <v>2898.10632436791</v>
      </c>
      <c r="I18" s="24">
        <f t="shared" si="4"/>
        <v>3079.2252988996293</v>
      </c>
      <c r="J18" s="24">
        <f t="shared" si="4"/>
        <v>3180.4011353455458</v>
      </c>
      <c r="K18" s="24">
        <f t="shared" si="4"/>
        <v>2939.674346457221</v>
      </c>
      <c r="L18" s="24">
        <f t="shared" si="4"/>
        <v>2980.6594450270832</v>
      </c>
      <c r="M18" s="24">
        <f t="shared" si="4"/>
        <v>2920.4910815292769</v>
      </c>
      <c r="N18" s="24">
        <f t="shared" si="4"/>
        <v>2856.5099225557728</v>
      </c>
      <c r="O18" s="24">
        <f t="shared" si="4"/>
        <v>2844.3147428195662</v>
      </c>
      <c r="P18" s="24">
        <f t="shared" si="4"/>
        <v>2785.1002026756451</v>
      </c>
      <c r="Q18" s="24">
        <f t="shared" si="4"/>
        <v>2813.5504484142425</v>
      </c>
    </row>
    <row r="19" spans="1:17" ht="11.45" customHeight="1" x14ac:dyDescent="0.25">
      <c r="A19" s="23" t="s">
        <v>30</v>
      </c>
      <c r="B19" s="102">
        <v>5.8867250273817575</v>
      </c>
      <c r="C19" s="102">
        <v>6.1923466775476053</v>
      </c>
      <c r="D19" s="102">
        <v>5.4008397560991543</v>
      </c>
      <c r="E19" s="102">
        <v>5.4832296189679957</v>
      </c>
      <c r="F19" s="102">
        <v>5.7825003478622579</v>
      </c>
      <c r="G19" s="102">
        <v>6.3255732793910004</v>
      </c>
      <c r="H19" s="102">
        <v>6.5286105811957826</v>
      </c>
      <c r="I19" s="102">
        <v>7.0155870159802944</v>
      </c>
      <c r="J19" s="102">
        <v>7.6162991318568425</v>
      </c>
      <c r="K19" s="102">
        <v>6.5196017878334853</v>
      </c>
      <c r="L19" s="102">
        <v>5.9885501641806727</v>
      </c>
      <c r="M19" s="102">
        <v>7.2615265100749262</v>
      </c>
      <c r="N19" s="102">
        <v>8.2455453742506482</v>
      </c>
      <c r="O19" s="102">
        <v>8.2247181152243094</v>
      </c>
      <c r="P19" s="102">
        <v>8.9732722403395488</v>
      </c>
      <c r="Q19" s="102">
        <v>9.9945194906607515</v>
      </c>
    </row>
    <row r="20" spans="1:17" ht="11.45" customHeight="1" x14ac:dyDescent="0.25">
      <c r="A20" s="19" t="s">
        <v>29</v>
      </c>
      <c r="B20" s="18">
        <f t="shared" ref="B20" si="5">SUM(B21:B26)</f>
        <v>2176.9571719437827</v>
      </c>
      <c r="C20" s="18">
        <f t="shared" ref="C20:Q20" si="6">SUM(C21:C26)</f>
        <v>2268.8321058177157</v>
      </c>
      <c r="D20" s="18">
        <f t="shared" si="6"/>
        <v>2695.0490203997738</v>
      </c>
      <c r="E20" s="18">
        <f t="shared" si="6"/>
        <v>2561.7451834144354</v>
      </c>
      <c r="F20" s="18">
        <f t="shared" si="6"/>
        <v>2384.4378875545012</v>
      </c>
      <c r="G20" s="18">
        <f t="shared" si="6"/>
        <v>2509.3732876488957</v>
      </c>
      <c r="H20" s="18">
        <f t="shared" si="6"/>
        <v>2402.0123572058069</v>
      </c>
      <c r="I20" s="18">
        <f t="shared" si="6"/>
        <v>2490.9754957724076</v>
      </c>
      <c r="J20" s="18">
        <f t="shared" si="6"/>
        <v>2608.9950429442033</v>
      </c>
      <c r="K20" s="18">
        <f t="shared" si="6"/>
        <v>2422.2374641598531</v>
      </c>
      <c r="L20" s="18">
        <f t="shared" si="6"/>
        <v>2479.7703532784562</v>
      </c>
      <c r="M20" s="18">
        <f t="shared" si="6"/>
        <v>2459.9937480101812</v>
      </c>
      <c r="N20" s="18">
        <f t="shared" si="6"/>
        <v>2403.5456828386145</v>
      </c>
      <c r="O20" s="18">
        <f t="shared" si="6"/>
        <v>2412.8111151100111</v>
      </c>
      <c r="P20" s="18">
        <f t="shared" si="6"/>
        <v>2365.8821397917368</v>
      </c>
      <c r="Q20" s="18">
        <f t="shared" si="6"/>
        <v>2405.8169153494005</v>
      </c>
    </row>
    <row r="21" spans="1:17" ht="11.45" customHeight="1" x14ac:dyDescent="0.25">
      <c r="A21" s="62" t="s">
        <v>59</v>
      </c>
      <c r="B21" s="101">
        <v>1633.6724326769706</v>
      </c>
      <c r="C21" s="101">
        <v>1719.4781454483871</v>
      </c>
      <c r="D21" s="101">
        <v>2045.0364533712993</v>
      </c>
      <c r="E21" s="101">
        <v>1887.6684437839799</v>
      </c>
      <c r="F21" s="101">
        <v>1687.3046118332907</v>
      </c>
      <c r="G21" s="101">
        <v>1783.1653852280363</v>
      </c>
      <c r="H21" s="101">
        <v>1679.9614477683263</v>
      </c>
      <c r="I21" s="101">
        <v>1696.3814693341326</v>
      </c>
      <c r="J21" s="101">
        <v>1801.4346831187324</v>
      </c>
      <c r="K21" s="101">
        <v>1608.5158751350159</v>
      </c>
      <c r="L21" s="101">
        <v>1616.5155416450493</v>
      </c>
      <c r="M21" s="101">
        <v>1525.327645910744</v>
      </c>
      <c r="N21" s="101">
        <v>1477.1617197071382</v>
      </c>
      <c r="O21" s="101">
        <v>1498.256917702121</v>
      </c>
      <c r="P21" s="101">
        <v>1474.1215891634304</v>
      </c>
      <c r="Q21" s="101">
        <v>1524.5469070127333</v>
      </c>
    </row>
    <row r="22" spans="1:17" ht="11.45" customHeight="1" x14ac:dyDescent="0.25">
      <c r="A22" s="62" t="s">
        <v>58</v>
      </c>
      <c r="B22" s="101">
        <v>543.28473926681227</v>
      </c>
      <c r="C22" s="101">
        <v>542.07173348346043</v>
      </c>
      <c r="D22" s="101">
        <v>646.95911030052673</v>
      </c>
      <c r="E22" s="101">
        <v>664.91585271175586</v>
      </c>
      <c r="F22" s="101">
        <v>683.27552732889887</v>
      </c>
      <c r="G22" s="101">
        <v>704.7923886487464</v>
      </c>
      <c r="H22" s="101">
        <v>708.34132591004447</v>
      </c>
      <c r="I22" s="101">
        <v>749.16792717008684</v>
      </c>
      <c r="J22" s="101">
        <v>785.63279190845481</v>
      </c>
      <c r="K22" s="101">
        <v>792.26374510804135</v>
      </c>
      <c r="L22" s="101">
        <v>834.33517988439166</v>
      </c>
      <c r="M22" s="101">
        <v>825.02291136118765</v>
      </c>
      <c r="N22" s="101">
        <v>815.06024647859601</v>
      </c>
      <c r="O22" s="101">
        <v>801.64915042607402</v>
      </c>
      <c r="P22" s="101">
        <v>784.74078557023631</v>
      </c>
      <c r="Q22" s="101">
        <v>764.71861352086228</v>
      </c>
    </row>
    <row r="23" spans="1:17" ht="11.45" customHeight="1" x14ac:dyDescent="0.25">
      <c r="A23" s="62" t="s">
        <v>57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2.9025861541275044</v>
      </c>
      <c r="H23" s="101">
        <v>2.9046576884760005</v>
      </c>
      <c r="I23" s="101">
        <v>2.9062428109560008</v>
      </c>
      <c r="J23" s="101">
        <v>2.9016723744720005</v>
      </c>
      <c r="K23" s="101">
        <v>2.9030461472880003</v>
      </c>
      <c r="L23" s="101">
        <v>5.8050623447367853</v>
      </c>
      <c r="M23" s="101">
        <v>84.174145305835637</v>
      </c>
      <c r="N23" s="101">
        <v>89.960844511177953</v>
      </c>
      <c r="O23" s="101">
        <v>95.762166592515015</v>
      </c>
      <c r="P23" s="101">
        <v>87.054738303331533</v>
      </c>
      <c r="Q23" s="101">
        <v>98.592201481998487</v>
      </c>
    </row>
    <row r="24" spans="1:17" ht="11.45" customHeight="1" x14ac:dyDescent="0.25">
      <c r="A24" s="62" t="s">
        <v>56</v>
      </c>
      <c r="B24" s="101">
        <v>0</v>
      </c>
      <c r="C24" s="101">
        <v>7.2822268858680008</v>
      </c>
      <c r="D24" s="101">
        <v>3.0534567279480007</v>
      </c>
      <c r="E24" s="101">
        <v>9.160886918700001</v>
      </c>
      <c r="F24" s="101">
        <v>13.857748392312002</v>
      </c>
      <c r="G24" s="101">
        <v>18.512927617985614</v>
      </c>
      <c r="H24" s="101">
        <v>10.804925838960001</v>
      </c>
      <c r="I24" s="101">
        <v>42.519856457232009</v>
      </c>
      <c r="J24" s="101">
        <v>19.025895542544003</v>
      </c>
      <c r="K24" s="101">
        <v>18.554797769508003</v>
      </c>
      <c r="L24" s="101">
        <v>23.114569404278274</v>
      </c>
      <c r="M24" s="101">
        <v>25.469045432414173</v>
      </c>
      <c r="N24" s="101">
        <v>21.36079182887897</v>
      </c>
      <c r="O24" s="101">
        <v>17.140756160222473</v>
      </c>
      <c r="P24" s="101">
        <v>19.946939486257559</v>
      </c>
      <c r="Q24" s="101">
        <v>17.927742384107454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2.0803128232836591E-3</v>
      </c>
      <c r="O25" s="101">
        <v>2.1242290791930645E-3</v>
      </c>
      <c r="P25" s="101">
        <v>1.8087268480699362E-2</v>
      </c>
      <c r="Q25" s="101">
        <v>3.1450949698759216E-2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562.65580427966006</v>
      </c>
      <c r="C27" s="18">
        <f t="shared" ref="C27:Q27" si="8">SUM(C28:C32)</f>
        <v>520.75601048407009</v>
      </c>
      <c r="D27" s="18">
        <f t="shared" si="8"/>
        <v>541.1295435861291</v>
      </c>
      <c r="E27" s="18">
        <f t="shared" si="8"/>
        <v>554.51742739025588</v>
      </c>
      <c r="F27" s="18">
        <f t="shared" si="8"/>
        <v>515.07054194063801</v>
      </c>
      <c r="G27" s="18">
        <f t="shared" si="8"/>
        <v>493.24758561478183</v>
      </c>
      <c r="H27" s="18">
        <f t="shared" si="8"/>
        <v>489.56535658090741</v>
      </c>
      <c r="I27" s="18">
        <f t="shared" si="8"/>
        <v>581.23421611124161</v>
      </c>
      <c r="J27" s="18">
        <f t="shared" si="8"/>
        <v>563.78979326948536</v>
      </c>
      <c r="K27" s="18">
        <f t="shared" si="8"/>
        <v>510.91728050953435</v>
      </c>
      <c r="L27" s="18">
        <f t="shared" si="8"/>
        <v>494.9005415844461</v>
      </c>
      <c r="M27" s="18">
        <f t="shared" si="8"/>
        <v>453.23580700902068</v>
      </c>
      <c r="N27" s="18">
        <f t="shared" si="8"/>
        <v>444.71869434290772</v>
      </c>
      <c r="O27" s="18">
        <f t="shared" si="8"/>
        <v>423.2789095943308</v>
      </c>
      <c r="P27" s="18">
        <f t="shared" si="8"/>
        <v>410.24479064356854</v>
      </c>
      <c r="Q27" s="18">
        <f t="shared" si="8"/>
        <v>397.73901357418106</v>
      </c>
    </row>
    <row r="28" spans="1:17" ht="11.45" customHeight="1" x14ac:dyDescent="0.25">
      <c r="A28" s="62" t="s">
        <v>59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</row>
    <row r="29" spans="1:17" ht="11.45" customHeight="1" x14ac:dyDescent="0.25">
      <c r="A29" s="62" t="s">
        <v>58</v>
      </c>
      <c r="B29" s="16">
        <v>562.65580427966006</v>
      </c>
      <c r="C29" s="16">
        <v>520.75601048407009</v>
      </c>
      <c r="D29" s="16">
        <v>541.1295435861291</v>
      </c>
      <c r="E29" s="16">
        <v>554.51742739025588</v>
      </c>
      <c r="F29" s="16">
        <v>515.07054194063801</v>
      </c>
      <c r="G29" s="16">
        <v>493.24758561478183</v>
      </c>
      <c r="H29" s="16">
        <v>489.56535658090741</v>
      </c>
      <c r="I29" s="16">
        <v>581.23421611124161</v>
      </c>
      <c r="J29" s="16">
        <v>563.78979326948536</v>
      </c>
      <c r="K29" s="16">
        <v>510.91728050953435</v>
      </c>
      <c r="L29" s="16">
        <v>494.9005415844461</v>
      </c>
      <c r="M29" s="16">
        <v>453.23580700902068</v>
      </c>
      <c r="N29" s="16">
        <v>444.71869434290772</v>
      </c>
      <c r="O29" s="16">
        <v>423.2789095943308</v>
      </c>
      <c r="P29" s="16">
        <v>410.24479064356854</v>
      </c>
      <c r="Q29" s="16">
        <v>397.73901357418106</v>
      </c>
    </row>
    <row r="30" spans="1:17" ht="11.45" customHeight="1" x14ac:dyDescent="0.25">
      <c r="A30" s="62" t="s">
        <v>57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</row>
    <row r="31" spans="1:17" ht="11.45" customHeight="1" x14ac:dyDescent="0.25">
      <c r="A31" s="62" t="s">
        <v>56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1235.5848437026566</v>
      </c>
      <c r="C33" s="24">
        <f t="shared" ref="C33:Q33" si="10">C34+C40</f>
        <v>1178.5472412158672</v>
      </c>
      <c r="D33" s="24">
        <f t="shared" si="10"/>
        <v>1786.9588947122138</v>
      </c>
      <c r="E33" s="24">
        <f t="shared" si="10"/>
        <v>1397.6593661204442</v>
      </c>
      <c r="F33" s="24">
        <f t="shared" si="10"/>
        <v>1582.2678229943313</v>
      </c>
      <c r="G33" s="24">
        <f t="shared" si="10"/>
        <v>2027.8466222130121</v>
      </c>
      <c r="H33" s="24">
        <f t="shared" si="10"/>
        <v>2222.5283674118582</v>
      </c>
      <c r="I33" s="24">
        <f t="shared" si="10"/>
        <v>2550.5295070081588</v>
      </c>
      <c r="J33" s="24">
        <f t="shared" si="10"/>
        <v>2839.6987129365953</v>
      </c>
      <c r="K33" s="24">
        <f t="shared" si="10"/>
        <v>2403.911829990715</v>
      </c>
      <c r="L33" s="24">
        <f t="shared" si="10"/>
        <v>3235.8542094493964</v>
      </c>
      <c r="M33" s="24">
        <f t="shared" si="10"/>
        <v>3169.4543556117796</v>
      </c>
      <c r="N33" s="24">
        <f t="shared" si="10"/>
        <v>3067.388891635107</v>
      </c>
      <c r="O33" s="24">
        <f t="shared" si="10"/>
        <v>3050.007650105279</v>
      </c>
      <c r="P33" s="24">
        <f t="shared" si="10"/>
        <v>2957.8441957064219</v>
      </c>
      <c r="Q33" s="24">
        <f t="shared" si="10"/>
        <v>2857.9266640363157</v>
      </c>
    </row>
    <row r="34" spans="1:17" ht="11.45" customHeight="1" x14ac:dyDescent="0.25">
      <c r="A34" s="23" t="s">
        <v>27</v>
      </c>
      <c r="B34" s="102">
        <f t="shared" ref="B34" si="11">SUM(B35:B39)</f>
        <v>414.44109169169644</v>
      </c>
      <c r="C34" s="102">
        <f t="shared" ref="C34:Q34" si="12">SUM(C35:C39)</f>
        <v>415.36385160753133</v>
      </c>
      <c r="D34" s="102">
        <f t="shared" si="12"/>
        <v>485.62832717353774</v>
      </c>
      <c r="E34" s="102">
        <f t="shared" si="12"/>
        <v>463.49657943275139</v>
      </c>
      <c r="F34" s="102">
        <f t="shared" si="12"/>
        <v>483.58309257426583</v>
      </c>
      <c r="G34" s="102">
        <f t="shared" si="12"/>
        <v>510.04116251822325</v>
      </c>
      <c r="H34" s="102">
        <f t="shared" si="12"/>
        <v>432.57243082901874</v>
      </c>
      <c r="I34" s="102">
        <f t="shared" si="12"/>
        <v>520.05326465400969</v>
      </c>
      <c r="J34" s="102">
        <f t="shared" si="12"/>
        <v>531.92845793686774</v>
      </c>
      <c r="K34" s="102">
        <f t="shared" si="12"/>
        <v>551.39624625212912</v>
      </c>
      <c r="L34" s="102">
        <f t="shared" si="12"/>
        <v>599.61917070149809</v>
      </c>
      <c r="M34" s="102">
        <f t="shared" si="12"/>
        <v>615.13372226934212</v>
      </c>
      <c r="N34" s="102">
        <f t="shared" si="12"/>
        <v>659.62404304138749</v>
      </c>
      <c r="O34" s="102">
        <f t="shared" si="12"/>
        <v>592.29787250838751</v>
      </c>
      <c r="P34" s="102">
        <f t="shared" si="12"/>
        <v>502.91150962072601</v>
      </c>
      <c r="Q34" s="102">
        <f t="shared" si="12"/>
        <v>586.7883961979195</v>
      </c>
    </row>
    <row r="35" spans="1:17" ht="11.45" customHeight="1" x14ac:dyDescent="0.25">
      <c r="A35" s="62" t="s">
        <v>59</v>
      </c>
      <c r="B35" s="101">
        <v>115.85303017084199</v>
      </c>
      <c r="C35" s="101">
        <v>118.13354055051728</v>
      </c>
      <c r="D35" s="101">
        <v>120.42669420186951</v>
      </c>
      <c r="E35" s="101">
        <v>119.27685179645187</v>
      </c>
      <c r="F35" s="101">
        <v>144.39137707448742</v>
      </c>
      <c r="G35" s="101">
        <v>145.29223842100231</v>
      </c>
      <c r="H35" s="101">
        <v>146.89343704685393</v>
      </c>
      <c r="I35" s="101">
        <v>155.65788057645912</v>
      </c>
      <c r="J35" s="101">
        <v>161.73215523041497</v>
      </c>
      <c r="K35" s="101">
        <v>156.28844688659066</v>
      </c>
      <c r="L35" s="101">
        <v>116.91210445499739</v>
      </c>
      <c r="M35" s="101">
        <v>120.9083910565716</v>
      </c>
      <c r="N35" s="101">
        <v>124.13534356467625</v>
      </c>
      <c r="O35" s="101">
        <v>126.11042000875074</v>
      </c>
      <c r="P35" s="101">
        <v>117.31846403753046</v>
      </c>
      <c r="Q35" s="101">
        <v>138.99237344901934</v>
      </c>
    </row>
    <row r="36" spans="1:17" ht="11.45" customHeight="1" x14ac:dyDescent="0.25">
      <c r="A36" s="62" t="s">
        <v>58</v>
      </c>
      <c r="B36" s="101">
        <v>298.58806152085447</v>
      </c>
      <c r="C36" s="101">
        <v>297.23031105701403</v>
      </c>
      <c r="D36" s="101">
        <v>365.20163297166823</v>
      </c>
      <c r="E36" s="101">
        <v>344.21972763629952</v>
      </c>
      <c r="F36" s="101">
        <v>339.19171549977841</v>
      </c>
      <c r="G36" s="101">
        <v>364.74892409722094</v>
      </c>
      <c r="H36" s="101">
        <v>285.67899378216481</v>
      </c>
      <c r="I36" s="101">
        <v>364.39538407755055</v>
      </c>
      <c r="J36" s="101">
        <v>370.1963027064528</v>
      </c>
      <c r="K36" s="101">
        <v>395.10779936553843</v>
      </c>
      <c r="L36" s="101">
        <v>482.70706624650074</v>
      </c>
      <c r="M36" s="101">
        <v>494.22533121277053</v>
      </c>
      <c r="N36" s="101">
        <v>535.45767802712237</v>
      </c>
      <c r="O36" s="101">
        <v>466.14093336246134</v>
      </c>
      <c r="P36" s="101">
        <v>385.54935009658806</v>
      </c>
      <c r="Q36" s="101">
        <v>447.67689067994621</v>
      </c>
    </row>
    <row r="37" spans="1:17" ht="11.45" customHeight="1" x14ac:dyDescent="0.25">
      <c r="A37" s="62" t="s">
        <v>57</v>
      </c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1.7882346070536653E-2</v>
      </c>
      <c r="O37" s="101">
        <v>2.0945495396003225E-2</v>
      </c>
      <c r="P37" s="101">
        <v>2.3842948179598915E-2</v>
      </c>
      <c r="Q37" s="101">
        <v>9.497458823356239E-2</v>
      </c>
    </row>
    <row r="38" spans="1:17" ht="11.45" customHeight="1" x14ac:dyDescent="0.25">
      <c r="A38" s="62" t="s">
        <v>56</v>
      </c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1.313910351832971E-2</v>
      </c>
      <c r="O38" s="101">
        <v>2.5573641779472935E-2</v>
      </c>
      <c r="P38" s="101">
        <v>1.9852538427875214E-2</v>
      </c>
      <c r="Q38" s="101">
        <v>2.415748072044871E-2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821.14375201096016</v>
      </c>
      <c r="C40" s="18">
        <f t="shared" ref="C40:Q40" si="14">SUM(C41:C42)</f>
        <v>763.1833896083358</v>
      </c>
      <c r="D40" s="18">
        <f t="shared" si="14"/>
        <v>1301.330567538676</v>
      </c>
      <c r="E40" s="18">
        <f t="shared" si="14"/>
        <v>934.16278668769291</v>
      </c>
      <c r="F40" s="18">
        <f t="shared" si="14"/>
        <v>1098.6847304200655</v>
      </c>
      <c r="G40" s="18">
        <f t="shared" si="14"/>
        <v>1517.8054596947889</v>
      </c>
      <c r="H40" s="18">
        <f t="shared" si="14"/>
        <v>1789.9559365828395</v>
      </c>
      <c r="I40" s="18">
        <f t="shared" si="14"/>
        <v>2030.4762423541492</v>
      </c>
      <c r="J40" s="18">
        <f t="shared" si="14"/>
        <v>2307.7702549997275</v>
      </c>
      <c r="K40" s="18">
        <f t="shared" si="14"/>
        <v>1852.515583738586</v>
      </c>
      <c r="L40" s="18">
        <f t="shared" si="14"/>
        <v>2636.2350387478982</v>
      </c>
      <c r="M40" s="18">
        <f t="shared" si="14"/>
        <v>2554.3206333424378</v>
      </c>
      <c r="N40" s="18">
        <f t="shared" si="14"/>
        <v>2407.7648485937198</v>
      </c>
      <c r="O40" s="18">
        <f t="shared" si="14"/>
        <v>2457.7097775968914</v>
      </c>
      <c r="P40" s="18">
        <f t="shared" si="14"/>
        <v>2454.9326860856959</v>
      </c>
      <c r="Q40" s="18">
        <f t="shared" si="14"/>
        <v>2271.1382678383961</v>
      </c>
    </row>
    <row r="41" spans="1:17" ht="11.45" customHeight="1" x14ac:dyDescent="0.25">
      <c r="A41" s="17" t="s">
        <v>23</v>
      </c>
      <c r="B41" s="16">
        <v>393.9413659440076</v>
      </c>
      <c r="C41" s="16">
        <v>398.03361455337642</v>
      </c>
      <c r="D41" s="16">
        <v>673.28825374509188</v>
      </c>
      <c r="E41" s="16">
        <v>650.70126502524329</v>
      </c>
      <c r="F41" s="16">
        <v>722.67170019497235</v>
      </c>
      <c r="G41" s="16">
        <v>828.07089361903434</v>
      </c>
      <c r="H41" s="16">
        <v>937.5296787223657</v>
      </c>
      <c r="I41" s="16">
        <v>1014.2648263887041</v>
      </c>
      <c r="J41" s="16">
        <v>1267.3272602654472</v>
      </c>
      <c r="K41" s="16">
        <v>1034.2477477048255</v>
      </c>
      <c r="L41" s="16">
        <v>1420.9142491285215</v>
      </c>
      <c r="M41" s="16">
        <v>1390.4515693176616</v>
      </c>
      <c r="N41" s="16">
        <v>1295.7242032987328</v>
      </c>
      <c r="O41" s="16">
        <v>1241.362669250731</v>
      </c>
      <c r="P41" s="16">
        <v>1341.8537293496233</v>
      </c>
      <c r="Q41" s="16">
        <v>1199.8659191769607</v>
      </c>
    </row>
    <row r="42" spans="1:17" ht="11.45" customHeight="1" x14ac:dyDescent="0.25">
      <c r="A42" s="15" t="s">
        <v>22</v>
      </c>
      <c r="B42" s="14">
        <v>427.20238606695256</v>
      </c>
      <c r="C42" s="14">
        <v>365.14977505495938</v>
      </c>
      <c r="D42" s="14">
        <v>628.04231379358419</v>
      </c>
      <c r="E42" s="14">
        <v>283.46152166244957</v>
      </c>
      <c r="F42" s="14">
        <v>376.01303022509325</v>
      </c>
      <c r="G42" s="14">
        <v>689.73456607575451</v>
      </c>
      <c r="H42" s="14">
        <v>852.42625786047381</v>
      </c>
      <c r="I42" s="14">
        <v>1016.211415965445</v>
      </c>
      <c r="J42" s="14">
        <v>1040.4429947342801</v>
      </c>
      <c r="K42" s="14">
        <v>818.26783603376032</v>
      </c>
      <c r="L42" s="14">
        <v>1215.3207896193769</v>
      </c>
      <c r="M42" s="14">
        <v>1163.869064024776</v>
      </c>
      <c r="N42" s="14">
        <v>1112.0406452949869</v>
      </c>
      <c r="O42" s="14">
        <v>1216.3471083461604</v>
      </c>
      <c r="P42" s="14">
        <v>1113.0789567360725</v>
      </c>
      <c r="Q42" s="14">
        <v>1071.2723486614354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3.0104753518063205</v>
      </c>
      <c r="C47" s="100">
        <f>IF(C4=0,0,C4/TrRoad_ene!C4)</f>
        <v>2.9318676306993545</v>
      </c>
      <c r="D47" s="100">
        <f>IF(D4=0,0,D4/TrRoad_ene!D4)</f>
        <v>3.0062018026552955</v>
      </c>
      <c r="E47" s="100">
        <f>IF(E4=0,0,E4/TrRoad_ene!E4)</f>
        <v>3.003700365664312</v>
      </c>
      <c r="F47" s="100">
        <f>IF(F4=0,0,F4/TrRoad_ene!F4)</f>
        <v>3.0119307494118055</v>
      </c>
      <c r="G47" s="100">
        <f>IF(G4=0,0,G4/TrRoad_ene!G4)</f>
        <v>2.9981686827839757</v>
      </c>
      <c r="H47" s="100">
        <f>IF(H4=0,0,H4/TrRoad_ene!H4)</f>
        <v>2.9477578605502885</v>
      </c>
      <c r="I47" s="100">
        <f>IF(I4=0,0,I4/TrRoad_ene!I4)</f>
        <v>2.9294224492052905</v>
      </c>
      <c r="J47" s="100">
        <f>IF(J4=0,0,J4/TrRoad_ene!J4)</f>
        <v>2.9213794411769158</v>
      </c>
      <c r="K47" s="100">
        <f>IF(K4=0,0,K4/TrRoad_ene!K4)</f>
        <v>2.8904230237469486</v>
      </c>
      <c r="L47" s="100">
        <f>IF(L4=0,0,L4/TrRoad_ene!L4)</f>
        <v>2.8989430189153254</v>
      </c>
      <c r="M47" s="100">
        <f>IF(M4=0,0,M4/TrRoad_ene!M4)</f>
        <v>2.8887495359969813</v>
      </c>
      <c r="N47" s="100">
        <f>IF(N4=0,0,N4/TrRoad_ene!N4)</f>
        <v>2.8941578924403859</v>
      </c>
      <c r="O47" s="100">
        <f>IF(O4=0,0,O4/TrRoad_ene!O4)</f>
        <v>2.8811680952425673</v>
      </c>
      <c r="P47" s="100">
        <f>IF(P4=0,0,P4/TrRoad_ene!P4)</f>
        <v>2.8261160270231982</v>
      </c>
      <c r="Q47" s="100">
        <f>IF(Q4=0,0,Q4/TrRoad_ene!Q4)</f>
        <v>2.8044944667210152</v>
      </c>
    </row>
    <row r="48" spans="1:17" ht="11.45" customHeight="1" x14ac:dyDescent="0.25">
      <c r="A48" s="95" t="s">
        <v>166</v>
      </c>
      <c r="B48" s="20">
        <f>IF(B7=0,0,(B7+B12)/(TrRoad_ene!B7+TrRoad_ene!B12))</f>
        <v>2.9014524000000002</v>
      </c>
      <c r="C48" s="20">
        <f>IF(C7=0,0,(C7+C12)/(TrRoad_ene!C7+TrRoad_ene!C12))</f>
        <v>2.9014524000000002</v>
      </c>
      <c r="D48" s="20">
        <f>IF(D7=0,0,(D7+D12)/(TrRoad_ene!D7+TrRoad_ene!D12))</f>
        <v>2.9014524000000002</v>
      </c>
      <c r="E48" s="20">
        <f>IF(E7=0,0,(E7+E12)/(TrRoad_ene!E7+TrRoad_ene!E12))</f>
        <v>2.9014524000000002</v>
      </c>
      <c r="F48" s="20">
        <f>IF(F7=0,0,(F7+F12)/(TrRoad_ene!F7+TrRoad_ene!F12))</f>
        <v>2.9014524000000002</v>
      </c>
      <c r="G48" s="20">
        <f>IF(G7=0,0,(G7+G12)/(TrRoad_ene!G7+TrRoad_ene!G12))</f>
        <v>2.9014524000000002</v>
      </c>
      <c r="H48" s="20">
        <f>IF(H7=0,0,(H7+H12)/(TrRoad_ene!H7+TrRoad_ene!H12))</f>
        <v>2.8968693310979008</v>
      </c>
      <c r="I48" s="20">
        <f>IF(I7=0,0,(I7+I12)/(TrRoad_ene!I7+TrRoad_ene!I12))</f>
        <v>2.8537972955744055</v>
      </c>
      <c r="J48" s="20">
        <f>IF(J7=0,0,(J7+J12)/(TrRoad_ene!J7+TrRoad_ene!J12))</f>
        <v>2.8518944306140779</v>
      </c>
      <c r="K48" s="20">
        <f>IF(K7=0,0,(K7+K12)/(TrRoad_ene!K7+TrRoad_ene!K12))</f>
        <v>2.7877507571536762</v>
      </c>
      <c r="L48" s="20">
        <f>IF(L7=0,0,(L7+L12)/(TrRoad_ene!L7+TrRoad_ene!L12))</f>
        <v>2.7904986259225937</v>
      </c>
      <c r="M48" s="20">
        <f>IF(M7=0,0,(M7+M12)/(TrRoad_ene!M7+TrRoad_ene!M12))</f>
        <v>2.8030808001922631</v>
      </c>
      <c r="N48" s="20">
        <f>IF(N7=0,0,(N7+N12)/(TrRoad_ene!N7+TrRoad_ene!N12))</f>
        <v>2.8112767917648118</v>
      </c>
      <c r="O48" s="20">
        <f>IF(O7=0,0,(O7+O12)/(TrRoad_ene!O7+TrRoad_ene!O12))</f>
        <v>2.812505555489524</v>
      </c>
      <c r="P48" s="20">
        <f>IF(P7=0,0,(P7+P12)/(TrRoad_ene!P7+TrRoad_ene!P12))</f>
        <v>2.7776882007258044</v>
      </c>
      <c r="Q48" s="20">
        <f>IF(Q7=0,0,(Q7+Q12)/(TrRoad_ene!Q7+TrRoad_ene!Q12))</f>
        <v>2.7905228132280677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3.1024187999999997</v>
      </c>
      <c r="C49" s="20">
        <f>IF(C8=0,0,(C8+C13+C14)/(TrRoad_ene!C8+TrRoad_ene!C13+TrRoad_ene!C14))</f>
        <v>2.9613465135872694</v>
      </c>
      <c r="D49" s="20">
        <f>IF(D8=0,0,(D8+D13+D14)/(TrRoad_ene!D8+TrRoad_ene!D13+TrRoad_ene!D14))</f>
        <v>3.0920186569532828</v>
      </c>
      <c r="E49" s="20">
        <f>IF(E8=0,0,(E8+E13+E14)/(TrRoad_ene!E8+TrRoad_ene!E13+TrRoad_ene!E14))</f>
        <v>3.0947313534520955</v>
      </c>
      <c r="F49" s="20">
        <f>IF(F8=0,0,(F8+F13+F14)/(TrRoad_ene!F8+TrRoad_ene!F13+TrRoad_ene!F14))</f>
        <v>3.0987712683297892</v>
      </c>
      <c r="G49" s="20">
        <f>IF(G8=0,0,(G8+G13+G14)/(TrRoad_ene!G8+TrRoad_ene!G13+TrRoad_ene!G14))</f>
        <v>3.0678831581065737</v>
      </c>
      <c r="H49" s="20">
        <f>IF(H8=0,0,(H8+H13+H14)/(TrRoad_ene!H8+TrRoad_ene!H13+TrRoad_ene!H14))</f>
        <v>2.9798896669763306</v>
      </c>
      <c r="I49" s="20">
        <f>IF(I8=0,0,(I8+I13+I14)/(TrRoad_ene!I8+TrRoad_ene!I13+TrRoad_ene!I14))</f>
        <v>2.9774513913335392</v>
      </c>
      <c r="J49" s="20">
        <f>IF(J8=0,0,(J8+J13+J14)/(TrRoad_ene!J8+TrRoad_ene!J13+TrRoad_ene!J14))</f>
        <v>2.9603090411643276</v>
      </c>
      <c r="K49" s="20">
        <f>IF(K8=0,0,(K8+K13+K14)/(TrRoad_ene!K8+TrRoad_ene!K13+TrRoad_ene!K14))</f>
        <v>2.9483718205799736</v>
      </c>
      <c r="L49" s="20">
        <f>IF(L8=0,0,(L8+L13+L14)/(TrRoad_ene!L8+TrRoad_ene!L13+TrRoad_ene!L14))</f>
        <v>2.9504468793360927</v>
      </c>
      <c r="M49" s="20">
        <f>IF(M8=0,0,(M8+M13+M14)/(TrRoad_ene!M8+TrRoad_ene!M13+TrRoad_ene!M14))</f>
        <v>2.9387693883190389</v>
      </c>
      <c r="N49" s="20">
        <f>IF(N8=0,0,(N8+N13+N14)/(TrRoad_ene!N8+TrRoad_ene!N13+TrRoad_ene!N14))</f>
        <v>2.943516795441814</v>
      </c>
      <c r="O49" s="20">
        <f>IF(O8=0,0,(O8+O13+O14)/(TrRoad_ene!O8+TrRoad_ene!O13+TrRoad_ene!O14))</f>
        <v>2.9246976520579575</v>
      </c>
      <c r="P49" s="20">
        <f>IF(P8=0,0,(P8+P13+P14)/(TrRoad_ene!P8+TrRoad_ene!P13+TrRoad_ene!P14))</f>
        <v>2.8619430207829963</v>
      </c>
      <c r="Q49" s="20">
        <f>IF(Q8=0,0,(Q8+Q13+Q14)/(TrRoad_ene!Q8+TrRoad_ene!Q13+TrRoad_ene!Q14))</f>
        <v>2.8288690428069216</v>
      </c>
    </row>
    <row r="50" spans="1:17" ht="11.45" customHeight="1" x14ac:dyDescent="0.25">
      <c r="A50" s="95" t="s">
        <v>26</v>
      </c>
      <c r="B50" s="20">
        <f>IF(B6=0,0,B6/TrRoad_ene!B6)</f>
        <v>0</v>
      </c>
      <c r="C50" s="20">
        <f>IF(C6=0,0,C6/TrRoad_ene!C6)</f>
        <v>0</v>
      </c>
      <c r="D50" s="20">
        <f>IF(D6=0,0,D6/TrRoad_ene!D6)</f>
        <v>0</v>
      </c>
      <c r="E50" s="20">
        <f>IF(E6=0,0,E6/TrRoad_ene!E6)</f>
        <v>0</v>
      </c>
      <c r="F50" s="20">
        <f>IF(F6=0,0,F6/TrRoad_ene!F6)</f>
        <v>0</v>
      </c>
      <c r="G50" s="20">
        <f>IF(G6=0,0,G6/TrRoad_ene!G6)</f>
        <v>2.6418708000000004</v>
      </c>
      <c r="H50" s="20">
        <f>IF(H6=0,0,H6/TrRoad_ene!H6)</f>
        <v>2.6418708000000004</v>
      </c>
      <c r="I50" s="20">
        <f>IF(I6=0,0,I6/TrRoad_ene!I6)</f>
        <v>2.6418708000000004</v>
      </c>
      <c r="J50" s="20">
        <f>IF(J6=0,0,J6/TrRoad_ene!J6)</f>
        <v>2.6418708000000004</v>
      </c>
      <c r="K50" s="20">
        <f>IF(K6=0,0,K6/TrRoad_ene!K6)</f>
        <v>2.6418708000000004</v>
      </c>
      <c r="L50" s="20">
        <f>IF(L6=0,0,L6/TrRoad_ene!L6)</f>
        <v>2.6418708000000004</v>
      </c>
      <c r="M50" s="20">
        <f>IF(M6=0,0,M6/TrRoad_ene!M6)</f>
        <v>2.6418708000000004</v>
      </c>
      <c r="N50" s="20">
        <f>IF(N6=0,0,N6/TrRoad_ene!N6)</f>
        <v>2.6418708000000004</v>
      </c>
      <c r="O50" s="20">
        <f>IF(O6=0,0,O6/TrRoad_ene!O6)</f>
        <v>2.6418708000000004</v>
      </c>
      <c r="P50" s="20">
        <f>IF(P6=0,0,P6/TrRoad_ene!P6)</f>
        <v>2.6418708000000004</v>
      </c>
      <c r="Q50" s="20">
        <f>IF(Q6=0,0,Q6/TrRoad_ene!Q6)</f>
        <v>2.6418708000000004</v>
      </c>
    </row>
    <row r="51" spans="1:17" ht="11.45" customHeight="1" x14ac:dyDescent="0.25">
      <c r="A51" s="95" t="s">
        <v>167</v>
      </c>
      <c r="B51" s="20">
        <f>IF(B9=0,0,(B9+B11)/(TrRoad_ene!B9+TrRoad_ene!B11))</f>
        <v>0</v>
      </c>
      <c r="C51" s="20">
        <f>IF(C9=0,0,(C9+C11)/(TrRoad_ene!C9+TrRoad_ene!C11))</f>
        <v>2.3487948000000003</v>
      </c>
      <c r="D51" s="20">
        <f>IF(D9=0,0,(D9+D11)/(TrRoad_ene!D9+TrRoad_ene!D11))</f>
        <v>2.3487948000000003</v>
      </c>
      <c r="E51" s="20">
        <f>IF(E9=0,0,(E9+E11)/(TrRoad_ene!E9+TrRoad_ene!E11))</f>
        <v>2.3487948000000003</v>
      </c>
      <c r="F51" s="20">
        <f>IF(F9=0,0,(F9+F11)/(TrRoad_ene!F9+TrRoad_ene!F11))</f>
        <v>2.3487948000000003</v>
      </c>
      <c r="G51" s="20">
        <f>IF(G9=0,0,(G9+G11)/(TrRoad_ene!G9+TrRoad_ene!G11))</f>
        <v>2.3487948000000003</v>
      </c>
      <c r="H51" s="20">
        <f>IF(H9=0,0,(H9+H11)/(TrRoad_ene!H9+TrRoad_ene!H11))</f>
        <v>2.3487948000000003</v>
      </c>
      <c r="I51" s="20">
        <f>IF(I9=0,0,(I9+I11)/(TrRoad_ene!I9+TrRoad_ene!I11))</f>
        <v>2.3487948000000003</v>
      </c>
      <c r="J51" s="20">
        <f>IF(J9=0,0,(J9+J11)/(TrRoad_ene!J9+TrRoad_ene!J11))</f>
        <v>2.3487948000000003</v>
      </c>
      <c r="K51" s="20">
        <f>IF(K9=0,0,(K9+K11)/(TrRoad_ene!K9+TrRoad_ene!K11))</f>
        <v>2.3487948000000003</v>
      </c>
      <c r="L51" s="20">
        <f>IF(L9=0,0,(L9+L11)/(TrRoad_ene!L9+TrRoad_ene!L11))</f>
        <v>2.3487948000000003</v>
      </c>
      <c r="M51" s="20">
        <f>IF(M9=0,0,(M9+M11)/(TrRoad_ene!M9+TrRoad_ene!M11))</f>
        <v>2.3487948000000003</v>
      </c>
      <c r="N51" s="20">
        <f>IF(N9=0,0,(N9+N11)/(TrRoad_ene!N9+TrRoad_ene!N11))</f>
        <v>2.3487948000000003</v>
      </c>
      <c r="O51" s="20">
        <f>IF(O9=0,0,(O9+O11)/(TrRoad_ene!O9+TrRoad_ene!O11))</f>
        <v>2.3487948000000003</v>
      </c>
      <c r="P51" s="20">
        <f>IF(P9=0,0,(P9+P11)/(TrRoad_ene!P9+TrRoad_ene!P11))</f>
        <v>2.3487948000000003</v>
      </c>
      <c r="Q51" s="20">
        <f>IF(Q9=0,0,(Q9+Q11)/(TrRoad_ene!Q9+TrRoad_ene!Q11))</f>
        <v>2.3487948000000003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257.10194542826412</v>
      </c>
      <c r="C54" s="68">
        <f>IF(TrRoad_act!C30=0,"",C17/TrRoad_act!C30*1000
)</f>
        <v>250.74108816987717</v>
      </c>
      <c r="D54" s="68">
        <f>IF(TrRoad_act!D30=0,"",D17/TrRoad_act!D30*1000
)</f>
        <v>302.71438611591248</v>
      </c>
      <c r="E54" s="68">
        <f>IF(TrRoad_act!E30=0,"",E17/TrRoad_act!E30*1000
)</f>
        <v>268.79266873220826</v>
      </c>
      <c r="F54" s="68">
        <f>IF(TrRoad_act!F30=0,"",F17/TrRoad_act!F30*1000
)</f>
        <v>263.83836690720881</v>
      </c>
      <c r="G54" s="68">
        <f>IF(TrRoad_act!G30=0,"",G17/TrRoad_act!G30*1000
)</f>
        <v>288.81455000716227</v>
      </c>
      <c r="H54" s="68">
        <f>IF(TrRoad_act!H30=0,"",H17/TrRoad_act!H30*1000
)</f>
        <v>288.0920969744264</v>
      </c>
      <c r="I54" s="68">
        <f>IF(TrRoad_act!I30=0,"",I17/TrRoad_act!I30*1000
)</f>
        <v>307.99035257691946</v>
      </c>
      <c r="J54" s="68">
        <f>IF(TrRoad_act!J30=0,"",J17/TrRoad_act!J30*1000
)</f>
        <v>316.51438494301493</v>
      </c>
      <c r="K54" s="68">
        <f>IF(TrRoad_act!K30=0,"",K17/TrRoad_act!K30*1000
)</f>
        <v>281.98676004691811</v>
      </c>
      <c r="L54" s="68">
        <f>IF(TrRoad_act!L30=0,"",L17/TrRoad_act!L30*1000
)</f>
        <v>313.82438141845415</v>
      </c>
      <c r="M54" s="68">
        <f>IF(TrRoad_act!M30=0,"",M17/TrRoad_act!M30*1000
)</f>
        <v>307.07989494001532</v>
      </c>
      <c r="N54" s="68">
        <f>IF(TrRoad_act!N30=0,"",N17/TrRoad_act!N30*1000
)</f>
        <v>298.65860154786247</v>
      </c>
      <c r="O54" s="68">
        <f>IF(TrRoad_act!O30=0,"",O17/TrRoad_act!O30*1000
)</f>
        <v>298.0734890786178</v>
      </c>
      <c r="P54" s="68">
        <f>IF(TrRoad_act!P30=0,"",P17/TrRoad_act!P30*1000
)</f>
        <v>289.80515299714136</v>
      </c>
      <c r="Q54" s="68">
        <f>IF(TrRoad_act!Q30=0,"",Q17/TrRoad_act!Q30*1000
)</f>
        <v>279.4526200559115</v>
      </c>
    </row>
    <row r="55" spans="1:17" ht="11.45" customHeight="1" x14ac:dyDescent="0.25">
      <c r="A55" s="25" t="s">
        <v>39</v>
      </c>
      <c r="B55" s="79">
        <f>IF(TrRoad_act!B31=0,"",B18/TrRoad_act!B31*1000
)</f>
        <v>208.62465744902948</v>
      </c>
      <c r="C55" s="79">
        <f>IF(TrRoad_act!C31=0,"",C18/TrRoad_act!C31*1000
)</f>
        <v>208.19022146826939</v>
      </c>
      <c r="D55" s="79">
        <f>IF(TrRoad_act!D31=0,"",D18/TrRoad_act!D31*1000
)</f>
        <v>232.76434861701932</v>
      </c>
      <c r="E55" s="79">
        <f>IF(TrRoad_act!E31=0,"",E18/TrRoad_act!E31*1000
)</f>
        <v>221.55906856006587</v>
      </c>
      <c r="F55" s="79">
        <f>IF(TrRoad_act!F31=0,"",F18/TrRoad_act!F31*1000
)</f>
        <v>206.87370998688675</v>
      </c>
      <c r="G55" s="79">
        <f>IF(TrRoad_act!G31=0,"",G18/TrRoad_act!G31*1000
)</f>
        <v>210.96098014318014</v>
      </c>
      <c r="H55" s="79">
        <f>IF(TrRoad_act!H31=0,"",H18/TrRoad_act!H31*1000
)</f>
        <v>200.17600672613199</v>
      </c>
      <c r="I55" s="79">
        <f>IF(TrRoad_act!I31=0,"",I18/TrRoad_act!I31*1000
)</f>
        <v>212.31097879717097</v>
      </c>
      <c r="J55" s="79">
        <f>IF(TrRoad_act!J31=0,"",J18/TrRoad_act!J31*1000
)</f>
        <v>214.43832568134079</v>
      </c>
      <c r="K55" s="79">
        <f>IF(TrRoad_act!K31=0,"",K18/TrRoad_act!K31*1000
)</f>
        <v>198.98052805351591</v>
      </c>
      <c r="L55" s="79">
        <f>IF(TrRoad_act!L31=0,"",L18/TrRoad_act!L31*1000
)</f>
        <v>195.57759452388308</v>
      </c>
      <c r="M55" s="79">
        <f>IF(TrRoad_act!M31=0,"",M18/TrRoad_act!M31*1000
)</f>
        <v>192.82128598539822</v>
      </c>
      <c r="N55" s="79">
        <f>IF(TrRoad_act!N31=0,"",N18/TrRoad_act!N31*1000
)</f>
        <v>189.28652595310538</v>
      </c>
      <c r="O55" s="79">
        <f>IF(TrRoad_act!O31=0,"",O18/TrRoad_act!O31*1000
)</f>
        <v>185.7463835024042</v>
      </c>
      <c r="P55" s="79">
        <f>IF(TrRoad_act!P31=0,"",P18/TrRoad_act!P31*1000
)</f>
        <v>179.27085415882684</v>
      </c>
      <c r="Q55" s="79">
        <f>IF(TrRoad_act!Q31=0,"",Q18/TrRoad_act!Q31*1000
)</f>
        <v>179.2542167016926</v>
      </c>
    </row>
    <row r="56" spans="1:17" ht="11.45" customHeight="1" x14ac:dyDescent="0.25">
      <c r="A56" s="23" t="s">
        <v>30</v>
      </c>
      <c r="B56" s="78">
        <f>IF(TrRoad_act!B32=0,"",B19/TrRoad_act!B32*1000
)</f>
        <v>113.02803471787027</v>
      </c>
      <c r="C56" s="78">
        <f>IF(TrRoad_act!C32=0,"",C19/TrRoad_act!C32*1000
)</f>
        <v>112.56703966506241</v>
      </c>
      <c r="D56" s="78">
        <f>IF(TrRoad_act!D32=0,"",D19/TrRoad_act!D32*1000
)</f>
        <v>112.13840718197986</v>
      </c>
      <c r="E56" s="78">
        <f>IF(TrRoad_act!E32=0,"",E19/TrRoad_act!E32*1000
)</f>
        <v>111.88098653356475</v>
      </c>
      <c r="F56" s="78">
        <f>IF(TrRoad_act!F32=0,"",F19/TrRoad_act!F32*1000
)</f>
        <v>111.76624320385956</v>
      </c>
      <c r="G56" s="78">
        <f>IF(TrRoad_act!G32=0,"",G19/TrRoad_act!G32*1000
)</f>
        <v>111.67133882188709</v>
      </c>
      <c r="H56" s="78">
        <f>IF(TrRoad_act!H32=0,"",H19/TrRoad_act!H32*1000
)</f>
        <v>111.179844452588</v>
      </c>
      <c r="I56" s="78">
        <f>IF(TrRoad_act!I32=0,"",I19/TrRoad_act!I32*1000
)</f>
        <v>109.14069052637875</v>
      </c>
      <c r="J56" s="78">
        <f>IF(TrRoad_act!J32=0,"",J19/TrRoad_act!J32*1000
)</f>
        <v>108.80739014788853</v>
      </c>
      <c r="K56" s="78">
        <f>IF(TrRoad_act!K32=0,"",K19/TrRoad_act!K32*1000
)</f>
        <v>106.22831078290149</v>
      </c>
      <c r="L56" s="78">
        <f>IF(TrRoad_act!L32=0,"",L19/TrRoad_act!L32*1000
)</f>
        <v>106.17408608705085</v>
      </c>
      <c r="M56" s="78">
        <f>IF(TrRoad_act!M32=0,"",M19/TrRoad_act!M32*1000
)</f>
        <v>106.38387878954377</v>
      </c>
      <c r="N56" s="78">
        <f>IF(TrRoad_act!N32=0,"",N19/TrRoad_act!N32*1000
)</f>
        <v>103.10623942108491</v>
      </c>
      <c r="O56" s="78">
        <f>IF(TrRoad_act!O32=0,"",O19/TrRoad_act!O32*1000
)</f>
        <v>100.45086476448779</v>
      </c>
      <c r="P56" s="78">
        <f>IF(TrRoad_act!P32=0,"",P19/TrRoad_act!P32*1000
)</f>
        <v>98.487272313859492</v>
      </c>
      <c r="Q56" s="78">
        <f>IF(TrRoad_act!Q32=0,"",Q19/TrRoad_act!Q32*1000
)</f>
        <v>98.258594785054768</v>
      </c>
    </row>
    <row r="57" spans="1:17" ht="11.45" customHeight="1" x14ac:dyDescent="0.25">
      <c r="A57" s="19" t="s">
        <v>29</v>
      </c>
      <c r="B57" s="76">
        <f>IF(TrRoad_act!B33=0,"",B20/TrRoad_act!B33*1000
)</f>
        <v>169.97234125499691</v>
      </c>
      <c r="C57" s="76">
        <f>IF(TrRoad_act!C33=0,"",C20/TrRoad_act!C33*1000
)</f>
        <v>173.4612845203109</v>
      </c>
      <c r="D57" s="76">
        <f>IF(TrRoad_act!D33=0,"",D20/TrRoad_act!D33*1000
)</f>
        <v>198.33481990226235</v>
      </c>
      <c r="E57" s="76">
        <f>IF(TrRoad_act!E33=0,"",E20/TrRoad_act!E33*1000
)</f>
        <v>186.47388800767891</v>
      </c>
      <c r="F57" s="76">
        <f>IF(TrRoad_act!F33=0,"",F20/TrRoad_act!F33*1000
)</f>
        <v>173.93417041508545</v>
      </c>
      <c r="G57" s="76">
        <f>IF(TrRoad_act!G33=0,"",G20/TrRoad_act!G33*1000
)</f>
        <v>180.07827729084707</v>
      </c>
      <c r="H57" s="76">
        <f>IF(TrRoad_act!H33=0,"",H20/TrRoad_act!H33*1000
)</f>
        <v>169.87274042077337</v>
      </c>
      <c r="I57" s="76">
        <f>IF(TrRoad_act!I33=0,"",I20/TrRoad_act!I33*1000
)</f>
        <v>176.6637673358444</v>
      </c>
      <c r="J57" s="76">
        <f>IF(TrRoad_act!J33=0,"",J20/TrRoad_act!J33*1000
)</f>
        <v>180.84976724672157</v>
      </c>
      <c r="K57" s="76">
        <f>IF(TrRoad_act!K33=0,"",K20/TrRoad_act!K33*1000
)</f>
        <v>168.26813449511488</v>
      </c>
      <c r="L57" s="76">
        <f>IF(TrRoad_act!L33=0,"",L20/TrRoad_act!L33*1000
)</f>
        <v>166.76007763399841</v>
      </c>
      <c r="M57" s="76">
        <f>IF(TrRoad_act!M33=0,"",M20/TrRoad_act!M33*1000
)</f>
        <v>166.47624643810363</v>
      </c>
      <c r="N57" s="76">
        <f>IF(TrRoad_act!N33=0,"",N20/TrRoad_act!N33*1000
)</f>
        <v>163.38469569320222</v>
      </c>
      <c r="O57" s="76">
        <f>IF(TrRoad_act!O33=0,"",O20/TrRoad_act!O33*1000
)</f>
        <v>161.50068145165346</v>
      </c>
      <c r="P57" s="76">
        <f>IF(TrRoad_act!P33=0,"",P20/TrRoad_act!P33*1000
)</f>
        <v>156.18585882043604</v>
      </c>
      <c r="Q57" s="76">
        <f>IF(TrRoad_act!Q33=0,"",Q20/TrRoad_act!Q33*1000
)</f>
        <v>157.27960869202965</v>
      </c>
    </row>
    <row r="58" spans="1:17" ht="11.45" customHeight="1" x14ac:dyDescent="0.25">
      <c r="A58" s="62" t="s">
        <v>59</v>
      </c>
      <c r="B58" s="77">
        <f>IF(TrRoad_act!B34=0,"",B21/TrRoad_act!B34*1000
)</f>
        <v>164.13279462549855</v>
      </c>
      <c r="C58" s="77">
        <f>IF(TrRoad_act!C34=0,"",C21/TrRoad_act!C34*1000
)</f>
        <v>171.76737919172038</v>
      </c>
      <c r="D58" s="77">
        <f>IF(TrRoad_act!D34=0,"",D21/TrRoad_act!D34*1000
)</f>
        <v>202.82779287373793</v>
      </c>
      <c r="E58" s="77">
        <f>IF(TrRoad_act!E34=0,"",E21/TrRoad_act!E34*1000
)</f>
        <v>189.2816431799063</v>
      </c>
      <c r="F58" s="77">
        <f>IF(TrRoad_act!F34=0,"",F21/TrRoad_act!F34*1000
)</f>
        <v>171.70332219131905</v>
      </c>
      <c r="G58" s="77">
        <f>IF(TrRoad_act!G34=0,"",G21/TrRoad_act!G34*1000
)</f>
        <v>179.64601067798844</v>
      </c>
      <c r="H58" s="77">
        <f>IF(TrRoad_act!H34=0,"",H21/TrRoad_act!H34*1000
)</f>
        <v>168.65482744319502</v>
      </c>
      <c r="I58" s="77">
        <f>IF(TrRoad_act!I34=0,"",I21/TrRoad_act!I34*1000
)</f>
        <v>176.96130962143687</v>
      </c>
      <c r="J58" s="77">
        <f>IF(TrRoad_act!J34=0,"",J21/TrRoad_act!J34*1000
)</f>
        <v>187.16183512792279</v>
      </c>
      <c r="K58" s="77">
        <f>IF(TrRoad_act!K34=0,"",K21/TrRoad_act!K34*1000
)</f>
        <v>169.66771582389123</v>
      </c>
      <c r="L58" s="77">
        <f>IF(TrRoad_act!L34=0,"",L21/TrRoad_act!L34*1000
)</f>
        <v>165.19236887772794</v>
      </c>
      <c r="M58" s="77">
        <f>IF(TrRoad_act!M34=0,"",M21/TrRoad_act!M34*1000
)</f>
        <v>163.95612850202147</v>
      </c>
      <c r="N58" s="77">
        <f>IF(TrRoad_act!N34=0,"",N21/TrRoad_act!N34*1000
)</f>
        <v>159.21035395008249</v>
      </c>
      <c r="O58" s="77">
        <f>IF(TrRoad_act!O34=0,"",O21/TrRoad_act!O34*1000
)</f>
        <v>157.14148688443709</v>
      </c>
      <c r="P58" s="77">
        <f>IF(TrRoad_act!P34=0,"",P21/TrRoad_act!P34*1000
)</f>
        <v>152.30001896541756</v>
      </c>
      <c r="Q58" s="77">
        <f>IF(TrRoad_act!Q34=0,"",Q21/TrRoad_act!Q34*1000
)</f>
        <v>154.7247087039465</v>
      </c>
    </row>
    <row r="59" spans="1:17" ht="11.45" customHeight="1" x14ac:dyDescent="0.25">
      <c r="A59" s="62" t="s">
        <v>58</v>
      </c>
      <c r="B59" s="77">
        <f>IF(TrRoad_act!B35=0,"",B22/TrRoad_act!B35*1000
)</f>
        <v>190.33528428934713</v>
      </c>
      <c r="C59" s="77">
        <f>IF(TrRoad_act!C35=0,"",C22/TrRoad_act!C35*1000
)</f>
        <v>177.91573232971058</v>
      </c>
      <c r="D59" s="77">
        <f>IF(TrRoad_act!D35=0,"",D22/TrRoad_act!D35*1000
)</f>
        <v>185.75224727277057</v>
      </c>
      <c r="E59" s="77">
        <f>IF(TrRoad_act!E35=0,"",E22/TrRoad_act!E35*1000
)</f>
        <v>179.77221977091446</v>
      </c>
      <c r="F59" s="77">
        <f>IF(TrRoad_act!F35=0,"",F22/TrRoad_act!F35*1000
)</f>
        <v>179.60285377373989</v>
      </c>
      <c r="G59" s="77">
        <f>IF(TrRoad_act!G35=0,"",G22/TrRoad_act!G35*1000
)</f>
        <v>180.13390575544977</v>
      </c>
      <c r="H59" s="77">
        <f>IF(TrRoad_act!H35=0,"",H22/TrRoad_act!H35*1000
)</f>
        <v>173.46489100176112</v>
      </c>
      <c r="I59" s="77">
        <f>IF(TrRoad_act!I35=0,"",I22/TrRoad_act!I35*1000
)</f>
        <v>172.37694034749634</v>
      </c>
      <c r="J59" s="77">
        <f>IF(TrRoad_act!J35=0,"",J22/TrRoad_act!J35*1000
)</f>
        <v>169.13816418980733</v>
      </c>
      <c r="K59" s="77">
        <f>IF(TrRoad_act!K35=0,"",K22/TrRoad_act!K35*1000
)</f>
        <v>166.38067073737528</v>
      </c>
      <c r="L59" s="77">
        <f>IF(TrRoad_act!L35=0,"",L22/TrRoad_act!L35*1000
)</f>
        <v>170.2473461461278</v>
      </c>
      <c r="M59" s="77">
        <f>IF(TrRoad_act!M35=0,"",M22/TrRoad_act!M35*1000
)</f>
        <v>168.90144128988567</v>
      </c>
      <c r="N59" s="77">
        <f>IF(TrRoad_act!N35=0,"",N22/TrRoad_act!N35*1000
)</f>
        <v>168.5704345672404</v>
      </c>
      <c r="O59" s="77">
        <f>IF(TrRoad_act!O35=0,"",O22/TrRoad_act!O35*1000
)</f>
        <v>167.38036652191857</v>
      </c>
      <c r="P59" s="77">
        <f>IF(TrRoad_act!P35=0,"",P22/TrRoad_act!P35*1000
)</f>
        <v>161.85699527117109</v>
      </c>
      <c r="Q59" s="77">
        <f>IF(TrRoad_act!Q35=0,"",Q22/TrRoad_act!Q35*1000
)</f>
        <v>159.10845097171315</v>
      </c>
    </row>
    <row r="60" spans="1:17" ht="11.45" customHeight="1" x14ac:dyDescent="0.25">
      <c r="A60" s="62" t="s">
        <v>57</v>
      </c>
      <c r="B60" s="77" t="str">
        <f>IF(TrRoad_act!B36=0,"",B23/TrRoad_act!B36*1000
)</f>
        <v/>
      </c>
      <c r="C60" s="77" t="str">
        <f>IF(TrRoad_act!C36=0,"",C23/TrRoad_act!C36*1000
)</f>
        <v/>
      </c>
      <c r="D60" s="77" t="str">
        <f>IF(TrRoad_act!D36=0,"",D23/TrRoad_act!D36*1000
)</f>
        <v/>
      </c>
      <c r="E60" s="77" t="str">
        <f>IF(TrRoad_act!E36=0,"",E23/TrRoad_act!E36*1000
)</f>
        <v/>
      </c>
      <c r="F60" s="77" t="str">
        <f>IF(TrRoad_act!F36=0,"",F23/TrRoad_act!F36*1000
)</f>
        <v/>
      </c>
      <c r="G60" s="77">
        <f>IF(TrRoad_act!G36=0,"",G23/TrRoad_act!G36*1000
)</f>
        <v>177.75088378107935</v>
      </c>
      <c r="H60" s="77">
        <f>IF(TrRoad_act!H36=0,"",H23/TrRoad_act!H36*1000
)</f>
        <v>179.8497500518331</v>
      </c>
      <c r="I60" s="77">
        <f>IF(TrRoad_act!I36=0,"",I23/TrRoad_act!I36*1000
)</f>
        <v>185.83060573311025</v>
      </c>
      <c r="J60" s="77">
        <f>IF(TrRoad_act!J36=0,"",J23/TrRoad_act!J36*1000
)</f>
        <v>194.48689521574116</v>
      </c>
      <c r="K60" s="77">
        <f>IF(TrRoad_act!K36=0,"",K23/TrRoad_act!K36*1000
)</f>
        <v>204.08220823769258</v>
      </c>
      <c r="L60" s="77">
        <f>IF(TrRoad_act!L36=0,"",L23/TrRoad_act!L36*1000
)</f>
        <v>195.96566020017929</v>
      </c>
      <c r="M60" s="77">
        <f>IF(TrRoad_act!M36=0,"",M23/TrRoad_act!M36*1000
)</f>
        <v>188.49122280580016</v>
      </c>
      <c r="N60" s="77">
        <f>IF(TrRoad_act!N36=0,"",N23/TrRoad_act!N36*1000
)</f>
        <v>188.83870769262222</v>
      </c>
      <c r="O60" s="77">
        <f>IF(TrRoad_act!O36=0,"",O23/TrRoad_act!O36*1000
)</f>
        <v>189.14633658561999</v>
      </c>
      <c r="P60" s="77">
        <f>IF(TrRoad_act!P36=0,"",P23/TrRoad_act!P36*1000
)</f>
        <v>174.06554814260272</v>
      </c>
      <c r="Q60" s="77">
        <f>IF(TrRoad_act!Q36=0,"",Q23/TrRoad_act!Q36*1000
)</f>
        <v>189.93185970586106</v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>
        <f>IF(TrRoad_act!C37=0,"",C24/TrRoad_act!C37*1000
)</f>
        <v>324.13086822061092</v>
      </c>
      <c r="D61" s="77">
        <f>IF(TrRoad_act!D37=0,"",D24/TrRoad_act!D37*1000
)</f>
        <v>133.67632554290202</v>
      </c>
      <c r="E61" s="77">
        <f>IF(TrRoad_act!E37=0,"",E24/TrRoad_act!E37*1000
)</f>
        <v>138.04283062469028</v>
      </c>
      <c r="F61" s="77">
        <f>IF(TrRoad_act!F37=0,"",F24/TrRoad_act!F37*1000
)</f>
        <v>178.52651717199919</v>
      </c>
      <c r="G61" s="77">
        <f>IF(TrRoad_act!G37=0,"",G24/TrRoad_act!G37*1000
)</f>
        <v>231.48171487999454</v>
      </c>
      <c r="H61" s="77">
        <f>IF(TrRoad_act!H37=0,"",H24/TrRoad_act!H37*1000
)</f>
        <v>135.93007826681989</v>
      </c>
      <c r="I61" s="77">
        <f>IF(TrRoad_act!I37=0,"",I24/TrRoad_act!I37*1000
)</f>
        <v>279.40682739726611</v>
      </c>
      <c r="J61" s="77">
        <f>IF(TrRoad_act!J37=0,"",J24/TrRoad_act!J37*1000
)</f>
        <v>134.4932724374253</v>
      </c>
      <c r="K61" s="77">
        <f>IF(TrRoad_act!K37=0,"",K24/TrRoad_act!K37*1000
)</f>
        <v>133.73982694731473</v>
      </c>
      <c r="L61" s="77">
        <f>IF(TrRoad_act!L37=0,"",L24/TrRoad_act!L37*1000
)</f>
        <v>149.81603477594527</v>
      </c>
      <c r="M61" s="77">
        <f>IF(TrRoad_act!M37=0,"",M24/TrRoad_act!M37*1000
)</f>
        <v>179.08004013546844</v>
      </c>
      <c r="N61" s="77">
        <f>IF(TrRoad_act!N37=0,"",N24/TrRoad_act!N37*1000
)</f>
        <v>176.26225144037105</v>
      </c>
      <c r="O61" s="77">
        <f>IF(TrRoad_act!O37=0,"",O24/TrRoad_act!O37*1000
)</f>
        <v>156.4249849650009</v>
      </c>
      <c r="P61" s="77">
        <f>IF(TrRoad_act!P37=0,"",P24/TrRoad_act!P37*1000
)</f>
        <v>166.87157107323645</v>
      </c>
      <c r="Q61" s="77">
        <f>IF(TrRoad_act!Q37=0,"",Q24/TrRoad_act!Q37*1000
)</f>
        <v>153.93951683333233</v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>
        <f>IF(TrRoad_act!N38=0,"",N25/TrRoad_act!N38*1000
)</f>
        <v>47.037726910374367</v>
      </c>
      <c r="O62" s="77">
        <f>IF(TrRoad_act!O38=0,"",O25/TrRoad_act!O38*1000
)</f>
        <v>46.373644781693677</v>
      </c>
      <c r="P62" s="77">
        <f>IF(TrRoad_act!P38=0,"",P25/TrRoad_act!P38*1000
)</f>
        <v>96.390687077539354</v>
      </c>
      <c r="Q62" s="77">
        <f>IF(TrRoad_act!Q38=0,"",Q25/TrRoad_act!Q38*1000
)</f>
        <v>89.287938498776427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 t="str">
        <f>IF(TrRoad_act!J39=0,"",J26/TrRoad_act!J39*1000
)</f>
        <v/>
      </c>
      <c r="K63" s="77" t="str">
        <f>IF(TrRoad_act!K39=0,"",K26/TrRoad_act!K39*1000
)</f>
        <v/>
      </c>
      <c r="L63" s="77" t="str">
        <f>IF(TrRoad_act!L39=0,"",L26/TrRoad_act!L39*1000
)</f>
        <v/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1874.2698343759496</v>
      </c>
      <c r="C64" s="76">
        <f>IF(TrRoad_act!C40=0,"",C27/TrRoad_act!C40*1000
)</f>
        <v>1770.074814697723</v>
      </c>
      <c r="D64" s="76">
        <f>IF(TrRoad_act!D40=0,"",D27/TrRoad_act!D40*1000
)</f>
        <v>1866.6076011939606</v>
      </c>
      <c r="E64" s="76">
        <f>IF(TrRoad_act!E40=0,"",E27/TrRoad_act!E40*1000
)</f>
        <v>1829.6604788106513</v>
      </c>
      <c r="F64" s="76">
        <f>IF(TrRoad_act!F40=0,"",F27/TrRoad_act!F40*1000
)</f>
        <v>1818.7519136321964</v>
      </c>
      <c r="G64" s="76">
        <f>IF(TrRoad_act!G40=0,"",G27/TrRoad_act!G40*1000
)</f>
        <v>1816.7498549347397</v>
      </c>
      <c r="H64" s="76">
        <f>IF(TrRoad_act!H40=0,"",H27/TrRoad_act!H40*1000
)</f>
        <v>1754.7145397165141</v>
      </c>
      <c r="I64" s="76">
        <f>IF(TrRoad_act!I40=0,"",I27/TrRoad_act!I40*1000
)</f>
        <v>1714.5552097676743</v>
      </c>
      <c r="J64" s="76">
        <f>IF(TrRoad_act!J40=0,"",J27/TrRoad_act!J40*1000
)</f>
        <v>1682.954606774583</v>
      </c>
      <c r="K64" s="76">
        <f>IF(TrRoad_act!K40=0,"",K27/TrRoad_act!K40*1000
)</f>
        <v>1610.7102159821386</v>
      </c>
      <c r="L64" s="76">
        <f>IF(TrRoad_act!L40=0,"",L27/TrRoad_act!L40*1000
)</f>
        <v>1578.1267269912182</v>
      </c>
      <c r="M64" s="76">
        <f>IF(TrRoad_act!M40=0,"",M27/TrRoad_act!M40*1000
)</f>
        <v>1505.7668006944209</v>
      </c>
      <c r="N64" s="76">
        <f>IF(TrRoad_act!N40=0,"",N27/TrRoad_act!N40*1000
)</f>
        <v>1482.3956478096925</v>
      </c>
      <c r="O64" s="76">
        <f>IF(TrRoad_act!O40=0,"",O27/TrRoad_act!O40*1000
)</f>
        <v>1454.204682765743</v>
      </c>
      <c r="P64" s="76">
        <f>IF(TrRoad_act!P40=0,"",P27/TrRoad_act!P40*1000
)</f>
        <v>1382.523611153274</v>
      </c>
      <c r="Q64" s="76">
        <f>IF(TrRoad_act!Q40=0,"",Q27/TrRoad_act!Q40*1000
)</f>
        <v>1335.956190944763</v>
      </c>
    </row>
    <row r="65" spans="1:17" ht="11.45" customHeight="1" x14ac:dyDescent="0.25">
      <c r="A65" s="62" t="s">
        <v>59</v>
      </c>
      <c r="B65" s="75" t="str">
        <f>IF(TrRoad_act!B41=0,"",B28/TrRoad_act!B41*1000
)</f>
        <v/>
      </c>
      <c r="C65" s="75" t="str">
        <f>IF(TrRoad_act!C41=0,"",C28/TrRoad_act!C41*1000
)</f>
        <v/>
      </c>
      <c r="D65" s="75" t="str">
        <f>IF(TrRoad_act!D41=0,"",D28/TrRoad_act!D41*1000
)</f>
        <v/>
      </c>
      <c r="E65" s="75" t="str">
        <f>IF(TrRoad_act!E41=0,"",E28/TrRoad_act!E41*1000
)</f>
        <v/>
      </c>
      <c r="F65" s="75" t="str">
        <f>IF(TrRoad_act!F41=0,"",F28/TrRoad_act!F41*1000
)</f>
        <v/>
      </c>
      <c r="G65" s="75" t="str">
        <f>IF(TrRoad_act!G41=0,"",G28/TrRoad_act!G41*1000
)</f>
        <v/>
      </c>
      <c r="H65" s="75" t="str">
        <f>IF(TrRoad_act!H41=0,"",H28/TrRoad_act!H41*1000
)</f>
        <v/>
      </c>
      <c r="I65" s="75" t="str">
        <f>IF(TrRoad_act!I41=0,"",I28/TrRoad_act!I41*1000
)</f>
        <v/>
      </c>
      <c r="J65" s="75" t="str">
        <f>IF(TrRoad_act!J41=0,"",J28/TrRoad_act!J41*1000
)</f>
        <v/>
      </c>
      <c r="K65" s="75" t="str">
        <f>IF(TrRoad_act!K41=0,"",K28/TrRoad_act!K41*1000
)</f>
        <v/>
      </c>
      <c r="L65" s="75" t="str">
        <f>IF(TrRoad_act!L41=0,"",L28/TrRoad_act!L41*1000
)</f>
        <v/>
      </c>
      <c r="M65" s="75" t="str">
        <f>IF(TrRoad_act!M41=0,"",M28/TrRoad_act!M41*1000
)</f>
        <v/>
      </c>
      <c r="N65" s="75" t="str">
        <f>IF(TrRoad_act!N41=0,"",N28/TrRoad_act!N41*1000
)</f>
        <v/>
      </c>
      <c r="O65" s="75" t="str">
        <f>IF(TrRoad_act!O41=0,"",O28/TrRoad_act!O41*1000
)</f>
        <v/>
      </c>
      <c r="P65" s="75" t="str">
        <f>IF(TrRoad_act!P41=0,"",P28/TrRoad_act!P41*1000
)</f>
        <v/>
      </c>
      <c r="Q65" s="75" t="str">
        <f>IF(TrRoad_act!Q41=0,"",Q28/TrRoad_act!Q41*1000
)</f>
        <v/>
      </c>
    </row>
    <row r="66" spans="1:17" ht="11.45" customHeight="1" x14ac:dyDescent="0.25">
      <c r="A66" s="62" t="s">
        <v>58</v>
      </c>
      <c r="B66" s="75">
        <f>IF(TrRoad_act!B42=0,"",B29/TrRoad_act!B42*1000
)</f>
        <v>1874.2698343759496</v>
      </c>
      <c r="C66" s="75">
        <f>IF(TrRoad_act!C42=0,"",C29/TrRoad_act!C42*1000
)</f>
        <v>1770.074814697723</v>
      </c>
      <c r="D66" s="75">
        <f>IF(TrRoad_act!D42=0,"",D29/TrRoad_act!D42*1000
)</f>
        <v>1866.6076011939606</v>
      </c>
      <c r="E66" s="75">
        <f>IF(TrRoad_act!E42=0,"",E29/TrRoad_act!E42*1000
)</f>
        <v>1829.6604788106513</v>
      </c>
      <c r="F66" s="75">
        <f>IF(TrRoad_act!F42=0,"",F29/TrRoad_act!F42*1000
)</f>
        <v>1818.7519136321964</v>
      </c>
      <c r="G66" s="75">
        <f>IF(TrRoad_act!G42=0,"",G29/TrRoad_act!G42*1000
)</f>
        <v>1816.7498549347397</v>
      </c>
      <c r="H66" s="75">
        <f>IF(TrRoad_act!H42=0,"",H29/TrRoad_act!H42*1000
)</f>
        <v>1754.7145397165141</v>
      </c>
      <c r="I66" s="75">
        <f>IF(TrRoad_act!I42=0,"",I29/TrRoad_act!I42*1000
)</f>
        <v>1714.5552097676743</v>
      </c>
      <c r="J66" s="75">
        <f>IF(TrRoad_act!J42=0,"",J29/TrRoad_act!J42*1000
)</f>
        <v>1682.954606774583</v>
      </c>
      <c r="K66" s="75">
        <f>IF(TrRoad_act!K42=0,"",K29/TrRoad_act!K42*1000
)</f>
        <v>1610.7102159821386</v>
      </c>
      <c r="L66" s="75">
        <f>IF(TrRoad_act!L42=0,"",L29/TrRoad_act!L42*1000
)</f>
        <v>1603.8362890944754</v>
      </c>
      <c r="M66" s="75">
        <f>IF(TrRoad_act!M42=0,"",M29/TrRoad_act!M42*1000
)</f>
        <v>1566.236976055867</v>
      </c>
      <c r="N66" s="75">
        <f>IF(TrRoad_act!N42=0,"",N29/TrRoad_act!N42*1000
)</f>
        <v>1542.3942220791293</v>
      </c>
      <c r="O66" s="75">
        <f>IF(TrRoad_act!O42=0,"",O29/TrRoad_act!O42*1000
)</f>
        <v>1514.0438937645954</v>
      </c>
      <c r="P66" s="75">
        <f>IF(TrRoad_act!P42=0,"",P29/TrRoad_act!P42*1000
)</f>
        <v>1459.6488476932343</v>
      </c>
      <c r="Q66" s="75">
        <f>IF(TrRoad_act!Q42=0,"",Q29/TrRoad_act!Q42*1000
)</f>
        <v>1430.0875756138362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 t="str">
        <f>IF(TrRoad_act!C43=0,"",C30/TrRoad_act!C43*1000
)</f>
        <v/>
      </c>
      <c r="D67" s="75" t="str">
        <f>IF(TrRoad_act!D43=0,"",D30/TrRoad_act!D43*1000
)</f>
        <v/>
      </c>
      <c r="E67" s="75" t="str">
        <f>IF(TrRoad_act!E43=0,"",E30/TrRoad_act!E43*1000
)</f>
        <v/>
      </c>
      <c r="F67" s="75" t="str">
        <f>IF(TrRoad_act!F43=0,"",F30/TrRoad_act!F43*1000
)</f>
        <v/>
      </c>
      <c r="G67" s="75" t="str">
        <f>IF(TrRoad_act!G43=0,"",G30/TrRoad_act!G43*1000
)</f>
        <v/>
      </c>
      <c r="H67" s="75" t="str">
        <f>IF(TrRoad_act!H43=0,"",H30/TrRoad_act!H43*1000
)</f>
        <v/>
      </c>
      <c r="I67" s="75" t="str">
        <f>IF(TrRoad_act!I43=0,"",I30/TrRoad_act!I43*1000
)</f>
        <v/>
      </c>
      <c r="J67" s="75" t="str">
        <f>IF(TrRoad_act!J43=0,"",J30/TrRoad_act!J43*1000
)</f>
        <v/>
      </c>
      <c r="K67" s="75" t="str">
        <f>IF(TrRoad_act!K43=0,"",K30/TrRoad_act!K43*1000
)</f>
        <v/>
      </c>
      <c r="L67" s="75" t="str">
        <f>IF(TrRoad_act!L43=0,"",L30/TrRoad_act!L43*1000
)</f>
        <v/>
      </c>
      <c r="M67" s="75" t="str">
        <f>IF(TrRoad_act!M43=0,"",M30/TrRoad_act!M43*1000
)</f>
        <v/>
      </c>
      <c r="N67" s="75" t="str">
        <f>IF(TrRoad_act!N43=0,"",N30/TrRoad_act!N43*1000
)</f>
        <v/>
      </c>
      <c r="O67" s="75" t="str">
        <f>IF(TrRoad_act!O43=0,"",O30/TrRoad_act!O43*1000
)</f>
        <v/>
      </c>
      <c r="P67" s="75" t="str">
        <f>IF(TrRoad_act!P43=0,"",P30/TrRoad_act!P43*1000
)</f>
        <v/>
      </c>
      <c r="Q67" s="75" t="str">
        <f>IF(TrRoad_act!Q43=0,"",Q30/TrRoad_act!Q43*1000
)</f>
        <v/>
      </c>
    </row>
    <row r="68" spans="1:17" ht="11.45" customHeight="1" x14ac:dyDescent="0.25">
      <c r="A68" s="62" t="s">
        <v>56</v>
      </c>
      <c r="B68" s="75" t="str">
        <f>IF(TrRoad_act!B44=0,"",B31/TrRoad_act!B44*1000
)</f>
        <v/>
      </c>
      <c r="C68" s="75" t="str">
        <f>IF(TrRoad_act!C44=0,"",C31/TrRoad_act!C44*1000
)</f>
        <v/>
      </c>
      <c r="D68" s="75" t="str">
        <f>IF(TrRoad_act!D44=0,"",D31/TrRoad_act!D44*1000
)</f>
        <v/>
      </c>
      <c r="E68" s="75" t="str">
        <f>IF(TrRoad_act!E44=0,"",E31/TrRoad_act!E44*1000
)</f>
        <v/>
      </c>
      <c r="F68" s="75" t="str">
        <f>IF(TrRoad_act!F44=0,"",F31/TrRoad_act!F44*1000
)</f>
        <v/>
      </c>
      <c r="G68" s="75" t="str">
        <f>IF(TrRoad_act!G44=0,"",G31/TrRoad_act!G44*1000
)</f>
        <v/>
      </c>
      <c r="H68" s="75" t="str">
        <f>IF(TrRoad_act!H44=0,"",H31/TrRoad_act!H44*1000
)</f>
        <v/>
      </c>
      <c r="I68" s="75" t="str">
        <f>IF(TrRoad_act!I44=0,"",I31/TrRoad_act!I44*1000
)</f>
        <v/>
      </c>
      <c r="J68" s="75" t="str">
        <f>IF(TrRoad_act!J44=0,"",J31/TrRoad_act!J44*1000
)</f>
        <v/>
      </c>
      <c r="K68" s="75" t="str">
        <f>IF(TrRoad_act!K44=0,"",K31/TrRoad_act!K44*1000
)</f>
        <v/>
      </c>
      <c r="L68" s="75" t="str">
        <f>IF(TrRoad_act!L44=0,"",L31/TrRoad_act!L44*1000
)</f>
        <v/>
      </c>
      <c r="M68" s="75" t="str">
        <f>IF(TrRoad_act!M44=0,"",M31/TrRoad_act!M44*1000
)</f>
        <v/>
      </c>
      <c r="N68" s="75" t="str">
        <f>IF(TrRoad_act!N44=0,"",N31/TrRoad_act!N44*1000
)</f>
        <v/>
      </c>
      <c r="O68" s="75" t="str">
        <f>IF(TrRoad_act!O44=0,"",O31/TrRoad_act!O44*1000
)</f>
        <v/>
      </c>
      <c r="P68" s="75" t="str">
        <f>IF(TrRoad_act!P44=0,"",P31/TrRoad_act!P44*1000
)</f>
        <v/>
      </c>
      <c r="Q68" s="75" t="str">
        <f>IF(TrRoad_act!Q44=0,"",Q31/TrRoad_act!Q44*1000
)</f>
        <v/>
      </c>
    </row>
    <row r="69" spans="1:17" ht="11.45" customHeight="1" x14ac:dyDescent="0.25">
      <c r="A69" s="62" t="s">
        <v>55</v>
      </c>
      <c r="B69" s="75" t="str">
        <f>IF(TrRoad_act!B45=0,"",B32/TrRoad_act!B45*1000
)</f>
        <v/>
      </c>
      <c r="C69" s="75" t="str">
        <f>IF(TrRoad_act!C45=0,"",C32/TrRoad_act!C45*1000
)</f>
        <v/>
      </c>
      <c r="D69" s="75" t="str">
        <f>IF(TrRoad_act!D45=0,"",D32/TrRoad_act!D45*1000
)</f>
        <v/>
      </c>
      <c r="E69" s="75" t="str">
        <f>IF(TrRoad_act!E45=0,"",E32/TrRoad_act!E45*1000
)</f>
        <v/>
      </c>
      <c r="F69" s="75" t="str">
        <f>IF(TrRoad_act!F45=0,"",F32/TrRoad_act!F45*1000
)</f>
        <v/>
      </c>
      <c r="G69" s="75" t="str">
        <f>IF(TrRoad_act!G45=0,"",G32/TrRoad_act!G45*1000
)</f>
        <v/>
      </c>
      <c r="H69" s="75" t="str">
        <f>IF(TrRoad_act!H45=0,"",H32/TrRoad_act!H45*1000
)</f>
        <v/>
      </c>
      <c r="I69" s="75" t="str">
        <f>IF(TrRoad_act!I45=0,"",I32/TrRoad_act!I45*1000
)</f>
        <v/>
      </c>
      <c r="J69" s="75" t="str">
        <f>IF(TrRoad_act!J45=0,"",J32/TrRoad_act!J45*1000
)</f>
        <v/>
      </c>
      <c r="K69" s="75" t="str">
        <f>IF(TrRoad_act!K45=0,"",K32/TrRoad_act!K45*1000
)</f>
        <v/>
      </c>
      <c r="L69" s="75">
        <f>IF(TrRoad_act!L45=0,"",L32/TrRoad_act!L45*1000
)</f>
        <v>0</v>
      </c>
      <c r="M69" s="75">
        <f>IF(TrRoad_act!M45=0,"",M32/TrRoad_act!M45*1000
)</f>
        <v>0</v>
      </c>
      <c r="N69" s="75">
        <f>IF(TrRoad_act!N45=0,"",N32/TrRoad_act!N45*1000
)</f>
        <v>0</v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531.55715104061426</v>
      </c>
      <c r="C70" s="79">
        <f>IF(TrRoad_act!C46=0,"",C33/TrRoad_act!C46*1000
)</f>
        <v>486.73070763163503</v>
      </c>
      <c r="D70" s="79">
        <f>IF(TrRoad_act!D46=0,"",D33/TrRoad_act!D46*1000
)</f>
        <v>665.52129267027033</v>
      </c>
      <c r="E70" s="79">
        <f>IF(TrRoad_act!E46=0,"",E33/TrRoad_act!E46*1000
)</f>
        <v>513.12495330826437</v>
      </c>
      <c r="F70" s="79">
        <f>IF(TrRoad_act!F46=0,"",F33/TrRoad_act!F46*1000
)</f>
        <v>533.65711018133027</v>
      </c>
      <c r="G70" s="79">
        <f>IF(TrRoad_act!G46=0,"",G33/TrRoad_act!G46*1000
)</f>
        <v>638.39160362527184</v>
      </c>
      <c r="H70" s="79">
        <f>IF(TrRoad_act!H46=0,"",H33/TrRoad_act!H46*1000
)</f>
        <v>674.20708183741442</v>
      </c>
      <c r="I70" s="79">
        <f>IF(TrRoad_act!I46=0,"",I33/TrRoad_act!I46*1000
)</f>
        <v>675.52523320159071</v>
      </c>
      <c r="J70" s="79">
        <f>IF(TrRoad_act!J46=0,"",J33/TrRoad_act!J46*1000
)</f>
        <v>677.94615550131675</v>
      </c>
      <c r="K70" s="79">
        <f>IF(TrRoad_act!K46=0,"",K33/TrRoad_act!K46*1000
)</f>
        <v>575.63582625550748</v>
      </c>
      <c r="L70" s="79">
        <f>IF(TrRoad_act!L46=0,"",L33/TrRoad_act!L46*1000
)</f>
        <v>708.28100981629166</v>
      </c>
      <c r="M70" s="79">
        <f>IF(TrRoad_act!M46=0,"",M33/TrRoad_act!M46*1000
)</f>
        <v>676.41121767976654</v>
      </c>
      <c r="N70" s="79">
        <f>IF(TrRoad_act!N46=0,"",N33/TrRoad_act!N46*1000
)</f>
        <v>646.57094075595705</v>
      </c>
      <c r="O70" s="79">
        <f>IF(TrRoad_act!O46=0,"",O33/TrRoad_act!O46*1000
)</f>
        <v>683.57705955374911</v>
      </c>
      <c r="P70" s="79">
        <f>IF(TrRoad_act!P46=0,"",P33/TrRoad_act!P46*1000
)</f>
        <v>690.94627266218924</v>
      </c>
      <c r="Q70" s="79">
        <f>IF(TrRoad_act!Q46=0,"",Q33/TrRoad_act!Q46*1000
)</f>
        <v>621.41228284418605</v>
      </c>
    </row>
    <row r="71" spans="1:17" ht="11.45" customHeight="1" x14ac:dyDescent="0.25">
      <c r="A71" s="23" t="s">
        <v>27</v>
      </c>
      <c r="B71" s="78">
        <f>IF(TrRoad_act!B47=0,"",B34/TrRoad_act!B47*1000
)</f>
        <v>245.90464525422504</v>
      </c>
      <c r="C71" s="78">
        <f>IF(TrRoad_act!C47=0,"",C34/TrRoad_act!C47*1000
)</f>
        <v>239.90860115124511</v>
      </c>
      <c r="D71" s="78">
        <f>IF(TrRoad_act!D47=0,"",D34/TrRoad_act!D47*1000
)</f>
        <v>276.27603578861869</v>
      </c>
      <c r="E71" s="78">
        <f>IF(TrRoad_act!E47=0,"",E34/TrRoad_act!E47*1000
)</f>
        <v>264.60902720811606</v>
      </c>
      <c r="F71" s="78">
        <f>IF(TrRoad_act!F47=0,"",F34/TrRoad_act!F47*1000
)</f>
        <v>258.8924864544208</v>
      </c>
      <c r="G71" s="78">
        <f>IF(TrRoad_act!G47=0,"",G34/TrRoad_act!G47*1000
)</f>
        <v>254.06492177845885</v>
      </c>
      <c r="H71" s="78">
        <f>IF(TrRoad_act!H47=0,"",H34/TrRoad_act!H47*1000
)</f>
        <v>215.77533252237953</v>
      </c>
      <c r="I71" s="78">
        <f>IF(TrRoad_act!I47=0,"",I34/TrRoad_act!I47*1000
)</f>
        <v>225.24813305880718</v>
      </c>
      <c r="J71" s="78">
        <f>IF(TrRoad_act!J47=0,"",J34/TrRoad_act!J47*1000
)</f>
        <v>214.76014515762026</v>
      </c>
      <c r="K71" s="78">
        <f>IF(TrRoad_act!K47=0,"",K34/TrRoad_act!K47*1000
)</f>
        <v>205.6605320384875</v>
      </c>
      <c r="L71" s="78">
        <f>IF(TrRoad_act!L47=0,"",L34/TrRoad_act!L47*1000
)</f>
        <v>220.22070318148943</v>
      </c>
      <c r="M71" s="78">
        <f>IF(TrRoad_act!M47=0,"",M34/TrRoad_act!M47*1000
)</f>
        <v>218.83538291937467</v>
      </c>
      <c r="N71" s="78">
        <f>IF(TrRoad_act!N47=0,"",N34/TrRoad_act!N47*1000
)</f>
        <v>223.52897029884934</v>
      </c>
      <c r="O71" s="78">
        <f>IF(TrRoad_act!O47=0,"",O34/TrRoad_act!O47*1000
)</f>
        <v>220.82052747674257</v>
      </c>
      <c r="P71" s="78">
        <f>IF(TrRoad_act!P47=0,"",P34/TrRoad_act!P47*1000
)</f>
        <v>214.53474004570887</v>
      </c>
      <c r="Q71" s="78">
        <f>IF(TrRoad_act!Q47=0,"",Q34/TrRoad_act!Q47*1000
)</f>
        <v>215.31841200719728</v>
      </c>
    </row>
    <row r="72" spans="1:17" ht="11.45" customHeight="1" x14ac:dyDescent="0.25">
      <c r="A72" s="62" t="s">
        <v>59</v>
      </c>
      <c r="B72" s="77">
        <f>IF(TrRoad_act!B48=0,"",B35/TrRoad_act!B48*1000
)</f>
        <v>201.91729940902061</v>
      </c>
      <c r="C72" s="77">
        <f>IF(TrRoad_act!C48=0,"",C35/TrRoad_act!C48*1000
)</f>
        <v>200.66259943837377</v>
      </c>
      <c r="D72" s="77">
        <f>IF(TrRoad_act!D48=0,"",D35/TrRoad_act!D48*1000
)</f>
        <v>199.18907983809663</v>
      </c>
      <c r="E72" s="77">
        <f>IF(TrRoad_act!E48=0,"",E35/TrRoad_act!E48*1000
)</f>
        <v>197.50988523373218</v>
      </c>
      <c r="F72" s="77">
        <f>IF(TrRoad_act!F48=0,"",F35/TrRoad_act!F48*1000
)</f>
        <v>190.7769177243334</v>
      </c>
      <c r="G72" s="77">
        <f>IF(TrRoad_act!G48=0,"",G35/TrRoad_act!G48*1000
)</f>
        <v>189.20288013530913</v>
      </c>
      <c r="H72" s="77">
        <f>IF(TrRoad_act!H48=0,"",H35/TrRoad_act!H48*1000
)</f>
        <v>187.10563333651618</v>
      </c>
      <c r="I72" s="77">
        <f>IF(TrRoad_act!I48=0,"",I35/TrRoad_act!I48*1000
)</f>
        <v>182.73983253506671</v>
      </c>
      <c r="J72" s="77">
        <f>IF(TrRoad_act!J48=0,"",J35/TrRoad_act!J48*1000
)</f>
        <v>181.43363509161705</v>
      </c>
      <c r="K72" s="77">
        <f>IF(TrRoad_act!K48=0,"",K35/TrRoad_act!K48*1000
)</f>
        <v>176.47136793359434</v>
      </c>
      <c r="L72" s="77">
        <f>IF(TrRoad_act!L48=0,"",L35/TrRoad_act!L48*1000
)</f>
        <v>171.70826185717678</v>
      </c>
      <c r="M72" s="77">
        <f>IF(TrRoad_act!M48=0,"",M35/TrRoad_act!M48*1000
)</f>
        <v>173.02776955770938</v>
      </c>
      <c r="N72" s="77">
        <f>IF(TrRoad_act!N48=0,"",N35/TrRoad_act!N48*1000
)</f>
        <v>174.08831502711325</v>
      </c>
      <c r="O72" s="77">
        <f>IF(TrRoad_act!O48=0,"",O35/TrRoad_act!O48*1000
)</f>
        <v>174.13396408898976</v>
      </c>
      <c r="P72" s="77">
        <f>IF(TrRoad_act!P48=0,"",P35/TrRoad_act!P48*1000
)</f>
        <v>172.64875001637819</v>
      </c>
      <c r="Q72" s="77">
        <f>IF(TrRoad_act!Q48=0,"",Q35/TrRoad_act!Q48*1000
)</f>
        <v>176.45151460161011</v>
      </c>
    </row>
    <row r="73" spans="1:17" ht="11.45" customHeight="1" x14ac:dyDescent="0.25">
      <c r="A73" s="62" t="s">
        <v>58</v>
      </c>
      <c r="B73" s="77">
        <f>IF(TrRoad_act!B49=0,"",B36/TrRoad_act!B49*1000
)</f>
        <v>268.60903329840994</v>
      </c>
      <c r="C73" s="77">
        <f>IF(TrRoad_act!C49=0,"",C36/TrRoad_act!C49*1000
)</f>
        <v>260.12941207219893</v>
      </c>
      <c r="D73" s="77">
        <f>IF(TrRoad_act!D49=0,"",D36/TrRoad_act!D49*1000
)</f>
        <v>316.69088776750073</v>
      </c>
      <c r="E73" s="77">
        <f>IF(TrRoad_act!E49=0,"",E36/TrRoad_act!E49*1000
)</f>
        <v>299.91486604409681</v>
      </c>
      <c r="F73" s="77">
        <f>IF(TrRoad_act!F49=0,"",F36/TrRoad_act!F49*1000
)</f>
        <v>305.29434062224999</v>
      </c>
      <c r="G73" s="77">
        <f>IF(TrRoad_act!G49=0,"",G36/TrRoad_act!G49*1000
)</f>
        <v>294.2460265750791</v>
      </c>
      <c r="H73" s="77">
        <f>IF(TrRoad_act!H49=0,"",H36/TrRoad_act!H49*1000
)</f>
        <v>234.22984556744859</v>
      </c>
      <c r="I73" s="77">
        <f>IF(TrRoad_act!I49=0,"",I36/TrRoad_act!I49*1000
)</f>
        <v>250.09958304723656</v>
      </c>
      <c r="J73" s="77">
        <f>IF(TrRoad_act!J49=0,"",J36/TrRoad_act!J49*1000
)</f>
        <v>233.49798249345403</v>
      </c>
      <c r="K73" s="77">
        <f>IF(TrRoad_act!K49=0,"",K36/TrRoad_act!K49*1000
)</f>
        <v>220.05834477755593</v>
      </c>
      <c r="L73" s="77">
        <f>IF(TrRoad_act!L49=0,"",L36/TrRoad_act!L49*1000
)</f>
        <v>236.39702453749192</v>
      </c>
      <c r="M73" s="77">
        <f>IF(TrRoad_act!M49=0,"",M36/TrRoad_act!M49*1000
)</f>
        <v>233.99020993523141</v>
      </c>
      <c r="N73" s="77">
        <f>IF(TrRoad_act!N49=0,"",N36/TrRoad_act!N49*1000
)</f>
        <v>239.28294260280612</v>
      </c>
      <c r="O73" s="77">
        <f>IF(TrRoad_act!O49=0,"",O36/TrRoad_act!O49*1000
)</f>
        <v>238.09304950334825</v>
      </c>
      <c r="P73" s="77">
        <f>IF(TrRoad_act!P49=0,"",P36/TrRoad_act!P49*1000
)</f>
        <v>231.64383152865207</v>
      </c>
      <c r="Q73" s="77">
        <f>IF(TrRoad_act!Q49=0,"",Q36/TrRoad_act!Q49*1000
)</f>
        <v>231.13765227791853</v>
      </c>
    </row>
    <row r="74" spans="1:17" ht="11.45" customHeight="1" x14ac:dyDescent="0.25">
      <c r="A74" s="62" t="s">
        <v>57</v>
      </c>
      <c r="B74" s="77" t="str">
        <f>IF(TrRoad_act!B50=0,"",B37/TrRoad_act!B50*1000
)</f>
        <v/>
      </c>
      <c r="C74" s="77" t="str">
        <f>IF(TrRoad_act!C50=0,"",C37/TrRoad_act!C50*1000
)</f>
        <v/>
      </c>
      <c r="D74" s="77" t="str">
        <f>IF(TrRoad_act!D50=0,"",D37/TrRoad_act!D50*1000
)</f>
        <v/>
      </c>
      <c r="E74" s="77" t="str">
        <f>IF(TrRoad_act!E50=0,"",E37/TrRoad_act!E50*1000
)</f>
        <v/>
      </c>
      <c r="F74" s="77" t="str">
        <f>IF(TrRoad_act!F50=0,"",F37/TrRoad_act!F50*1000
)</f>
        <v/>
      </c>
      <c r="G74" s="77" t="str">
        <f>IF(TrRoad_act!G50=0,"",G37/TrRoad_act!G50*1000
)</f>
        <v/>
      </c>
      <c r="H74" s="77" t="str">
        <f>IF(TrRoad_act!H50=0,"",H37/TrRoad_act!H50*1000
)</f>
        <v/>
      </c>
      <c r="I74" s="77" t="str">
        <f>IF(TrRoad_act!I50=0,"",I37/TrRoad_act!I50*1000
)</f>
        <v/>
      </c>
      <c r="J74" s="77" t="str">
        <f>IF(TrRoad_act!J50=0,"",J37/TrRoad_act!J50*1000
)</f>
        <v/>
      </c>
      <c r="K74" s="77" t="str">
        <f>IF(TrRoad_act!K50=0,"",K37/TrRoad_act!K50*1000
)</f>
        <v/>
      </c>
      <c r="L74" s="77" t="str">
        <f>IF(TrRoad_act!L50=0,"",L37/TrRoad_act!L50*1000
)</f>
        <v/>
      </c>
      <c r="M74" s="77" t="str">
        <f>IF(TrRoad_act!M50=0,"",M37/TrRoad_act!M50*1000
)</f>
        <v/>
      </c>
      <c r="N74" s="77">
        <f>IF(TrRoad_act!N50=0,"",N37/TrRoad_act!N50*1000
)</f>
        <v>239.96057142987152</v>
      </c>
      <c r="O74" s="77">
        <f>IF(TrRoad_act!O50=0,"",O37/TrRoad_act!O50*1000
)</f>
        <v>214.3735434931753</v>
      </c>
      <c r="P74" s="77">
        <f>IF(TrRoad_act!P50=0,"",P37/TrRoad_act!P50*1000
)</f>
        <v>195.87718248941073</v>
      </c>
      <c r="Q74" s="77">
        <f>IF(TrRoad_act!Q50=0,"",Q37/TrRoad_act!Q50*1000
)</f>
        <v>209.91946305778131</v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 t="str">
        <f>IF(TrRoad_act!C51=0,"",C38/TrRoad_act!C51*1000
)</f>
        <v/>
      </c>
      <c r="D75" s="77" t="str">
        <f>IF(TrRoad_act!D51=0,"",D38/TrRoad_act!D51*1000
)</f>
        <v/>
      </c>
      <c r="E75" s="77" t="str">
        <f>IF(TrRoad_act!E51=0,"",E38/TrRoad_act!E51*1000
)</f>
        <v/>
      </c>
      <c r="F75" s="77" t="str">
        <f>IF(TrRoad_act!F51=0,"",F38/TrRoad_act!F51*1000
)</f>
        <v/>
      </c>
      <c r="G75" s="77" t="str">
        <f>IF(TrRoad_act!G51=0,"",G38/TrRoad_act!G51*1000
)</f>
        <v/>
      </c>
      <c r="H75" s="77" t="str">
        <f>IF(TrRoad_act!H51=0,"",H38/TrRoad_act!H51*1000
)</f>
        <v/>
      </c>
      <c r="I75" s="77" t="str">
        <f>IF(TrRoad_act!I51=0,"",I38/TrRoad_act!I51*1000
)</f>
        <v/>
      </c>
      <c r="J75" s="77" t="str">
        <f>IF(TrRoad_act!J51=0,"",J38/TrRoad_act!J51*1000
)</f>
        <v/>
      </c>
      <c r="K75" s="77" t="str">
        <f>IF(TrRoad_act!K51=0,"",K38/TrRoad_act!K51*1000
)</f>
        <v/>
      </c>
      <c r="L75" s="77" t="str">
        <f>IF(TrRoad_act!L51=0,"",L38/TrRoad_act!L51*1000
)</f>
        <v/>
      </c>
      <c r="M75" s="77" t="str">
        <f>IF(TrRoad_act!M51=0,"",M38/TrRoad_act!M51*1000
)</f>
        <v/>
      </c>
      <c r="N75" s="77">
        <f>IF(TrRoad_act!N51=0,"",N38/TrRoad_act!N51*1000
)</f>
        <v>212.34480000115065</v>
      </c>
      <c r="O75" s="77">
        <f>IF(TrRoad_act!O51=0,"",O38/TrRoad_act!O51*1000
)</f>
        <v>225.1674428900379</v>
      </c>
      <c r="P75" s="77">
        <f>IF(TrRoad_act!P51=0,"",P38/TrRoad_act!P51*1000
)</f>
        <v>220.47890952490502</v>
      </c>
      <c r="Q75" s="77">
        <f>IF(TrRoad_act!Q51=0,"",Q38/TrRoad_act!Q51*1000
)</f>
        <v>204.14882243159451</v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 t="str">
        <f>IF(TrRoad_act!E52=0,"",E39/TrRoad_act!E52*1000
)</f>
        <v/>
      </c>
      <c r="F76" s="77" t="str">
        <f>IF(TrRoad_act!F52=0,"",F39/TrRoad_act!F52*1000
)</f>
        <v/>
      </c>
      <c r="G76" s="77" t="str">
        <f>IF(TrRoad_act!G52=0,"",G39/TrRoad_act!G52*1000
)</f>
        <v/>
      </c>
      <c r="H76" s="77" t="str">
        <f>IF(TrRoad_act!H52=0,"",H39/TrRoad_act!H52*1000
)</f>
        <v/>
      </c>
      <c r="I76" s="77" t="str">
        <f>IF(TrRoad_act!I52=0,"",I39/TrRoad_act!I52*1000
)</f>
        <v/>
      </c>
      <c r="J76" s="77" t="str">
        <f>IF(TrRoad_act!J52=0,"",J39/TrRoad_act!J52*1000
)</f>
        <v/>
      </c>
      <c r="K76" s="77" t="str">
        <f>IF(TrRoad_act!K52=0,"",K39/TrRoad_act!K52*1000
)</f>
        <v/>
      </c>
      <c r="L76" s="77" t="str">
        <f>IF(TrRoad_act!L52=0,"",L39/TrRoad_act!L52*1000
)</f>
        <v/>
      </c>
      <c r="M76" s="77" t="str">
        <f>IF(TrRoad_act!M52=0,"",M39/TrRoad_act!M52*1000
)</f>
        <v/>
      </c>
      <c r="N76" s="77" t="str">
        <f>IF(TrRoad_act!N52=0,"",N39/TrRoad_act!N52*1000
)</f>
        <v/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1284.8646983025101</v>
      </c>
      <c r="C77" s="76">
        <f>IF(TrRoad_act!C53=0,"",C40/TrRoad_act!C53*1000
)</f>
        <v>1106.044087891014</v>
      </c>
      <c r="D77" s="76">
        <f>IF(TrRoad_act!D53=0,"",D40/TrRoad_act!D53*1000
)</f>
        <v>1403.3748771879168</v>
      </c>
      <c r="E77" s="76">
        <f>IF(TrRoad_act!E53=0,"",E40/TrRoad_act!E53*1000
)</f>
        <v>960.88425633173267</v>
      </c>
      <c r="F77" s="76">
        <f>IF(TrRoad_act!F53=0,"",F40/TrRoad_act!F53*1000
)</f>
        <v>1001.4804091677382</v>
      </c>
      <c r="G77" s="76">
        <f>IF(TrRoad_act!G53=0,"",G40/TrRoad_act!G53*1000
)</f>
        <v>1298.4123387565244</v>
      </c>
      <c r="H77" s="76">
        <f>IF(TrRoad_act!H53=0,"",H40/TrRoad_act!H53*1000
)</f>
        <v>1385.6596813690062</v>
      </c>
      <c r="I77" s="76">
        <f>IF(TrRoad_act!I53=0,"",I40/TrRoad_act!I53*1000
)</f>
        <v>1384.26838417974</v>
      </c>
      <c r="J77" s="76">
        <f>IF(TrRoad_act!J53=0,"",J40/TrRoad_act!J53*1000
)</f>
        <v>1348.1306684498763</v>
      </c>
      <c r="K77" s="76">
        <f>IF(TrRoad_act!K53=0,"",K40/TrRoad_act!K53*1000
)</f>
        <v>1239.1413869861749</v>
      </c>
      <c r="L77" s="76">
        <f>IF(TrRoad_act!L53=0,"",L40/TrRoad_act!L53*1000
)</f>
        <v>1428.2405269162875</v>
      </c>
      <c r="M77" s="76">
        <f>IF(TrRoad_act!M53=0,"",M40/TrRoad_act!M53*1000
)</f>
        <v>1362.4868081190211</v>
      </c>
      <c r="N77" s="76">
        <f>IF(TrRoad_act!N53=0,"",N40/TrRoad_act!N53*1000
)</f>
        <v>1342.7708115527814</v>
      </c>
      <c r="O77" s="76">
        <f>IF(TrRoad_act!O53=0,"",O40/TrRoad_act!O53*1000
)</f>
        <v>1381.0653452112119</v>
      </c>
      <c r="P77" s="76">
        <f>IF(TrRoad_act!P53=0,"",P40/TrRoad_act!P53*1000
)</f>
        <v>1267.6091379809691</v>
      </c>
      <c r="Q77" s="76">
        <f>IF(TrRoad_act!Q53=0,"",Q40/TrRoad_act!Q53*1000
)</f>
        <v>1212.003760857549</v>
      </c>
    </row>
    <row r="78" spans="1:17" ht="11.45" customHeight="1" x14ac:dyDescent="0.25">
      <c r="A78" s="17" t="s">
        <v>23</v>
      </c>
      <c r="B78" s="75">
        <f>IF(TrRoad_act!B54=0,"",B41/TrRoad_act!B54*1000
)</f>
        <v>1038.5827070166326</v>
      </c>
      <c r="C78" s="75">
        <f>IF(TrRoad_act!C54=0,"",C41/TrRoad_act!C54*1000
)</f>
        <v>962.04560808800545</v>
      </c>
      <c r="D78" s="75">
        <f>IF(TrRoad_act!D54=0,"",D41/TrRoad_act!D54*1000
)</f>
        <v>1055.7979137380773</v>
      </c>
      <c r="E78" s="75">
        <f>IF(TrRoad_act!E54=0,"",E41/TrRoad_act!E54*1000
)</f>
        <v>961.15401037702111</v>
      </c>
      <c r="F78" s="75">
        <f>IF(TrRoad_act!F54=0,"",F41/TrRoad_act!F54*1000
)</f>
        <v>959.72337343289814</v>
      </c>
      <c r="G78" s="75">
        <f>IF(TrRoad_act!G54=0,"",G41/TrRoad_act!G54*1000
)</f>
        <v>1017.2861100970938</v>
      </c>
      <c r="H78" s="75">
        <f>IF(TrRoad_act!H54=0,"",H41/TrRoad_act!H54*1000
)</f>
        <v>1020.16287129746</v>
      </c>
      <c r="I78" s="75">
        <f>IF(TrRoad_act!I54=0,"",I41/TrRoad_act!I54*1000
)</f>
        <v>1016.2974212311664</v>
      </c>
      <c r="J78" s="75">
        <f>IF(TrRoad_act!J54=0,"",J41/TrRoad_act!J54*1000
)</f>
        <v>1013.0513671186627</v>
      </c>
      <c r="K78" s="75">
        <f>IF(TrRoad_act!K54=0,"",K41/TrRoad_act!K54*1000
)</f>
        <v>986.87762185574957</v>
      </c>
      <c r="L78" s="75">
        <f>IF(TrRoad_act!L54=0,"",L41/TrRoad_act!L54*1000
)</f>
        <v>1031.1424159132957</v>
      </c>
      <c r="M78" s="75">
        <f>IF(TrRoad_act!M54=0,"",M41/TrRoad_act!M54*1000
)</f>
        <v>1013.4486656834267</v>
      </c>
      <c r="N78" s="75">
        <f>IF(TrRoad_act!N54=0,"",N41/TrRoad_act!N54*1000
)</f>
        <v>1009.9175395937124</v>
      </c>
      <c r="O78" s="75">
        <f>IF(TrRoad_act!O54=0,"",O41/TrRoad_act!O54*1000
)</f>
        <v>1011.7055169117613</v>
      </c>
      <c r="P78" s="75">
        <f>IF(TrRoad_act!P54=0,"",P41/TrRoad_act!P54*1000
)</f>
        <v>976.60387871151624</v>
      </c>
      <c r="Q78" s="75">
        <f>IF(TrRoad_act!Q54=0,"",Q41/TrRoad_act!Q54*1000
)</f>
        <v>954.54727062606264</v>
      </c>
    </row>
    <row r="79" spans="1:17" ht="11.45" customHeight="1" x14ac:dyDescent="0.25">
      <c r="A79" s="15" t="s">
        <v>22</v>
      </c>
      <c r="B79" s="74">
        <f>IF(TrRoad_act!B55=0,"",B42/TrRoad_act!B55*1000
)</f>
        <v>1644.4587191594972</v>
      </c>
      <c r="C79" s="74">
        <f>IF(TrRoad_act!C55=0,"",C42/TrRoad_act!C55*1000
)</f>
        <v>1321.689604370338</v>
      </c>
      <c r="D79" s="74">
        <f>IF(TrRoad_act!D55=0,"",D42/TrRoad_act!D55*1000
)</f>
        <v>2168.7975762614456</v>
      </c>
      <c r="E79" s="74">
        <f>IF(TrRoad_act!E55=0,"",E42/TrRoad_act!E55*1000
)</f>
        <v>960.26559369374081</v>
      </c>
      <c r="F79" s="74">
        <f>IF(TrRoad_act!F55=0,"",F42/TrRoad_act!F55*1000
)</f>
        <v>1092.8685105716843</v>
      </c>
      <c r="G79" s="74">
        <f>IF(TrRoad_act!G55=0,"",G42/TrRoad_act!G55*1000
)</f>
        <v>1943.0768384518931</v>
      </c>
      <c r="H79" s="74">
        <f>IF(TrRoad_act!H55=0,"",H42/TrRoad_act!H55*1000
)</f>
        <v>2286.7248242683445</v>
      </c>
      <c r="I79" s="74">
        <f>IF(TrRoad_act!I55=0,"",I42/TrRoad_act!I55*1000
)</f>
        <v>2167.5816651043929</v>
      </c>
      <c r="J79" s="74">
        <f>IF(TrRoad_act!J55=0,"",J42/TrRoad_act!J55*1000
)</f>
        <v>2257.7597859896214</v>
      </c>
      <c r="K79" s="74">
        <f>IF(TrRoad_act!K55=0,"",K42/TrRoad_act!K55*1000
)</f>
        <v>1830.5794246334344</v>
      </c>
      <c r="L79" s="74">
        <f>IF(TrRoad_act!L55=0,"",L42/TrRoad_act!L55*1000
)</f>
        <v>2597.9935688381306</v>
      </c>
      <c r="M79" s="74">
        <f>IF(TrRoad_act!M55=0,"",M42/TrRoad_act!M55*1000
)</f>
        <v>2315.0107011034911</v>
      </c>
      <c r="N79" s="74">
        <f>IF(TrRoad_act!N55=0,"",N42/TrRoad_act!N55*1000
)</f>
        <v>2179.9091132472427</v>
      </c>
      <c r="O79" s="74">
        <f>IF(TrRoad_act!O55=0,"",O42/TrRoad_act!O55*1000
)</f>
        <v>2201.2332180590342</v>
      </c>
      <c r="P79" s="74">
        <f>IF(TrRoad_act!P55=0,"",P42/TrRoad_act!P55*1000
)</f>
        <v>1978.2310953518427</v>
      </c>
      <c r="Q79" s="74">
        <f>IF(TrRoad_act!Q55=0,"",Q42/TrRoad_act!Q55*1000
)</f>
        <v>1736.6239731993287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82.431062536355128</v>
      </c>
      <c r="C82" s="79">
        <f>IF(TrRoad_act!C4=0,"",C18/TrRoad_act!C4*1000)</f>
        <v>83.79338283521308</v>
      </c>
      <c r="D82" s="79">
        <f>IF(TrRoad_act!D4=0,"",D18/TrRoad_act!D4*1000)</f>
        <v>94.55519934268807</v>
      </c>
      <c r="E82" s="79">
        <f>IF(TrRoad_act!E4=0,"",E18/TrRoad_act!E4*1000)</f>
        <v>91.668816168845453</v>
      </c>
      <c r="F82" s="79">
        <f>IF(TrRoad_act!F4=0,"",F18/TrRoad_act!F4*1000)</f>
        <v>84.846973292916843</v>
      </c>
      <c r="G82" s="79">
        <f>IF(TrRoad_act!G4=0,"",G18/TrRoad_act!G4*1000)</f>
        <v>87.40034678104017</v>
      </c>
      <c r="H82" s="79">
        <f>IF(TrRoad_act!H4=0,"",H18/TrRoad_act!H4*1000)</f>
        <v>82.582717050272322</v>
      </c>
      <c r="I82" s="79">
        <f>IF(TrRoad_act!I4=0,"",I18/TrRoad_act!I4*1000)</f>
        <v>88.686338711077951</v>
      </c>
      <c r="J82" s="79">
        <f>IF(TrRoad_act!J4=0,"",J18/TrRoad_act!J4*1000)</f>
        <v>93.748807210853087</v>
      </c>
      <c r="K82" s="79">
        <f>IF(TrRoad_act!K4=0,"",K18/TrRoad_act!K4*1000)</f>
        <v>92.252901735769356</v>
      </c>
      <c r="L82" s="79">
        <f>IF(TrRoad_act!L4=0,"",L18/TrRoad_act!L4*1000)</f>
        <v>92.52406913361358</v>
      </c>
      <c r="M82" s="79">
        <f>IF(TrRoad_act!M4=0,"",M18/TrRoad_act!M4*1000)</f>
        <v>90.019456914594187</v>
      </c>
      <c r="N82" s="79">
        <f>IF(TrRoad_act!N4=0,"",N18/TrRoad_act!N4*1000)</f>
        <v>88.002926127099684</v>
      </c>
      <c r="O82" s="79">
        <f>IF(TrRoad_act!O4=0,"",O18/TrRoad_act!O4*1000)</f>
        <v>87.499031248424657</v>
      </c>
      <c r="P82" s="79">
        <f>IF(TrRoad_act!P4=0,"",P18/TrRoad_act!P4*1000)</f>
        <v>85.147296927864858</v>
      </c>
      <c r="Q82" s="79">
        <f>IF(TrRoad_act!Q4=0,"",Q18/TrRoad_act!Q4*1000)</f>
        <v>85.21817763117501</v>
      </c>
    </row>
    <row r="83" spans="1:17" ht="11.45" customHeight="1" x14ac:dyDescent="0.25">
      <c r="A83" s="23" t="s">
        <v>30</v>
      </c>
      <c r="B83" s="78">
        <f>IF(TrRoad_act!B5=0,"",B19/TrRoad_act!B5*1000)</f>
        <v>97.864238301672117</v>
      </c>
      <c r="C83" s="78">
        <f>IF(TrRoad_act!C5=0,"",C19/TrRoad_act!C5*1000)</f>
        <v>97.466959601247098</v>
      </c>
      <c r="D83" s="78">
        <f>IF(TrRoad_act!D5=0,"",D19/TrRoad_act!D5*1000)</f>
        <v>97.112699772087225</v>
      </c>
      <c r="E83" s="78">
        <f>IF(TrRoad_act!E5=0,"",E19/TrRoad_act!E5*1000)</f>
        <v>96.849097893813379</v>
      </c>
      <c r="F83" s="78">
        <f>IF(TrRoad_act!F5=0,"",F19/TrRoad_act!F5*1000)</f>
        <v>96.736816205320679</v>
      </c>
      <c r="G83" s="78">
        <f>IF(TrRoad_act!G5=0,"",G19/TrRoad_act!G5*1000)</f>
        <v>96.742276507540652</v>
      </c>
      <c r="H83" s="78">
        <f>IF(TrRoad_act!H5=0,"",H19/TrRoad_act!H5*1000)</f>
        <v>96.289629294798743</v>
      </c>
      <c r="I83" s="78">
        <f>IF(TrRoad_act!I5=0,"",I19/TrRoad_act!I5*1000)</f>
        <v>94.372103745831382</v>
      </c>
      <c r="J83" s="78">
        <f>IF(TrRoad_act!J5=0,"",J19/TrRoad_act!J5*1000)</f>
        <v>94.034416515636423</v>
      </c>
      <c r="K83" s="78">
        <f>IF(TrRoad_act!K5=0,"",K19/TrRoad_act!K5*1000)</f>
        <v>91.761467879131118</v>
      </c>
      <c r="L83" s="78">
        <f>IF(TrRoad_act!L5=0,"",L19/TrRoad_act!L5*1000)</f>
        <v>91.872463952575544</v>
      </c>
      <c r="M83" s="78">
        <f>IF(TrRoad_act!M5=0,"",M19/TrRoad_act!M5*1000)</f>
        <v>92.134707839090055</v>
      </c>
      <c r="N83" s="78">
        <f>IF(TrRoad_act!N5=0,"",N19/TrRoad_act!N5*1000)</f>
        <v>89.460883478055138</v>
      </c>
      <c r="O83" s="78">
        <f>IF(TrRoad_act!O5=0,"",O19/TrRoad_act!O5*1000)</f>
        <v>87.200241079777953</v>
      </c>
      <c r="P83" s="78">
        <f>IF(TrRoad_act!P5=0,"",P19/TrRoad_act!P5*1000)</f>
        <v>85.46455811193978</v>
      </c>
      <c r="Q83" s="78">
        <f>IF(TrRoad_act!Q5=0,"",Q19/TrRoad_act!Q5*1000)</f>
        <v>85.264284723845265</v>
      </c>
    </row>
    <row r="84" spans="1:17" ht="11.45" customHeight="1" x14ac:dyDescent="0.25">
      <c r="A84" s="19" t="s">
        <v>29</v>
      </c>
      <c r="B84" s="76">
        <f>IF(TrRoad_act!B6=0,"",B20/TrRoad_act!B6*1000)</f>
        <v>90.975685233138975</v>
      </c>
      <c r="C84" s="76">
        <f>IF(TrRoad_act!C6=0,"",C20/TrRoad_act!C6*1000)</f>
        <v>94.314603667181402</v>
      </c>
      <c r="D84" s="76">
        <f>IF(TrRoad_act!D6=0,"",D20/TrRoad_act!D6*1000)</f>
        <v>107.8969100968762</v>
      </c>
      <c r="E84" s="76">
        <f>IF(TrRoad_act!E6=0,"",E20/TrRoad_act!E6*1000)</f>
        <v>101.55983124859004</v>
      </c>
      <c r="F84" s="76">
        <f>IF(TrRoad_act!F6=0,"",F20/TrRoad_act!F6*1000)</f>
        <v>94.127502272007774</v>
      </c>
      <c r="G84" s="76">
        <f>IF(TrRoad_act!G6=0,"",G20/TrRoad_act!G6*1000)</f>
        <v>97.172137842661698</v>
      </c>
      <c r="H84" s="76">
        <f>IF(TrRoad_act!H6=0,"",H20/TrRoad_act!H6*1000)</f>
        <v>91.185648667747586</v>
      </c>
      <c r="I84" s="76">
        <f>IF(TrRoad_act!I6=0,"",I20/TrRoad_act!I6*1000)</f>
        <v>95.828864190675063</v>
      </c>
      <c r="J84" s="76">
        <f>IF(TrRoad_act!J6=0,"",J20/TrRoad_act!J6*1000)</f>
        <v>98.844290318022487</v>
      </c>
      <c r="K84" s="76">
        <f>IF(TrRoad_act!K6=0,"",K20/TrRoad_act!K6*1000)</f>
        <v>91.681963064339641</v>
      </c>
      <c r="L84" s="76">
        <f>IF(TrRoad_act!L6=0,"",L20/TrRoad_act!L6*1000)</f>
        <v>92.256793529463749</v>
      </c>
      <c r="M84" s="76">
        <f>IF(TrRoad_act!M6=0,"",M20/TrRoad_act!M6*1000)</f>
        <v>91.49379804404289</v>
      </c>
      <c r="N84" s="76">
        <f>IF(TrRoad_act!N6=0,"",N20/TrRoad_act!N6*1000)</f>
        <v>89.23503556111433</v>
      </c>
      <c r="O84" s="76">
        <f>IF(TrRoad_act!O6=0,"",O20/TrRoad_act!O6*1000)</f>
        <v>88.853290926533276</v>
      </c>
      <c r="P84" s="76">
        <f>IF(TrRoad_act!P6=0,"",P20/TrRoad_act!P6*1000)</f>
        <v>86.81817693999254</v>
      </c>
      <c r="Q84" s="76">
        <f>IF(TrRoad_act!Q6=0,"",Q20/TrRoad_act!Q6*1000)</f>
        <v>87.385743901398442</v>
      </c>
    </row>
    <row r="85" spans="1:17" ht="11.45" customHeight="1" x14ac:dyDescent="0.25">
      <c r="A85" s="62" t="s">
        <v>59</v>
      </c>
      <c r="B85" s="77">
        <f>IF(TrRoad_act!B7=0,"",B21/TrRoad_act!B7*1000)</f>
        <v>88.527028224722301</v>
      </c>
      <c r="C85" s="77">
        <f>IF(TrRoad_act!C7=0,"",C21/TrRoad_act!C7*1000)</f>
        <v>94.142167326153469</v>
      </c>
      <c r="D85" s="77">
        <f>IF(TrRoad_act!D7=0,"",D21/TrRoad_act!D7*1000)</f>
        <v>111.31497891181068</v>
      </c>
      <c r="E85" s="77">
        <f>IF(TrRoad_act!E7=0,"",E21/TrRoad_act!E7*1000)</f>
        <v>104.03810900759065</v>
      </c>
      <c r="F85" s="77">
        <f>IF(TrRoad_act!F7=0,"",F21/TrRoad_act!F7*1000)</f>
        <v>93.800813602373722</v>
      </c>
      <c r="G85" s="77">
        <f>IF(TrRoad_act!G7=0,"",G21/TrRoad_act!G7*1000)</f>
        <v>97.866020758972169</v>
      </c>
      <c r="H85" s="77">
        <f>IF(TrRoad_act!H7=0,"",H21/TrRoad_act!H7*1000)</f>
        <v>91.423266907837274</v>
      </c>
      <c r="I85" s="77">
        <f>IF(TrRoad_act!I7=0,"",I21/TrRoad_act!I7*1000)</f>
        <v>96.990463186714067</v>
      </c>
      <c r="J85" s="77">
        <f>IF(TrRoad_act!J7=0,"",J21/TrRoad_act!J7*1000)</f>
        <v>103.4113723711156</v>
      </c>
      <c r="K85" s="77">
        <f>IF(TrRoad_act!K7=0,"",K21/TrRoad_act!K7*1000)</f>
        <v>93.483007152192727</v>
      </c>
      <c r="L85" s="77">
        <f>IF(TrRoad_act!L7=0,"",L21/TrRoad_act!L7*1000)</f>
        <v>92.409115592483843</v>
      </c>
      <c r="M85" s="77">
        <f>IF(TrRoad_act!M7=0,"",M21/TrRoad_act!M7*1000)</f>
        <v>91.067757537548971</v>
      </c>
      <c r="N85" s="77">
        <f>IF(TrRoad_act!N7=0,"",N21/TrRoad_act!N7*1000)</f>
        <v>87.873296870963728</v>
      </c>
      <c r="O85" s="77">
        <f>IF(TrRoad_act!O7=0,"",O21/TrRoad_act!O7*1000)</f>
        <v>87.341501051728358</v>
      </c>
      <c r="P85" s="77">
        <f>IF(TrRoad_act!P7=0,"",P21/TrRoad_act!P7*1000)</f>
        <v>85.52486283813441</v>
      </c>
      <c r="Q85" s="77">
        <f>IF(TrRoad_act!Q7=0,"",Q21/TrRoad_act!Q7*1000)</f>
        <v>86.826593251404674</v>
      </c>
    </row>
    <row r="86" spans="1:17" ht="11.45" customHeight="1" x14ac:dyDescent="0.25">
      <c r="A86" s="62" t="s">
        <v>58</v>
      </c>
      <c r="B86" s="77">
        <f>IF(TrRoad_act!B8=0,"",B22/TrRoad_act!B8*1000)</f>
        <v>99.228994847266435</v>
      </c>
      <c r="C86" s="77">
        <f>IF(TrRoad_act!C8=0,"",C22/TrRoad_act!C8*1000)</f>
        <v>94.253312271898579</v>
      </c>
      <c r="D86" s="77">
        <f>IF(TrRoad_act!D8=0,"",D22/TrRoad_act!D8*1000)</f>
        <v>98.536920576829758</v>
      </c>
      <c r="E86" s="77">
        <f>IF(TrRoad_act!E8=0,"",E22/TrRoad_act!E8*1000)</f>
        <v>95.509220145704475</v>
      </c>
      <c r="F86" s="77">
        <f>IF(TrRoad_act!F8=0,"",F22/TrRoad_act!F8*1000)</f>
        <v>94.837458231951658</v>
      </c>
      <c r="G86" s="77">
        <f>IF(TrRoad_act!G8=0,"",G22/TrRoad_act!G8*1000)</f>
        <v>94.852456779149051</v>
      </c>
      <c r="H86" s="77">
        <f>IF(TrRoad_act!H8=0,"",H22/TrRoad_act!H8*1000)</f>
        <v>90.888369573616259</v>
      </c>
      <c r="I86" s="77">
        <f>IF(TrRoad_act!I8=0,"",I22/TrRoad_act!I8*1000)</f>
        <v>91.32057619688203</v>
      </c>
      <c r="J86" s="77">
        <f>IF(TrRoad_act!J8=0,"",J22/TrRoad_act!J8*1000)</f>
        <v>90.329869942012436</v>
      </c>
      <c r="K86" s="77">
        <f>IF(TrRoad_act!K8=0,"",K22/TrRoad_act!K8*1000)</f>
        <v>88.608441398173127</v>
      </c>
      <c r="L86" s="77">
        <f>IF(TrRoad_act!L8=0,"",L22/TrRoad_act!L8*1000)</f>
        <v>92.054272277174832</v>
      </c>
      <c r="M86" s="77">
        <f>IF(TrRoad_act!M8=0,"",M22/TrRoad_act!M8*1000)</f>
        <v>90.679498364379697</v>
      </c>
      <c r="N86" s="77">
        <f>IF(TrRoad_act!N8=0,"",N22/TrRoad_act!N8*1000)</f>
        <v>89.930246721633537</v>
      </c>
      <c r="O86" s="77">
        <f>IF(TrRoad_act!O8=0,"",O22/TrRoad_act!O8*1000)</f>
        <v>89.923473336336457</v>
      </c>
      <c r="P86" s="77">
        <f>IF(TrRoad_act!P8=0,"",P22/TrRoad_act!P8*1000)</f>
        <v>87.854228307694967</v>
      </c>
      <c r="Q86" s="77">
        <f>IF(TrRoad_act!Q8=0,"",Q22/TrRoad_act!Q8*1000)</f>
        <v>86.302842640061044</v>
      </c>
    </row>
    <row r="87" spans="1:17" ht="11.45" customHeight="1" x14ac:dyDescent="0.25">
      <c r="A87" s="62" t="s">
        <v>57</v>
      </c>
      <c r="B87" s="77" t="str">
        <f>IF(TrRoad_act!B9=0,"",B23/TrRoad_act!B9*1000)</f>
        <v/>
      </c>
      <c r="C87" s="77" t="str">
        <f>IF(TrRoad_act!C9=0,"",C23/TrRoad_act!C9*1000)</f>
        <v/>
      </c>
      <c r="D87" s="77" t="str">
        <f>IF(TrRoad_act!D9=0,"",D23/TrRoad_act!D9*1000)</f>
        <v/>
      </c>
      <c r="E87" s="77" t="str">
        <f>IF(TrRoad_act!E9=0,"",E23/TrRoad_act!E9*1000)</f>
        <v/>
      </c>
      <c r="F87" s="77" t="str">
        <f>IF(TrRoad_act!F9=0,"",F23/TrRoad_act!F9*1000)</f>
        <v/>
      </c>
      <c r="G87" s="77">
        <f>IF(TrRoad_act!G9=0,"",G23/TrRoad_act!G9*1000)</f>
        <v>98.882733769154129</v>
      </c>
      <c r="H87" s="77">
        <f>IF(TrRoad_act!H9=0,"",H23/TrRoad_act!H9*1000)</f>
        <v>99.526997647882112</v>
      </c>
      <c r="I87" s="77">
        <f>IF(TrRoad_act!I9=0,"",I23/TrRoad_act!I9*1000)</f>
        <v>103.91885704469944</v>
      </c>
      <c r="J87" s="77">
        <f>IF(TrRoad_act!J9=0,"",J23/TrRoad_act!J9*1000)</f>
        <v>109.58528526460056</v>
      </c>
      <c r="K87" s="77">
        <f>IF(TrRoad_act!K9=0,"",K23/TrRoad_act!K9*1000)</f>
        <v>114.63452461627213</v>
      </c>
      <c r="L87" s="77">
        <f>IF(TrRoad_act!L9=0,"",L23/TrRoad_act!L9*1000)</f>
        <v>111.76723530899241</v>
      </c>
      <c r="M87" s="77">
        <f>IF(TrRoad_act!M9=0,"",M23/TrRoad_act!M9*1000)</f>
        <v>106.7969324527883</v>
      </c>
      <c r="N87" s="77">
        <f>IF(TrRoad_act!N9=0,"",N23/TrRoad_act!N9*1000)</f>
        <v>106.32693938449819</v>
      </c>
      <c r="O87" s="77">
        <f>IF(TrRoad_act!O9=0,"",O23/TrRoad_act!O9*1000)</f>
        <v>107.28162879131882</v>
      </c>
      <c r="P87" s="77">
        <f>IF(TrRoad_act!P9=0,"",P23/TrRoad_act!P9*1000)</f>
        <v>99.749342067123195</v>
      </c>
      <c r="Q87" s="77">
        <f>IF(TrRoad_act!Q9=0,"",Q23/TrRoad_act!Q9*1000)</f>
        <v>108.79132196277935</v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>
        <f>IF(TrRoad_act!C10=0,"",C24/TrRoad_act!C10*1000)</f>
        <v>181.68749795064556</v>
      </c>
      <c r="D88" s="77">
        <f>IF(TrRoad_act!D10=0,"",D24/TrRoad_act!D10*1000)</f>
        <v>74.97091418124198</v>
      </c>
      <c r="E88" s="77">
        <f>IF(TrRoad_act!E10=0,"",E24/TrRoad_act!E10*1000)</f>
        <v>77.507917154720332</v>
      </c>
      <c r="F88" s="77">
        <f>IF(TrRoad_act!F10=0,"",F24/TrRoad_act!F10*1000)</f>
        <v>99.60075320935367</v>
      </c>
      <c r="G88" s="77">
        <f>IF(TrRoad_act!G10=0,"",G24/TrRoad_act!G10*1000)</f>
        <v>128.77317005690307</v>
      </c>
      <c r="H88" s="77">
        <f>IF(TrRoad_act!H10=0,"",H24/TrRoad_act!H10*1000)</f>
        <v>75.222304040117976</v>
      </c>
      <c r="I88" s="77">
        <f>IF(TrRoad_act!I10=0,"",I24/TrRoad_act!I10*1000)</f>
        <v>156.24787983154113</v>
      </c>
      <c r="J88" s="77">
        <f>IF(TrRoad_act!J10=0,"",J24/TrRoad_act!J10*1000)</f>
        <v>75.781371335460562</v>
      </c>
      <c r="K88" s="77">
        <f>IF(TrRoad_act!K10=0,"",K24/TrRoad_act!K10*1000)</f>
        <v>75.122675400061439</v>
      </c>
      <c r="L88" s="77">
        <f>IF(TrRoad_act!L10=0,"",L24/TrRoad_act!L10*1000)</f>
        <v>85.446215396915463</v>
      </c>
      <c r="M88" s="77">
        <f>IF(TrRoad_act!M10=0,"",M24/TrRoad_act!M10*1000)</f>
        <v>101.46466591547694</v>
      </c>
      <c r="N88" s="77">
        <f>IF(TrRoad_act!N10=0,"",N24/TrRoad_act!N10*1000)</f>
        <v>99.245678778851982</v>
      </c>
      <c r="O88" s="77">
        <f>IF(TrRoad_act!O10=0,"",O24/TrRoad_act!O10*1000)</f>
        <v>88.722454125387941</v>
      </c>
      <c r="P88" s="77">
        <f>IF(TrRoad_act!P10=0,"",P24/TrRoad_act!P10*1000)</f>
        <v>95.626788884299387</v>
      </c>
      <c r="Q88" s="77">
        <f>IF(TrRoad_act!Q10=0,"",Q24/TrRoad_act!Q10*1000)</f>
        <v>88.175220126552333</v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>
        <f>IF(TrRoad_act!N11=0,"",N25/TrRoad_act!N11*1000)</f>
        <v>25.690369687029868</v>
      </c>
      <c r="O89" s="77">
        <f>IF(TrRoad_act!O11=0,"",O25/TrRoad_act!O11*1000)</f>
        <v>25.513520525577654</v>
      </c>
      <c r="P89" s="77">
        <f>IF(TrRoad_act!P11=0,"",P25/TrRoad_act!P11*1000)</f>
        <v>53.580162693770696</v>
      </c>
      <c r="Q89" s="77">
        <f>IF(TrRoad_act!Q11=0,"",Q25/TrRoad_act!Q11*1000)</f>
        <v>49.609056075514594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 t="str">
        <f>IF(TrRoad_act!J12=0,"",J26/TrRoad_act!J12*1000)</f>
        <v/>
      </c>
      <c r="K90" s="77" t="str">
        <f>IF(TrRoad_act!K12=0,"",K26/TrRoad_act!K12*1000)</f>
        <v/>
      </c>
      <c r="L90" s="77" t="str">
        <f>IF(TrRoad_act!L12=0,"",L26/TrRoad_act!L12*1000)</f>
        <v/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60.387229236761705</v>
      </c>
      <c r="C91" s="76">
        <f>IF(TrRoad_act!C13=0,"",C27/TrRoad_act!C13*1000)</f>
        <v>56.324512642306559</v>
      </c>
      <c r="D91" s="76">
        <f>IF(TrRoad_act!D13=0,"",D27/TrRoad_act!D13*1000)</f>
        <v>58.508155007781745</v>
      </c>
      <c r="E91" s="76">
        <f>IF(TrRoad_act!E13=0,"",E27/TrRoad_act!E13*1000)</f>
        <v>63.200111843045612</v>
      </c>
      <c r="F91" s="76">
        <f>IF(TrRoad_act!F13=0,"",F27/TrRoad_act!F13*1000)</f>
        <v>58.201618343255717</v>
      </c>
      <c r="G91" s="76">
        <f>IF(TrRoad_act!G13=0,"",G27/TrRoad_act!G13*1000)</f>
        <v>57.772329984474894</v>
      </c>
      <c r="H91" s="76">
        <f>IF(TrRoad_act!H13=0,"",H27/TrRoad_act!H13*1000)</f>
        <v>56.3783249363577</v>
      </c>
      <c r="I91" s="76">
        <f>IF(TrRoad_act!I13=0,"",I27/TrRoad_act!I13*1000)</f>
        <v>67.178692907106011</v>
      </c>
      <c r="J91" s="76">
        <f>IF(TrRoad_act!J13=0,"",J27/TrRoad_act!J13*1000)</f>
        <v>75.689531396457852</v>
      </c>
      <c r="K91" s="76">
        <f>IF(TrRoad_act!K13=0,"",K27/TrRoad_act!K13*1000)</f>
        <v>95.066107600389742</v>
      </c>
      <c r="L91" s="76">
        <f>IF(TrRoad_act!L13=0,"",L27/TrRoad_act!L13*1000)</f>
        <v>93.895132889631626</v>
      </c>
      <c r="M91" s="76">
        <f>IF(TrRoad_act!M13=0,"",M27/TrRoad_act!M13*1000)</f>
        <v>82.751464962517858</v>
      </c>
      <c r="N91" s="76">
        <f>IF(TrRoad_act!N13=0,"",N27/TrRoad_act!N13*1000)</f>
        <v>81.868779285791163</v>
      </c>
      <c r="O91" s="76">
        <f>IF(TrRoad_act!O13=0,"",O27/TrRoad_act!O13*1000)</f>
        <v>80.509629396135296</v>
      </c>
      <c r="P91" s="76">
        <f>IF(TrRoad_act!P13=0,"",P27/TrRoad_act!P13*1000)</f>
        <v>76.635306430489507</v>
      </c>
      <c r="Q91" s="76">
        <f>IF(TrRoad_act!Q13=0,"",Q27/TrRoad_act!Q13*1000)</f>
        <v>74.099552359119855</v>
      </c>
    </row>
    <row r="92" spans="1:17" ht="11.45" customHeight="1" x14ac:dyDescent="0.25">
      <c r="A92" s="62" t="s">
        <v>59</v>
      </c>
      <c r="B92" s="75" t="str">
        <f>IF(TrRoad_act!B14=0,"",B28/TrRoad_act!B14*1000)</f>
        <v/>
      </c>
      <c r="C92" s="75" t="str">
        <f>IF(TrRoad_act!C14=0,"",C28/TrRoad_act!C14*1000)</f>
        <v/>
      </c>
      <c r="D92" s="75" t="str">
        <f>IF(TrRoad_act!D14=0,"",D28/TrRoad_act!D14*1000)</f>
        <v/>
      </c>
      <c r="E92" s="75" t="str">
        <f>IF(TrRoad_act!E14=0,"",E28/TrRoad_act!E14*1000)</f>
        <v/>
      </c>
      <c r="F92" s="75" t="str">
        <f>IF(TrRoad_act!F14=0,"",F28/TrRoad_act!F14*1000)</f>
        <v/>
      </c>
      <c r="G92" s="75" t="str">
        <f>IF(TrRoad_act!G14=0,"",G28/TrRoad_act!G14*1000)</f>
        <v/>
      </c>
      <c r="H92" s="75" t="str">
        <f>IF(TrRoad_act!H14=0,"",H28/TrRoad_act!H14*1000)</f>
        <v/>
      </c>
      <c r="I92" s="75" t="str">
        <f>IF(TrRoad_act!I14=0,"",I28/TrRoad_act!I14*1000)</f>
        <v/>
      </c>
      <c r="J92" s="75" t="str">
        <f>IF(TrRoad_act!J14=0,"",J28/TrRoad_act!J14*1000)</f>
        <v/>
      </c>
      <c r="K92" s="75" t="str">
        <f>IF(TrRoad_act!K14=0,"",K28/TrRoad_act!K14*1000)</f>
        <v/>
      </c>
      <c r="L92" s="75" t="str">
        <f>IF(TrRoad_act!L14=0,"",L28/TrRoad_act!L14*1000)</f>
        <v/>
      </c>
      <c r="M92" s="75" t="str">
        <f>IF(TrRoad_act!M14=0,"",M28/TrRoad_act!M14*1000)</f>
        <v/>
      </c>
      <c r="N92" s="75" t="str">
        <f>IF(TrRoad_act!N14=0,"",N28/TrRoad_act!N14*1000)</f>
        <v/>
      </c>
      <c r="O92" s="75" t="str">
        <f>IF(TrRoad_act!O14=0,"",O28/TrRoad_act!O14*1000)</f>
        <v/>
      </c>
      <c r="P92" s="75" t="str">
        <f>IF(TrRoad_act!P14=0,"",P28/TrRoad_act!P14*1000)</f>
        <v/>
      </c>
      <c r="Q92" s="75" t="str">
        <f>IF(TrRoad_act!Q14=0,"",Q28/TrRoad_act!Q14*1000)</f>
        <v/>
      </c>
    </row>
    <row r="93" spans="1:17" ht="11.45" customHeight="1" x14ac:dyDescent="0.25">
      <c r="A93" s="62" t="s">
        <v>58</v>
      </c>
      <c r="B93" s="75">
        <f>IF(TrRoad_act!B15=0,"",B29/TrRoad_act!B15*1000)</f>
        <v>60.387229236761705</v>
      </c>
      <c r="C93" s="75">
        <f>IF(TrRoad_act!C15=0,"",C29/TrRoad_act!C15*1000)</f>
        <v>56.324512642306559</v>
      </c>
      <c r="D93" s="75">
        <f>IF(TrRoad_act!D15=0,"",D29/TrRoad_act!D15*1000)</f>
        <v>58.508155007781745</v>
      </c>
      <c r="E93" s="75">
        <f>IF(TrRoad_act!E15=0,"",E29/TrRoad_act!E15*1000)</f>
        <v>63.200111843045612</v>
      </c>
      <c r="F93" s="75">
        <f>IF(TrRoad_act!F15=0,"",F29/TrRoad_act!F15*1000)</f>
        <v>58.201618343255717</v>
      </c>
      <c r="G93" s="75">
        <f>IF(TrRoad_act!G15=0,"",G29/TrRoad_act!G15*1000)</f>
        <v>57.772329984474894</v>
      </c>
      <c r="H93" s="75">
        <f>IF(TrRoad_act!H15=0,"",H29/TrRoad_act!H15*1000)</f>
        <v>56.3783249363577</v>
      </c>
      <c r="I93" s="75">
        <f>IF(TrRoad_act!I15=0,"",I29/TrRoad_act!I15*1000)</f>
        <v>67.178692907106011</v>
      </c>
      <c r="J93" s="75">
        <f>IF(TrRoad_act!J15=0,"",J29/TrRoad_act!J15*1000)</f>
        <v>75.689531396457852</v>
      </c>
      <c r="K93" s="75">
        <f>IF(TrRoad_act!K15=0,"",K29/TrRoad_act!K15*1000)</f>
        <v>95.066107600389742</v>
      </c>
      <c r="L93" s="75">
        <f>IF(TrRoad_act!L15=0,"",L29/TrRoad_act!L15*1000)</f>
        <v>95.424796324723417</v>
      </c>
      <c r="M93" s="75">
        <f>IF(TrRoad_act!M15=0,"",M29/TrRoad_act!M15*1000)</f>
        <v>86.074685792856457</v>
      </c>
      <c r="N93" s="75">
        <f>IF(TrRoad_act!N15=0,"",N29/TrRoad_act!N15*1000)</f>
        <v>85.182341384805966</v>
      </c>
      <c r="O93" s="75">
        <f>IF(TrRoad_act!O15=0,"",O29/TrRoad_act!O15*1000)</f>
        <v>83.822528025860606</v>
      </c>
      <c r="P93" s="75">
        <f>IF(TrRoad_act!P15=0,"",P29/TrRoad_act!P15*1000)</f>
        <v>80.910471127918001</v>
      </c>
      <c r="Q93" s="75">
        <f>IF(TrRoad_act!Q15=0,"",Q29/TrRoad_act!Q15*1000)</f>
        <v>79.320601907151683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 t="str">
        <f>IF(TrRoad_act!C16=0,"",C30/TrRoad_act!C16*1000)</f>
        <v/>
      </c>
      <c r="D94" s="75" t="str">
        <f>IF(TrRoad_act!D16=0,"",D30/TrRoad_act!D16*1000)</f>
        <v/>
      </c>
      <c r="E94" s="75" t="str">
        <f>IF(TrRoad_act!E16=0,"",E30/TrRoad_act!E16*1000)</f>
        <v/>
      </c>
      <c r="F94" s="75" t="str">
        <f>IF(TrRoad_act!F16=0,"",F30/TrRoad_act!F16*1000)</f>
        <v/>
      </c>
      <c r="G94" s="75" t="str">
        <f>IF(TrRoad_act!G16=0,"",G30/TrRoad_act!G16*1000)</f>
        <v/>
      </c>
      <c r="H94" s="75" t="str">
        <f>IF(TrRoad_act!H16=0,"",H30/TrRoad_act!H16*1000)</f>
        <v/>
      </c>
      <c r="I94" s="75" t="str">
        <f>IF(TrRoad_act!I16=0,"",I30/TrRoad_act!I16*1000)</f>
        <v/>
      </c>
      <c r="J94" s="75" t="str">
        <f>IF(TrRoad_act!J16=0,"",J30/TrRoad_act!J16*1000)</f>
        <v/>
      </c>
      <c r="K94" s="75" t="str">
        <f>IF(TrRoad_act!K16=0,"",K30/TrRoad_act!K16*1000)</f>
        <v/>
      </c>
      <c r="L94" s="75" t="str">
        <f>IF(TrRoad_act!L16=0,"",L30/TrRoad_act!L16*1000)</f>
        <v/>
      </c>
      <c r="M94" s="75" t="str">
        <f>IF(TrRoad_act!M16=0,"",M30/TrRoad_act!M16*1000)</f>
        <v/>
      </c>
      <c r="N94" s="75" t="str">
        <f>IF(TrRoad_act!N16=0,"",N30/TrRoad_act!N16*1000)</f>
        <v/>
      </c>
      <c r="O94" s="75" t="str">
        <f>IF(TrRoad_act!O16=0,"",O30/TrRoad_act!O16*1000)</f>
        <v/>
      </c>
      <c r="P94" s="75" t="str">
        <f>IF(TrRoad_act!P16=0,"",P30/TrRoad_act!P16*1000)</f>
        <v/>
      </c>
      <c r="Q94" s="75" t="str">
        <f>IF(TrRoad_act!Q16=0,"",Q30/TrRoad_act!Q16*1000)</f>
        <v/>
      </c>
    </row>
    <row r="95" spans="1:17" ht="11.45" customHeight="1" x14ac:dyDescent="0.25">
      <c r="A95" s="62" t="s">
        <v>56</v>
      </c>
      <c r="B95" s="75" t="str">
        <f>IF(TrRoad_act!B17=0,"",B31/TrRoad_act!B17*1000)</f>
        <v/>
      </c>
      <c r="C95" s="75" t="str">
        <f>IF(TrRoad_act!C17=0,"",C31/TrRoad_act!C17*1000)</f>
        <v/>
      </c>
      <c r="D95" s="75" t="str">
        <f>IF(TrRoad_act!D17=0,"",D31/TrRoad_act!D17*1000)</f>
        <v/>
      </c>
      <c r="E95" s="75" t="str">
        <f>IF(TrRoad_act!E17=0,"",E31/TrRoad_act!E17*1000)</f>
        <v/>
      </c>
      <c r="F95" s="75" t="str">
        <f>IF(TrRoad_act!F17=0,"",F31/TrRoad_act!F17*1000)</f>
        <v/>
      </c>
      <c r="G95" s="75" t="str">
        <f>IF(TrRoad_act!G17=0,"",G31/TrRoad_act!G17*1000)</f>
        <v/>
      </c>
      <c r="H95" s="75" t="str">
        <f>IF(TrRoad_act!H17=0,"",H31/TrRoad_act!H17*1000)</f>
        <v/>
      </c>
      <c r="I95" s="75" t="str">
        <f>IF(TrRoad_act!I17=0,"",I31/TrRoad_act!I17*1000)</f>
        <v/>
      </c>
      <c r="J95" s="75" t="str">
        <f>IF(TrRoad_act!J17=0,"",J31/TrRoad_act!J17*1000)</f>
        <v/>
      </c>
      <c r="K95" s="75" t="str">
        <f>IF(TrRoad_act!K17=0,"",K31/TrRoad_act!K17*1000)</f>
        <v/>
      </c>
      <c r="L95" s="75" t="str">
        <f>IF(TrRoad_act!L17=0,"",L31/TrRoad_act!L17*1000)</f>
        <v/>
      </c>
      <c r="M95" s="75" t="str">
        <f>IF(TrRoad_act!M17=0,"",M31/TrRoad_act!M17*1000)</f>
        <v/>
      </c>
      <c r="N95" s="75" t="str">
        <f>IF(TrRoad_act!N17=0,"",N31/TrRoad_act!N17*1000)</f>
        <v/>
      </c>
      <c r="O95" s="75" t="str">
        <f>IF(TrRoad_act!O17=0,"",O31/TrRoad_act!O17*1000)</f>
        <v/>
      </c>
      <c r="P95" s="75" t="str">
        <f>IF(TrRoad_act!P17=0,"",P31/TrRoad_act!P17*1000)</f>
        <v/>
      </c>
      <c r="Q95" s="75" t="str">
        <f>IF(TrRoad_act!Q17=0,"",Q31/TrRoad_act!Q17*1000)</f>
        <v/>
      </c>
    </row>
    <row r="96" spans="1:17" ht="11.45" customHeight="1" x14ac:dyDescent="0.25">
      <c r="A96" s="62" t="s">
        <v>55</v>
      </c>
      <c r="B96" s="75" t="str">
        <f>IF(TrRoad_act!B18=0,"",B32/TrRoad_act!B18*1000)</f>
        <v/>
      </c>
      <c r="C96" s="75" t="str">
        <f>IF(TrRoad_act!C18=0,"",C32/TrRoad_act!C18*1000)</f>
        <v/>
      </c>
      <c r="D96" s="75" t="str">
        <f>IF(TrRoad_act!D18=0,"",D32/TrRoad_act!D18*1000)</f>
        <v/>
      </c>
      <c r="E96" s="75" t="str">
        <f>IF(TrRoad_act!E18=0,"",E32/TrRoad_act!E18*1000)</f>
        <v/>
      </c>
      <c r="F96" s="75" t="str">
        <f>IF(TrRoad_act!F18=0,"",F32/TrRoad_act!F18*1000)</f>
        <v/>
      </c>
      <c r="G96" s="75" t="str">
        <f>IF(TrRoad_act!G18=0,"",G32/TrRoad_act!G18*1000)</f>
        <v/>
      </c>
      <c r="H96" s="75" t="str">
        <f>IF(TrRoad_act!H18=0,"",H32/TrRoad_act!H18*1000)</f>
        <v/>
      </c>
      <c r="I96" s="75" t="str">
        <f>IF(TrRoad_act!I18=0,"",I32/TrRoad_act!I18*1000)</f>
        <v/>
      </c>
      <c r="J96" s="75" t="str">
        <f>IF(TrRoad_act!J18=0,"",J32/TrRoad_act!J18*1000)</f>
        <v/>
      </c>
      <c r="K96" s="75" t="str">
        <f>IF(TrRoad_act!K18=0,"",K32/TrRoad_act!K18*1000)</f>
        <v/>
      </c>
      <c r="L96" s="75">
        <f>IF(TrRoad_act!L18=0,"",L32/TrRoad_act!L18*1000)</f>
        <v>0</v>
      </c>
      <c r="M96" s="75">
        <f>IF(TrRoad_act!M18=0,"",M32/TrRoad_act!M18*1000)</f>
        <v>0</v>
      </c>
      <c r="N96" s="75">
        <f>IF(TrRoad_act!N18=0,"",N32/TrRoad_act!N18*1000)</f>
        <v>0</v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139.48470438539781</v>
      </c>
      <c r="C97" s="79">
        <f>IF(TrRoad_act!C19=0,"",C33/TrRoad_act!C19*1000)</f>
        <v>125.9759913889898</v>
      </c>
      <c r="D97" s="79">
        <f>IF(TrRoad_act!D19=0,"",D33/TrRoad_act!D19*1000)</f>
        <v>192.65622103348724</v>
      </c>
      <c r="E97" s="79">
        <f>IF(TrRoad_act!E19=0,"",E33/TrRoad_act!E19*1000)</f>
        <v>146.7749621128938</v>
      </c>
      <c r="F97" s="79">
        <f>IF(TrRoad_act!F19=0,"",F33/TrRoad_act!F19*1000)</f>
        <v>152.4376029560762</v>
      </c>
      <c r="G97" s="79">
        <f>IF(TrRoad_act!G19=0,"",G33/TrRoad_act!G19*1000)</f>
        <v>188.63922790150855</v>
      </c>
      <c r="H97" s="79">
        <f>IF(TrRoad_act!H19=0,"",H33/TrRoad_act!H19*1000)</f>
        <v>209.25007508413486</v>
      </c>
      <c r="I97" s="79">
        <f>IF(TrRoad_act!I19=0,"",I33/TrRoad_act!I19*1000)</f>
        <v>205.36234470881078</v>
      </c>
      <c r="J97" s="79">
        <f>IF(TrRoad_act!J19=0,"",J33/TrRoad_act!J19*1000)</f>
        <v>219.31824419907528</v>
      </c>
      <c r="K97" s="79">
        <f>IF(TrRoad_act!K19=0,"",K33/TrRoad_act!K19*1000)</f>
        <v>201.87660683765361</v>
      </c>
      <c r="L97" s="79">
        <f>IF(TrRoad_act!L19=0,"",L33/TrRoad_act!L19*1000)</f>
        <v>267.67630519201612</v>
      </c>
      <c r="M97" s="79">
        <f>IF(TrRoad_act!M19=0,"",M33/TrRoad_act!M19*1000)</f>
        <v>258.25692470912117</v>
      </c>
      <c r="N97" s="79">
        <f>IF(TrRoad_act!N19=0,"",N33/TrRoad_act!N19*1000)</f>
        <v>244.71128556067717</v>
      </c>
      <c r="O97" s="79">
        <f>IF(TrRoad_act!O19=0,"",O33/TrRoad_act!O19*1000)</f>
        <v>242.07866438104313</v>
      </c>
      <c r="P97" s="79">
        <f>IF(TrRoad_act!P19=0,"",P33/TrRoad_act!P19*1000)</f>
        <v>223.33367950492197</v>
      </c>
      <c r="Q97" s="79">
        <f>IF(TrRoad_act!Q19=0,"",Q33/TrRoad_act!Q19*1000)</f>
        <v>202.27733769857326</v>
      </c>
    </row>
    <row r="98" spans="1:17" ht="11.45" customHeight="1" x14ac:dyDescent="0.25">
      <c r="A98" s="23" t="s">
        <v>27</v>
      </c>
      <c r="B98" s="78">
        <f>IF(TrRoad_act!B20=0,"",B34/TrRoad_act!B20*1000)</f>
        <v>2208.3534332373033</v>
      </c>
      <c r="C98" s="78">
        <f>IF(TrRoad_act!C20=0,"",C34/TrRoad_act!C20*1000)</f>
        <v>2165.1567449717231</v>
      </c>
      <c r="D98" s="78">
        <f>IF(TrRoad_act!D20=0,"",D34/TrRoad_act!D20*1000)</f>
        <v>2501.2330915195321</v>
      </c>
      <c r="E98" s="78">
        <f>IF(TrRoad_act!E20=0,"",E34/TrRoad_act!E20*1000)</f>
        <v>2387.0509189448931</v>
      </c>
      <c r="F98" s="78">
        <f>IF(TrRoad_act!F20=0,"",F34/TrRoad_act!F20*1000)</f>
        <v>2363.8366726299341</v>
      </c>
      <c r="G98" s="78">
        <f>IF(TrRoad_act!G20=0,"",G34/TrRoad_act!G20*1000)</f>
        <v>2298.2135897392404</v>
      </c>
      <c r="H98" s="78">
        <f>IF(TrRoad_act!H20=0,"",H34/TrRoad_act!H20*1000)</f>
        <v>1946.96230105929</v>
      </c>
      <c r="I98" s="78">
        <f>IF(TrRoad_act!I20=0,"",I34/TrRoad_act!I20*1000)</f>
        <v>2028.7675655718904</v>
      </c>
      <c r="J98" s="78">
        <f>IF(TrRoad_act!J20=0,"",J34/TrRoad_act!J20*1000)</f>
        <v>1932.1443304305424</v>
      </c>
      <c r="K98" s="78">
        <f>IF(TrRoad_act!K20=0,"",K34/TrRoad_act!K20*1000)</f>
        <v>1832.9591586613906</v>
      </c>
      <c r="L98" s="78">
        <f>IF(TrRoad_act!L20=0,"",L34/TrRoad_act!L20*1000)</f>
        <v>1920.4395022265512</v>
      </c>
      <c r="M98" s="78">
        <f>IF(TrRoad_act!M20=0,"",M34/TrRoad_act!M20*1000)</f>
        <v>1915.794081747295</v>
      </c>
      <c r="N98" s="78">
        <f>IF(TrRoad_act!N20=0,"",N34/TrRoad_act!N20*1000)</f>
        <v>1962.0951680228457</v>
      </c>
      <c r="O98" s="78">
        <f>IF(TrRoad_act!O20=0,"",O34/TrRoad_act!O20*1000)</f>
        <v>1955.4910069079806</v>
      </c>
      <c r="P98" s="78">
        <f>IF(TrRoad_act!P20=0,"",P34/TrRoad_act!P20*1000)</f>
        <v>1911.7914446401519</v>
      </c>
      <c r="Q98" s="78">
        <f>IF(TrRoad_act!Q20=0,"",Q34/TrRoad_act!Q20*1000)</f>
        <v>1928.8375999960688</v>
      </c>
    </row>
    <row r="99" spans="1:17" ht="11.45" customHeight="1" x14ac:dyDescent="0.25">
      <c r="A99" s="62" t="s">
        <v>59</v>
      </c>
      <c r="B99" s="77">
        <f>IF(TrRoad_act!B21=0,"",B35/TrRoad_act!B21*1000)</f>
        <v>2163.8563028651442</v>
      </c>
      <c r="C99" s="77">
        <f>IF(TrRoad_act!C21=0,"",C35/TrRoad_act!C21*1000)</f>
        <v>2161.254638296552</v>
      </c>
      <c r="D99" s="77">
        <f>IF(TrRoad_act!D21=0,"",D35/TrRoad_act!D21*1000)</f>
        <v>2156.211772847817</v>
      </c>
      <c r="E99" s="77">
        <f>IF(TrRoad_act!E21=0,"",E35/TrRoad_act!E21*1000)</f>
        <v>2136.0397145367283</v>
      </c>
      <c r="F99" s="77">
        <f>IF(TrRoad_act!F21=0,"",F35/TrRoad_act!F21*1000)</f>
        <v>2061.7427261951366</v>
      </c>
      <c r="G99" s="77">
        <f>IF(TrRoad_act!G21=0,"",G35/TrRoad_act!G21*1000)</f>
        <v>2043.2648444800545</v>
      </c>
      <c r="H99" s="77">
        <f>IF(TrRoad_act!H21=0,"",H35/TrRoad_act!H21*1000)</f>
        <v>2010.7311096254111</v>
      </c>
      <c r="I99" s="77">
        <f>IF(TrRoad_act!I21=0,"",I35/TrRoad_act!I21*1000)</f>
        <v>1966.5390734832417</v>
      </c>
      <c r="J99" s="77">
        <f>IF(TrRoad_act!J21=0,"",J35/TrRoad_act!J21*1000)</f>
        <v>1954.8567882776458</v>
      </c>
      <c r="K99" s="77">
        <f>IF(TrRoad_act!K21=0,"",K35/TrRoad_act!K21*1000)</f>
        <v>1892.4502549760159</v>
      </c>
      <c r="L99" s="77">
        <f>IF(TrRoad_act!L21=0,"",L35/TrRoad_act!L21*1000)</f>
        <v>1832.3263601944032</v>
      </c>
      <c r="M99" s="77">
        <f>IF(TrRoad_act!M21=0,"",M35/TrRoad_act!M21*1000)</f>
        <v>1848.3663664571034</v>
      </c>
      <c r="N99" s="77">
        <f>IF(TrRoad_act!N21=0,"",N35/TrRoad_act!N21*1000)</f>
        <v>1861.7562954907546</v>
      </c>
      <c r="O99" s="77">
        <f>IF(TrRoad_act!O21=0,"",O35/TrRoad_act!O21*1000)</f>
        <v>1863.5933610824834</v>
      </c>
      <c r="P99" s="77">
        <f>IF(TrRoad_act!P21=0,"",P35/TrRoad_act!P21*1000)</f>
        <v>1856.2234735446912</v>
      </c>
      <c r="Q99" s="77">
        <f>IF(TrRoad_act!Q21=0,"",Q35/TrRoad_act!Q21*1000)</f>
        <v>1907.3728682422445</v>
      </c>
    </row>
    <row r="100" spans="1:17" ht="11.45" customHeight="1" x14ac:dyDescent="0.25">
      <c r="A100" s="62" t="s">
        <v>58</v>
      </c>
      <c r="B100" s="77">
        <f>IF(TrRoad_act!B22=0,"",B36/TrRoad_act!B22*1000)</f>
        <v>2226.1152007258661</v>
      </c>
      <c r="C100" s="77">
        <f>IF(TrRoad_act!C22=0,"",C36/TrRoad_act!C22*1000)</f>
        <v>2166.7115445751724</v>
      </c>
      <c r="D100" s="77">
        <f>IF(TrRoad_act!D22=0,"",D36/TrRoad_act!D22*1000)</f>
        <v>2640.5619004652776</v>
      </c>
      <c r="E100" s="77">
        <f>IF(TrRoad_act!E22=0,"",E36/TrRoad_act!E22*1000)</f>
        <v>2488.3767879590978</v>
      </c>
      <c r="F100" s="77">
        <f>IF(TrRoad_act!F22=0,"",F36/TrRoad_act!F22*1000)</f>
        <v>2521.0869414038598</v>
      </c>
      <c r="G100" s="77">
        <f>IF(TrRoad_act!G22=0,"",G36/TrRoad_act!G22*1000)</f>
        <v>2418.4143814176855</v>
      </c>
      <c r="H100" s="77">
        <f>IF(TrRoad_act!H22=0,"",H36/TrRoad_act!H22*1000)</f>
        <v>1915.7223066906458</v>
      </c>
      <c r="I100" s="77">
        <f>IF(TrRoad_act!I22=0,"",I36/TrRoad_act!I22*1000)</f>
        <v>2056.5664708900813</v>
      </c>
      <c r="J100" s="77">
        <f>IF(TrRoad_act!J22=0,"",J36/TrRoad_act!J22*1000)</f>
        <v>1922.3864793049015</v>
      </c>
      <c r="K100" s="77">
        <f>IF(TrRoad_act!K22=0,"",K36/TrRoad_act!K22*1000)</f>
        <v>1810.4466187034691</v>
      </c>
      <c r="L100" s="77">
        <f>IF(TrRoad_act!L22=0,"",L36/TrRoad_act!L22*1000)</f>
        <v>1943.0704228426591</v>
      </c>
      <c r="M100" s="77">
        <f>IF(TrRoad_act!M22=0,"",M36/TrRoad_act!M22*1000)</f>
        <v>1933.0454639229135</v>
      </c>
      <c r="N100" s="77">
        <f>IF(TrRoad_act!N22=0,"",N36/TrRoad_act!N22*1000)</f>
        <v>1986.8922667336769</v>
      </c>
      <c r="O100" s="77">
        <f>IF(TrRoad_act!O22=0,"",O36/TrRoad_act!O22*1000)</f>
        <v>1981.9095620034636</v>
      </c>
      <c r="P100" s="77">
        <f>IF(TrRoad_act!P22=0,"",P36/TrRoad_act!P22*1000)</f>
        <v>1929.3888904333251</v>
      </c>
      <c r="Q100" s="77">
        <f>IF(TrRoad_act!Q22=0,"",Q36/TrRoad_act!Q22*1000)</f>
        <v>1935.5888848062391</v>
      </c>
    </row>
    <row r="101" spans="1:17" ht="11.45" customHeight="1" x14ac:dyDescent="0.25">
      <c r="A101" s="62" t="s">
        <v>57</v>
      </c>
      <c r="B101" s="77" t="str">
        <f>IF(TrRoad_act!B23=0,"",B37/TrRoad_act!B23*1000)</f>
        <v/>
      </c>
      <c r="C101" s="77" t="str">
        <f>IF(TrRoad_act!C23=0,"",C37/TrRoad_act!C23*1000)</f>
        <v/>
      </c>
      <c r="D101" s="77" t="str">
        <f>IF(TrRoad_act!D23=0,"",D37/TrRoad_act!D23*1000)</f>
        <v/>
      </c>
      <c r="E101" s="77" t="str">
        <f>IF(TrRoad_act!E23=0,"",E37/TrRoad_act!E23*1000)</f>
        <v/>
      </c>
      <c r="F101" s="77" t="str">
        <f>IF(TrRoad_act!F23=0,"",F37/TrRoad_act!F23*1000)</f>
        <v/>
      </c>
      <c r="G101" s="77" t="str">
        <f>IF(TrRoad_act!G23=0,"",G37/TrRoad_act!G23*1000)</f>
        <v/>
      </c>
      <c r="H101" s="77" t="str">
        <f>IF(TrRoad_act!H23=0,"",H37/TrRoad_act!H23*1000)</f>
        <v/>
      </c>
      <c r="I101" s="77" t="str">
        <f>IF(TrRoad_act!I23=0,"",I37/TrRoad_act!I23*1000)</f>
        <v/>
      </c>
      <c r="J101" s="77" t="str">
        <f>IF(TrRoad_act!J23=0,"",J37/TrRoad_act!J23*1000)</f>
        <v/>
      </c>
      <c r="K101" s="77" t="str">
        <f>IF(TrRoad_act!K23=0,"",K37/TrRoad_act!K23*1000)</f>
        <v/>
      </c>
      <c r="L101" s="77" t="str">
        <f>IF(TrRoad_act!L23=0,"",L37/TrRoad_act!L23*1000)</f>
        <v/>
      </c>
      <c r="M101" s="77" t="str">
        <f>IF(TrRoad_act!M23=0,"",M37/TrRoad_act!M23*1000)</f>
        <v/>
      </c>
      <c r="N101" s="77">
        <f>IF(TrRoad_act!N23=0,"",N37/TrRoad_act!N23*1000)</f>
        <v>2723.2885359766788</v>
      </c>
      <c r="O101" s="77">
        <f>IF(TrRoad_act!O23=0,"",O37/TrRoad_act!O23*1000)</f>
        <v>2442.4350946253121</v>
      </c>
      <c r="P101" s="77">
        <f>IF(TrRoad_act!P23=0,"",P37/TrRoad_act!P23*1000)</f>
        <v>2240.2525973472752</v>
      </c>
      <c r="Q101" s="77">
        <f>IF(TrRoad_act!Q23=0,"",Q37/TrRoad_act!Q23*1000)</f>
        <v>2411.3936218493213</v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 t="str">
        <f>IF(TrRoad_act!C24=0,"",C38/TrRoad_act!C24*1000)</f>
        <v/>
      </c>
      <c r="D102" s="77" t="str">
        <f>IF(TrRoad_act!D24=0,"",D38/TrRoad_act!D24*1000)</f>
        <v/>
      </c>
      <c r="E102" s="77" t="str">
        <f>IF(TrRoad_act!E24=0,"",E38/TrRoad_act!E24*1000)</f>
        <v/>
      </c>
      <c r="F102" s="77" t="str">
        <f>IF(TrRoad_act!F24=0,"",F38/TrRoad_act!F24*1000)</f>
        <v/>
      </c>
      <c r="G102" s="77" t="str">
        <f>IF(TrRoad_act!G24=0,"",G38/TrRoad_act!G24*1000)</f>
        <v/>
      </c>
      <c r="H102" s="77" t="str">
        <f>IF(TrRoad_act!H24=0,"",H38/TrRoad_act!H24*1000)</f>
        <v/>
      </c>
      <c r="I102" s="77" t="str">
        <f>IF(TrRoad_act!I24=0,"",I38/TrRoad_act!I24*1000)</f>
        <v/>
      </c>
      <c r="J102" s="77" t="str">
        <f>IF(TrRoad_act!J24=0,"",J38/TrRoad_act!J24*1000)</f>
        <v/>
      </c>
      <c r="K102" s="77" t="str">
        <f>IF(TrRoad_act!K24=0,"",K38/TrRoad_act!K24*1000)</f>
        <v/>
      </c>
      <c r="L102" s="77" t="str">
        <f>IF(TrRoad_act!L24=0,"",L38/TrRoad_act!L24*1000)</f>
        <v/>
      </c>
      <c r="M102" s="77" t="str">
        <f>IF(TrRoad_act!M24=0,"",M38/TrRoad_act!M24*1000)</f>
        <v/>
      </c>
      <c r="N102" s="77">
        <f>IF(TrRoad_act!N24=0,"",N38/TrRoad_act!N24*1000)</f>
        <v>2434.0998053789062</v>
      </c>
      <c r="O102" s="77">
        <f>IF(TrRoad_act!O24=0,"",O38/TrRoad_act!O24*1000)</f>
        <v>2591.1969373661113</v>
      </c>
      <c r="P102" s="77">
        <f>IF(TrRoad_act!P24=0,"",P38/TrRoad_act!P24*1000)</f>
        <v>2546.9661570856019</v>
      </c>
      <c r="Q102" s="77">
        <f>IF(TrRoad_act!Q24=0,"",Q38/TrRoad_act!Q24*1000)</f>
        <v>2368.6738266550433</v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 t="str">
        <f>IF(TrRoad_act!E25=0,"",E39/TrRoad_act!E25*1000)</f>
        <v/>
      </c>
      <c r="F103" s="77" t="str">
        <f>IF(TrRoad_act!F25=0,"",F39/TrRoad_act!F25*1000)</f>
        <v/>
      </c>
      <c r="G103" s="77" t="str">
        <f>IF(TrRoad_act!G25=0,"",G39/TrRoad_act!G25*1000)</f>
        <v/>
      </c>
      <c r="H103" s="77" t="str">
        <f>IF(TrRoad_act!H25=0,"",H39/TrRoad_act!H25*1000)</f>
        <v/>
      </c>
      <c r="I103" s="77" t="str">
        <f>IF(TrRoad_act!I25=0,"",I39/TrRoad_act!I25*1000)</f>
        <v/>
      </c>
      <c r="J103" s="77" t="str">
        <f>IF(TrRoad_act!J25=0,"",J39/TrRoad_act!J25*1000)</f>
        <v/>
      </c>
      <c r="K103" s="77" t="str">
        <f>IF(TrRoad_act!K25=0,"",K39/TrRoad_act!K25*1000)</f>
        <v/>
      </c>
      <c r="L103" s="77" t="str">
        <f>IF(TrRoad_act!L25=0,"",L39/TrRoad_act!L25*1000)</f>
        <v/>
      </c>
      <c r="M103" s="77" t="str">
        <f>IF(TrRoad_act!M25=0,"",M39/TrRoad_act!M25*1000)</f>
        <v/>
      </c>
      <c r="N103" s="77" t="str">
        <f>IF(TrRoad_act!N25=0,"",N39/TrRoad_act!N25*1000)</f>
        <v/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94.705024015397342</v>
      </c>
      <c r="C104" s="76">
        <f>IF(TrRoad_act!C26=0,"",C40/TrRoad_act!C26*1000)</f>
        <v>83.28521319882482</v>
      </c>
      <c r="D104" s="76">
        <f>IF(TrRoad_act!D26=0,"",D40/TrRoad_act!D26*1000)</f>
        <v>143.29908327312808</v>
      </c>
      <c r="E104" s="76">
        <f>IF(TrRoad_act!E26=0,"",E40/TrRoad_act!E26*1000)</f>
        <v>100.14294772913181</v>
      </c>
      <c r="F104" s="76">
        <f>IF(TrRoad_act!F26=0,"",F40/TrRoad_act!F26*1000)</f>
        <v>107.97674003255123</v>
      </c>
      <c r="G104" s="76">
        <f>IF(TrRoad_act!G26=0,"",G40/TrRoad_act!G26*1000)</f>
        <v>144.16930539501712</v>
      </c>
      <c r="H104" s="76">
        <f>IF(TrRoad_act!H26=0,"",H40/TrRoad_act!H26*1000)</f>
        <v>172.12405606042918</v>
      </c>
      <c r="I104" s="76">
        <f>IF(TrRoad_act!I26=0,"",I40/TrRoad_act!I26*1000)</f>
        <v>166.93443604355357</v>
      </c>
      <c r="J104" s="76">
        <f>IF(TrRoad_act!J26=0,"",J40/TrRoad_act!J26*1000)</f>
        <v>182.10793864707188</v>
      </c>
      <c r="K104" s="76">
        <f>IF(TrRoad_act!K26=0,"",K40/TrRoad_act!K26*1000)</f>
        <v>159.60324354210789</v>
      </c>
      <c r="L104" s="76">
        <f>IF(TrRoad_act!L26=0,"",L40/TrRoad_act!L26*1000)</f>
        <v>223.85644504818345</v>
      </c>
      <c r="M104" s="76">
        <f>IF(TrRoad_act!M26=0,"",M40/TrRoad_act!M26*1000)</f>
        <v>213.72564239379673</v>
      </c>
      <c r="N104" s="76">
        <f>IF(TrRoad_act!N26=0,"",N40/TrRoad_act!N26*1000)</f>
        <v>197.38135671081622</v>
      </c>
      <c r="O104" s="76">
        <f>IF(TrRoad_act!O26=0,"",O40/TrRoad_act!O26*1000)</f>
        <v>199.87307756004776</v>
      </c>
      <c r="P104" s="76">
        <f>IF(TrRoad_act!P26=0,"",P40/TrRoad_act!P26*1000)</f>
        <v>189.11737476761846</v>
      </c>
      <c r="Q104" s="76">
        <f>IF(TrRoad_act!Q26=0,"",Q40/TrRoad_act!Q26*1000)</f>
        <v>164.28315871365069</v>
      </c>
    </row>
    <row r="105" spans="1:17" ht="11.45" customHeight="1" x14ac:dyDescent="0.25">
      <c r="A105" s="17" t="s">
        <v>23</v>
      </c>
      <c r="B105" s="75">
        <f>IF(TrRoad_act!B27=0,"",B41/TrRoad_act!B27*1000)</f>
        <v>77.915618264242013</v>
      </c>
      <c r="C105" s="75">
        <f>IF(TrRoad_act!C27=0,"",C41/TrRoad_act!C27*1000)</f>
        <v>74.846486377092219</v>
      </c>
      <c r="D105" s="75">
        <f>IF(TrRoad_act!D27=0,"",D41/TrRoad_act!D27*1000)</f>
        <v>134.12116608467966</v>
      </c>
      <c r="E105" s="75">
        <f>IF(TrRoad_act!E27=0,"",E41/TrRoad_act!E27*1000)</f>
        <v>125.03867506249871</v>
      </c>
      <c r="F105" s="75">
        <f>IF(TrRoad_act!F27=0,"",F41/TrRoad_act!F27*1000)</f>
        <v>133.28507934248844</v>
      </c>
      <c r="G105" s="75">
        <f>IF(TrRoad_act!G27=0,"",G41/TrRoad_act!G27*1000)</f>
        <v>147.31736232325821</v>
      </c>
      <c r="H105" s="75">
        <f>IF(TrRoad_act!H27=0,"",H41/TrRoad_act!H27*1000)</f>
        <v>180.19021309290133</v>
      </c>
      <c r="I105" s="75">
        <f>IF(TrRoad_act!I27=0,"",I41/TrRoad_act!I27*1000)</f>
        <v>180.57055837434646</v>
      </c>
      <c r="J105" s="75">
        <f>IF(TrRoad_act!J27=0,"",J41/TrRoad_act!J27*1000)</f>
        <v>200.55819912414103</v>
      </c>
      <c r="K105" s="75">
        <f>IF(TrRoad_act!K27=0,"",K41/TrRoad_act!K27*1000)</f>
        <v>187.39767126378428</v>
      </c>
      <c r="L105" s="75">
        <f>IF(TrRoad_act!L27=0,"",L41/TrRoad_act!L27*1000)</f>
        <v>273.35787786235505</v>
      </c>
      <c r="M105" s="75">
        <f>IF(TrRoad_act!M27=0,"",M41/TrRoad_act!M27*1000)</f>
        <v>283.41858322822287</v>
      </c>
      <c r="N105" s="75">
        <f>IF(TrRoad_act!N27=0,"",N41/TrRoad_act!N27*1000)</f>
        <v>255.41577041173525</v>
      </c>
      <c r="O105" s="75">
        <f>IF(TrRoad_act!O27=0,"",O41/TrRoad_act!O27*1000)</f>
        <v>271.87093062871895</v>
      </c>
      <c r="P105" s="75">
        <f>IF(TrRoad_act!P27=0,"",P41/TrRoad_act!P27*1000)</f>
        <v>263.41847847460213</v>
      </c>
      <c r="Q105" s="75">
        <f>IF(TrRoad_act!Q27=0,"",Q41/TrRoad_act!Q27*1000)</f>
        <v>228.76375961429184</v>
      </c>
    </row>
    <row r="106" spans="1:17" ht="11.45" customHeight="1" x14ac:dyDescent="0.25">
      <c r="A106" s="15" t="s">
        <v>22</v>
      </c>
      <c r="B106" s="74">
        <f>IF(TrRoad_act!B28=0,"",B42/TrRoad_act!B28*1000)</f>
        <v>118.18995496482923</v>
      </c>
      <c r="C106" s="74">
        <f>IF(TrRoad_act!C28=0,"",C42/TrRoad_act!C28*1000)</f>
        <v>94.955280013014345</v>
      </c>
      <c r="D106" s="74">
        <f>IF(TrRoad_act!D28=0,"",D42/TrRoad_act!D28*1000)</f>
        <v>154.6437380858261</v>
      </c>
      <c r="E106" s="74">
        <f>IF(TrRoad_act!E28=0,"",E42/TrRoad_act!E28*1000)</f>
        <v>68.729719779904684</v>
      </c>
      <c r="F106" s="74">
        <f>IF(TrRoad_act!F28=0,"",F42/TrRoad_act!F28*1000)</f>
        <v>79.107374592309739</v>
      </c>
      <c r="G106" s="74">
        <f>IF(TrRoad_act!G28=0,"",G42/TrRoad_act!G28*1000)</f>
        <v>140.56314016132652</v>
      </c>
      <c r="H106" s="74">
        <f>IF(TrRoad_act!H28=0,"",H42/TrRoad_act!H28*1000)</f>
        <v>164.0473744426782</v>
      </c>
      <c r="I106" s="74">
        <f>IF(TrRoad_act!I28=0,"",I42/TrRoad_act!I28*1000)</f>
        <v>155.23409909774833</v>
      </c>
      <c r="J106" s="74">
        <f>IF(TrRoad_act!J28=0,"",J42/TrRoad_act!J28*1000)</f>
        <v>163.75798192269843</v>
      </c>
      <c r="K106" s="74">
        <f>IF(TrRoad_act!K28=0,"",K42/TrRoad_act!K28*1000)</f>
        <v>134.40657297513181</v>
      </c>
      <c r="L106" s="74">
        <f>IF(TrRoad_act!L28=0,"",L42/TrRoad_act!L28*1000)</f>
        <v>184.74262540107927</v>
      </c>
      <c r="M106" s="74">
        <f>IF(TrRoad_act!M28=0,"",M42/TrRoad_act!M28*1000)</f>
        <v>165.19559870369241</v>
      </c>
      <c r="N106" s="74">
        <f>IF(TrRoad_act!N28=0,"",N42/TrRoad_act!N28*1000)</f>
        <v>156.06399948769655</v>
      </c>
      <c r="O106" s="74">
        <f>IF(TrRoad_act!O28=0,"",O42/TrRoad_act!O28*1000)</f>
        <v>157.34691779152027</v>
      </c>
      <c r="P106" s="74">
        <f>IF(TrRoad_act!P28=0,"",P42/TrRoad_act!P28*1000)</f>
        <v>141.12830274269302</v>
      </c>
      <c r="Q106" s="74">
        <f>IF(TrRoad_act!Q28=0,"",Q42/TrRoad_act!Q28*1000)</f>
        <v>124.8636850412982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128.96192580852536</v>
      </c>
      <c r="C110" s="78">
        <f>IF(TrRoad_act!C86=0,"",1000000*C19/TrRoad_act!C86)</f>
        <v>132.66660976835217</v>
      </c>
      <c r="D110" s="78">
        <f>IF(TrRoad_act!D86=0,"",1000000*D19/TrRoad_act!D86)</f>
        <v>112.75239574319737</v>
      </c>
      <c r="E110" s="78">
        <f>IF(TrRoad_act!E86=0,"",1000000*E19/TrRoad_act!E86)</f>
        <v>112.57118025350543</v>
      </c>
      <c r="F110" s="78">
        <f>IF(TrRoad_act!F86=0,"",1000000*F19/TrRoad_act!F86)</f>
        <v>118.87142250719</v>
      </c>
      <c r="G110" s="78">
        <f>IF(TrRoad_act!G86=0,"",1000000*G19/TrRoad_act!G86)</f>
        <v>130.09426155093269</v>
      </c>
      <c r="H110" s="78">
        <f>IF(TrRoad_act!H86=0,"",1000000*H19/TrRoad_act!H86)</f>
        <v>131.73410644274063</v>
      </c>
      <c r="I110" s="78">
        <f>IF(TrRoad_act!I86=0,"",1000000*I19/TrRoad_act!I86)</f>
        <v>136.23821761297785</v>
      </c>
      <c r="J110" s="78">
        <f>IF(TrRoad_act!J86=0,"",1000000*J19/TrRoad_act!J86)</f>
        <v>142.68610910593958</v>
      </c>
      <c r="K110" s="78">
        <f>IF(TrRoad_act!K86=0,"",1000000*K19/TrRoad_act!K86)</f>
        <v>117.59107169225125</v>
      </c>
      <c r="L110" s="78">
        <f>IF(TrRoad_act!L86=0,"",1000000*L19/TrRoad_act!L86)</f>
        <v>100.54144627001112</v>
      </c>
      <c r="M110" s="78">
        <f>IF(TrRoad_act!M86=0,"",1000000*M19/TrRoad_act!M86)</f>
        <v>113.71187319054364</v>
      </c>
      <c r="N110" s="78">
        <f>IF(TrRoad_act!N86=0,"",1000000*N19/TrRoad_act!N86)</f>
        <v>121.14578220546623</v>
      </c>
      <c r="O110" s="78">
        <f>IF(TrRoad_act!O86=0,"",1000000*O19/TrRoad_act!O86)</f>
        <v>110.99334847335811</v>
      </c>
      <c r="P110" s="78">
        <f>IF(TrRoad_act!P86=0,"",1000000*P19/TrRoad_act!P86)</f>
        <v>111.06772091371006</v>
      </c>
      <c r="Q110" s="78">
        <f>IF(TrRoad_act!Q86=0,"",1000000*Q19/TrRoad_act!Q86)</f>
        <v>112.73879315368804</v>
      </c>
    </row>
    <row r="111" spans="1:17" ht="11.45" customHeight="1" x14ac:dyDescent="0.25">
      <c r="A111" s="19" t="s">
        <v>29</v>
      </c>
      <c r="B111" s="76">
        <f>IF(TrRoad_act!B87=0,"",1000000*B20/TrRoad_act!B87)</f>
        <v>1708.4893830982442</v>
      </c>
      <c r="C111" s="76">
        <f>IF(TrRoad_act!C87=0,"",1000000*C20/TrRoad_act!C87)</f>
        <v>1754.9753293763272</v>
      </c>
      <c r="D111" s="76">
        <f>IF(TrRoad_act!D87=0,"",1000000*D20/TrRoad_act!D87)</f>
        <v>2031.0867589115785</v>
      </c>
      <c r="E111" s="76">
        <f>IF(TrRoad_act!E87=0,"",1000000*E20/TrRoad_act!E87)</f>
        <v>1888.9140122507265</v>
      </c>
      <c r="F111" s="76">
        <f>IF(TrRoad_act!F87=0,"",1000000*F20/TrRoad_act!F87)</f>
        <v>1821.700140540436</v>
      </c>
      <c r="G111" s="76">
        <f>IF(TrRoad_act!G87=0,"",1000000*G20/TrRoad_act!G87)</f>
        <v>1924.8029365936561</v>
      </c>
      <c r="H111" s="76">
        <f>IF(TrRoad_act!H87=0,"",1000000*H20/TrRoad_act!H87)</f>
        <v>1800.9478224207153</v>
      </c>
      <c r="I111" s="76">
        <f>IF(TrRoad_act!I87=0,"",1000000*I20/TrRoad_act!I87)</f>
        <v>1737.1715805225706</v>
      </c>
      <c r="J111" s="76">
        <f>IF(TrRoad_act!J87=0,"",1000000*J20/TrRoad_act!J87)</f>
        <v>1688.7923544905543</v>
      </c>
      <c r="K111" s="76">
        <f>IF(TrRoad_act!K87=0,"",1000000*K20/TrRoad_act!K87)</f>
        <v>1524.336307968724</v>
      </c>
      <c r="L111" s="76">
        <f>IF(TrRoad_act!L87=0,"",1000000*L20/TrRoad_act!L87)</f>
        <v>1485.7242547644676</v>
      </c>
      <c r="M111" s="76">
        <f>IF(TrRoad_act!M87=0,"",1000000*M20/TrRoad_act!M87)</f>
        <v>1406.2732224376502</v>
      </c>
      <c r="N111" s="76">
        <f>IF(TrRoad_act!N87=0,"",1000000*N20/TrRoad_act!N87)</f>
        <v>1317.5961291524536</v>
      </c>
      <c r="O111" s="76">
        <f>IF(TrRoad_act!O87=0,"",1000000*O20/TrRoad_act!O87)</f>
        <v>1283.5747109656138</v>
      </c>
      <c r="P111" s="76">
        <f>IF(TrRoad_act!P87=0,"",1000000*P20/TrRoad_act!P87)</f>
        <v>1213.8611479879924</v>
      </c>
      <c r="Q111" s="76">
        <f>IF(TrRoad_act!Q87=0,"",1000000*Q20/TrRoad_act!Q87)</f>
        <v>1182.4671480857421</v>
      </c>
    </row>
    <row r="112" spans="1:17" ht="11.45" customHeight="1" x14ac:dyDescent="0.25">
      <c r="A112" s="62" t="s">
        <v>59</v>
      </c>
      <c r="B112" s="77">
        <f>IF(TrRoad_act!B88=0,"",1000000*B21/TrRoad_act!B88)</f>
        <v>1572.6580194946373</v>
      </c>
      <c r="C112" s="77">
        <f>IF(TrRoad_act!C88=0,"",1000000*C21/TrRoad_act!C88)</f>
        <v>1655.0997312037548</v>
      </c>
      <c r="D112" s="77">
        <f>IF(TrRoad_act!D88=0,"",1000000*D21/TrRoad_act!D88)</f>
        <v>1968.9863255338787</v>
      </c>
      <c r="E112" s="77">
        <f>IF(TrRoad_act!E88=0,"",1000000*E21/TrRoad_act!E88)</f>
        <v>1805.8680392118029</v>
      </c>
      <c r="F112" s="77">
        <f>IF(TrRoad_act!F88=0,"",1000000*F21/TrRoad_act!F88)</f>
        <v>1699.9762346866448</v>
      </c>
      <c r="G112" s="77">
        <f>IF(TrRoad_act!G88=0,"",1000000*G21/TrRoad_act!G88)</f>
        <v>1813.940703198502</v>
      </c>
      <c r="H112" s="77">
        <f>IF(TrRoad_act!H88=0,"",1000000*H21/TrRoad_act!H88)</f>
        <v>1680.9296632543608</v>
      </c>
      <c r="I112" s="77">
        <f>IF(TrRoad_act!I88=0,"",1000000*I21/TrRoad_act!I88)</f>
        <v>1595.9454314425877</v>
      </c>
      <c r="J112" s="77">
        <f>IF(TrRoad_act!J88=0,"",1000000*J21/TrRoad_act!J88)</f>
        <v>1570.4634784204761</v>
      </c>
      <c r="K112" s="77">
        <f>IF(TrRoad_act!K88=0,"",1000000*K21/TrRoad_act!K88)</f>
        <v>1369.8380355047409</v>
      </c>
      <c r="L112" s="77">
        <f>IF(TrRoad_act!L88=0,"",1000000*L21/TrRoad_act!L88)</f>
        <v>1308.5782829457012</v>
      </c>
      <c r="M112" s="77">
        <f>IF(TrRoad_act!M88=0,"",1000000*M21/TrRoad_act!M88)</f>
        <v>1214.4415413094075</v>
      </c>
      <c r="N112" s="77">
        <f>IF(TrRoad_act!N88=0,"",1000000*N21/TrRoad_act!N88)</f>
        <v>1126.1790190027723</v>
      </c>
      <c r="O112" s="77">
        <f>IF(TrRoad_act!O88=0,"",1000000*O21/TrRoad_act!O88)</f>
        <v>1104.7479185945717</v>
      </c>
      <c r="P112" s="77">
        <f>IF(TrRoad_act!P88=0,"",1000000*P21/TrRoad_act!P88)</f>
        <v>1052.2247215035368</v>
      </c>
      <c r="Q112" s="77">
        <f>IF(TrRoad_act!Q88=0,"",1000000*Q21/TrRoad_act!Q88)</f>
        <v>1040.8495494770536</v>
      </c>
    </row>
    <row r="113" spans="1:17" ht="11.45" customHeight="1" x14ac:dyDescent="0.25">
      <c r="A113" s="62" t="s">
        <v>58</v>
      </c>
      <c r="B113" s="77">
        <f>IF(TrRoad_act!B89=0,"",1000000*B22/TrRoad_act!B89)</f>
        <v>2307.8921647846983</v>
      </c>
      <c r="C113" s="77">
        <f>IF(TrRoad_act!C89=0,"",1000000*C22/TrRoad_act!C89)</f>
        <v>2155.3290954122235</v>
      </c>
      <c r="D113" s="77">
        <f>IF(TrRoad_act!D89=0,"",1000000*D22/TrRoad_act!D89)</f>
        <v>2263.0759850443087</v>
      </c>
      <c r="E113" s="77">
        <f>IF(TrRoad_act!E89=0,"",1000000*E22/TrRoad_act!E89)</f>
        <v>2188.0797177571349</v>
      </c>
      <c r="F113" s="77">
        <f>IF(TrRoad_act!F89=0,"",1000000*F22/TrRoad_act!F89)</f>
        <v>2214.7740976859559</v>
      </c>
      <c r="G113" s="77">
        <f>IF(TrRoad_act!G89=0,"",1000000*G22/TrRoad_act!G89)</f>
        <v>2262.1909872437318</v>
      </c>
      <c r="H113" s="77">
        <f>IF(TrRoad_act!H89=0,"",1000000*H22/TrRoad_act!H89)</f>
        <v>2177.9570457705404</v>
      </c>
      <c r="I113" s="77">
        <f>IF(TrRoad_act!I89=0,"",1000000*I22/TrRoad_act!I89)</f>
        <v>2120.5766652138836</v>
      </c>
      <c r="J113" s="77">
        <f>IF(TrRoad_act!J89=0,"",1000000*J22/TrRoad_act!J89)</f>
        <v>2065.9161516777103</v>
      </c>
      <c r="K113" s="77">
        <f>IF(TrRoad_act!K89=0,"",1000000*K22/TrRoad_act!K89)</f>
        <v>1994.8929237812829</v>
      </c>
      <c r="L113" s="77">
        <f>IF(TrRoad_act!L89=0,"",1000000*L22/TrRoad_act!L89)</f>
        <v>2022.6209324667316</v>
      </c>
      <c r="M113" s="77">
        <f>IF(TrRoad_act!M89=0,"",1000000*M22/TrRoad_act!M89)</f>
        <v>1933.7547114594349</v>
      </c>
      <c r="N113" s="77">
        <f>IF(TrRoad_act!N89=0,"",1000000*N22/TrRoad_act!N89)</f>
        <v>1843.0478059823306</v>
      </c>
      <c r="O113" s="77">
        <f>IF(TrRoad_act!O89=0,"",1000000*O22/TrRoad_act!O89)</f>
        <v>1782.8292014368376</v>
      </c>
      <c r="P113" s="77">
        <f>IF(TrRoad_act!P89=0,"",1000000*P22/TrRoad_act!P89)</f>
        <v>1660.682957817917</v>
      </c>
      <c r="Q113" s="77">
        <f>IF(TrRoad_act!Q89=0,"",1000000*Q22/TrRoad_act!Q89)</f>
        <v>1558.0524177460484</v>
      </c>
    </row>
    <row r="114" spans="1:17" ht="11.45" customHeight="1" x14ac:dyDescent="0.25">
      <c r="A114" s="62" t="s">
        <v>57</v>
      </c>
      <c r="B114" s="77" t="str">
        <f>IF(TrRoad_act!B90=0,"",1000000*B23/TrRoad_act!B90)</f>
        <v/>
      </c>
      <c r="C114" s="77" t="str">
        <f>IF(TrRoad_act!C90=0,"",1000000*C23/TrRoad_act!C90)</f>
        <v/>
      </c>
      <c r="D114" s="77" t="str">
        <f>IF(TrRoad_act!D90=0,"",1000000*D23/TrRoad_act!D90)</f>
        <v/>
      </c>
      <c r="E114" s="77" t="str">
        <f>IF(TrRoad_act!E90=0,"",1000000*E23/TrRoad_act!E90)</f>
        <v/>
      </c>
      <c r="F114" s="77" t="str">
        <f>IF(TrRoad_act!F90=0,"",1000000*F23/TrRoad_act!F90)</f>
        <v/>
      </c>
      <c r="G114" s="77">
        <f>IF(TrRoad_act!G90=0,"",1000000*G23/TrRoad_act!G90)</f>
        <v>2322.0689233020034</v>
      </c>
      <c r="H114" s="77">
        <f>IF(TrRoad_act!H90=0,"",1000000*H23/TrRoad_act!H90)</f>
        <v>2321.8686558561153</v>
      </c>
      <c r="I114" s="77">
        <f>IF(TrRoad_act!I90=0,"",1000000*I23/TrRoad_act!I90)</f>
        <v>2149.5878779260361</v>
      </c>
      <c r="J114" s="77">
        <f>IF(TrRoad_act!J90=0,"",1000000*J23/TrRoad_act!J90)</f>
        <v>2072.6231246228576</v>
      </c>
      <c r="K114" s="77">
        <f>IF(TrRoad_act!K90=0,"",1000000*K23/TrRoad_act!K90)</f>
        <v>2072.1243021327623</v>
      </c>
      <c r="L114" s="77">
        <f>IF(TrRoad_act!L90=0,"",1000000*L23/TrRoad_act!L90)</f>
        <v>1933.0876938850436</v>
      </c>
      <c r="M114" s="77">
        <f>IF(TrRoad_act!M90=0,"",1000000*M23/TrRoad_act!M90)</f>
        <v>1721.5638995753188</v>
      </c>
      <c r="N114" s="77">
        <f>IF(TrRoad_act!N90=0,"",1000000*N23/TrRoad_act!N90)</f>
        <v>1647.1819923313733</v>
      </c>
      <c r="O114" s="77">
        <f>IF(TrRoad_act!O90=0,"",1000000*O23/TrRoad_act!O90)</f>
        <v>1609.3670334691533</v>
      </c>
      <c r="P114" s="77">
        <f>IF(TrRoad_act!P90=0,"",1000000*P23/TrRoad_act!P90)</f>
        <v>1466.5061538245263</v>
      </c>
      <c r="Q114" s="77">
        <f>IF(TrRoad_act!Q90=0,"",1000000*Q23/TrRoad_act!Q90)</f>
        <v>1573.9747039703457</v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>
        <f>IF(TrRoad_act!C91=0,"",1000000*C24/TrRoad_act!C91)</f>
        <v>3034.2612024450004</v>
      </c>
      <c r="D115" s="77">
        <f>IF(TrRoad_act!D91=0,"",1000000*D24/TrRoad_act!D91)</f>
        <v>1272.2736366450004</v>
      </c>
      <c r="E115" s="77">
        <f>IF(TrRoad_act!E91=0,"",1000000*E24/TrRoad_act!E91)</f>
        <v>1304.5979662062091</v>
      </c>
      <c r="F115" s="77">
        <f>IF(TrRoad_act!F91=0,"",1000000*F24/TrRoad_act!F91)</f>
        <v>1764.4191994285718</v>
      </c>
      <c r="G115" s="77">
        <f>IF(TrRoad_act!G91=0,"",1000000*G24/TrRoad_act!G91)</f>
        <v>2353.2385430260092</v>
      </c>
      <c r="H115" s="77">
        <f>IF(TrRoad_act!H91=0,"",1000000*H24/TrRoad_act!H91)</f>
        <v>1377.827829502678</v>
      </c>
      <c r="I115" s="77">
        <f>IF(TrRoad_act!I91=0,"",1000000*I24/TrRoad_act!I91)</f>
        <v>2599.4899099609956</v>
      </c>
      <c r="J115" s="77">
        <f>IF(TrRoad_act!J91=0,"",1000000*J24/TrRoad_act!J91)</f>
        <v>1179.3154120463648</v>
      </c>
      <c r="K115" s="77">
        <f>IF(TrRoad_act!K91=0,"",1000000*K24/TrRoad_act!K91)</f>
        <v>1141.2016587433425</v>
      </c>
      <c r="L115" s="77">
        <f>IF(TrRoad_act!L91=0,"",1000000*L24/TrRoad_act!L91)</f>
        <v>1267.3850972846953</v>
      </c>
      <c r="M115" s="77">
        <f>IF(TrRoad_act!M91=0,"",1000000*M24/TrRoad_act!M91)</f>
        <v>1434.6333257710908</v>
      </c>
      <c r="N115" s="77">
        <f>IF(TrRoad_act!N91=0,"",1000000*N24/TrRoad_act!N91)</f>
        <v>1364.2965976163357</v>
      </c>
      <c r="O115" s="77">
        <f>IF(TrRoad_act!O91=0,"",1000000*O24/TrRoad_act!O91)</f>
        <v>1192.2345524255738</v>
      </c>
      <c r="P115" s="77">
        <f>IF(TrRoad_act!P91=0,"",1000000*P24/TrRoad_act!P91)</f>
        <v>1239.0172983575105</v>
      </c>
      <c r="Q115" s="77">
        <f>IF(TrRoad_act!Q91=0,"",1000000*Q24/TrRoad_act!Q91)</f>
        <v>1103.7211342798407</v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>
        <f>IF(TrRoad_act!N92=0,"",1000000*N25/TrRoad_act!N92)</f>
        <v>416.06256465673175</v>
      </c>
      <c r="O116" s="77">
        <f>IF(TrRoad_act!O92=0,"",1000000*O25/TrRoad_act!O92)</f>
        <v>424.84581583861291</v>
      </c>
      <c r="P116" s="77">
        <f>IF(TrRoad_act!P92=0,"",1000000*P25/TrRoad_act!P92)</f>
        <v>904.36342403496815</v>
      </c>
      <c r="Q116" s="77">
        <f>IF(TrRoad_act!Q92=0,"",1000000*Q25/TrRoad_act!Q92)</f>
        <v>850.02566753403289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 t="str">
        <f>IF(TrRoad_act!J93=0,"",1000000*J26/TrRoad_act!J93)</f>
        <v/>
      </c>
      <c r="K117" s="77" t="str">
        <f>IF(TrRoad_act!K93=0,"",1000000*K26/TrRoad_act!K93)</f>
        <v/>
      </c>
      <c r="L117" s="77" t="str">
        <f>IF(TrRoad_act!L93=0,"",1000000*L26/TrRoad_act!L93)</f>
        <v/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50466.930153346497</v>
      </c>
      <c r="C118" s="76">
        <f>IF(TrRoad_act!C94=0,"",1000000*C27/TrRoad_act!C94)</f>
        <v>47824.043574623021</v>
      </c>
      <c r="D118" s="76">
        <f>IF(TrRoad_act!D94=0,"",1000000*D27/TrRoad_act!D94)</f>
        <v>49947.345725136518</v>
      </c>
      <c r="E118" s="76">
        <f>IF(TrRoad_act!E94=0,"",1000000*E27/TrRoad_act!E94)</f>
        <v>51098.177975511971</v>
      </c>
      <c r="F118" s="76">
        <f>IF(TrRoad_act!F94=0,"",1000000*F27/TrRoad_act!F94)</f>
        <v>55973.760263055643</v>
      </c>
      <c r="G118" s="76">
        <f>IF(TrRoad_act!G94=0,"",1000000*G27/TrRoad_act!G94)</f>
        <v>52517.843442800448</v>
      </c>
      <c r="H118" s="76">
        <f>IF(TrRoad_act!H94=0,"",1000000*H27/TrRoad_act!H94)</f>
        <v>53976.334793925846</v>
      </c>
      <c r="I118" s="76">
        <f>IF(TrRoad_act!I94=0,"",1000000*I27/TrRoad_act!I94)</f>
        <v>54023.070555929138</v>
      </c>
      <c r="J118" s="76">
        <f>IF(TrRoad_act!J94=0,"",1000000*J27/TrRoad_act!J94)</f>
        <v>52183.431439234111</v>
      </c>
      <c r="K118" s="76">
        <f>IF(TrRoad_act!K94=0,"",1000000*K27/TrRoad_act!K94)</f>
        <v>52851.689304803389</v>
      </c>
      <c r="L118" s="76">
        <f>IF(TrRoad_act!L94=0,"",1000000*L27/TrRoad_act!L94)</f>
        <v>51466.362477583833</v>
      </c>
      <c r="M118" s="76">
        <f>IF(TrRoad_act!M94=0,"",1000000*M27/TrRoad_act!M94)</f>
        <v>48515.928817064945</v>
      </c>
      <c r="N118" s="76">
        <f>IF(TrRoad_act!N94=0,"",1000000*N27/TrRoad_act!N94)</f>
        <v>48202.763314861018</v>
      </c>
      <c r="O118" s="76">
        <f>IF(TrRoad_act!O94=0,"",1000000*O27/TrRoad_act!O94)</f>
        <v>46662.871744496835</v>
      </c>
      <c r="P118" s="76">
        <f>IF(TrRoad_act!P94=0,"",1000000*P27/TrRoad_act!P94)</f>
        <v>44791.439091993503</v>
      </c>
      <c r="Q118" s="76">
        <f>IF(TrRoad_act!Q94=0,"",1000000*Q27/TrRoad_act!Q94)</f>
        <v>42906.042456761716</v>
      </c>
    </row>
    <row r="119" spans="1:17" ht="11.45" customHeight="1" x14ac:dyDescent="0.25">
      <c r="A119" s="62" t="s">
        <v>59</v>
      </c>
      <c r="B119" s="75" t="str">
        <f>IF(TrRoad_act!B95=0,"",1000000*B28/TrRoad_act!B95)</f>
        <v/>
      </c>
      <c r="C119" s="75" t="str">
        <f>IF(TrRoad_act!C95=0,"",1000000*C28/TrRoad_act!C95)</f>
        <v/>
      </c>
      <c r="D119" s="75" t="str">
        <f>IF(TrRoad_act!D95=0,"",1000000*D28/TrRoad_act!D95)</f>
        <v/>
      </c>
      <c r="E119" s="75" t="str">
        <f>IF(TrRoad_act!E95=0,"",1000000*E28/TrRoad_act!E95)</f>
        <v/>
      </c>
      <c r="F119" s="75" t="str">
        <f>IF(TrRoad_act!F95=0,"",1000000*F28/TrRoad_act!F95)</f>
        <v/>
      </c>
      <c r="G119" s="75" t="str">
        <f>IF(TrRoad_act!G95=0,"",1000000*G28/TrRoad_act!G95)</f>
        <v/>
      </c>
      <c r="H119" s="75" t="str">
        <f>IF(TrRoad_act!H95=0,"",1000000*H28/TrRoad_act!H95)</f>
        <v/>
      </c>
      <c r="I119" s="75" t="str">
        <f>IF(TrRoad_act!I95=0,"",1000000*I28/TrRoad_act!I95)</f>
        <v/>
      </c>
      <c r="J119" s="75" t="str">
        <f>IF(TrRoad_act!J95=0,"",1000000*J28/TrRoad_act!J95)</f>
        <v/>
      </c>
      <c r="K119" s="75" t="str">
        <f>IF(TrRoad_act!K95=0,"",1000000*K28/TrRoad_act!K95)</f>
        <v/>
      </c>
      <c r="L119" s="75" t="str">
        <f>IF(TrRoad_act!L95=0,"",1000000*L28/TrRoad_act!L95)</f>
        <v/>
      </c>
      <c r="M119" s="75" t="str">
        <f>IF(TrRoad_act!M95=0,"",1000000*M28/TrRoad_act!M95)</f>
        <v/>
      </c>
      <c r="N119" s="75" t="str">
        <f>IF(TrRoad_act!N95=0,"",1000000*N28/TrRoad_act!N95)</f>
        <v/>
      </c>
      <c r="O119" s="75" t="str">
        <f>IF(TrRoad_act!O95=0,"",1000000*O28/TrRoad_act!O95)</f>
        <v/>
      </c>
      <c r="P119" s="75" t="str">
        <f>IF(TrRoad_act!P95=0,"",1000000*P28/TrRoad_act!P95)</f>
        <v/>
      </c>
      <c r="Q119" s="75" t="str">
        <f>IF(TrRoad_act!Q95=0,"",1000000*Q28/TrRoad_act!Q95)</f>
        <v/>
      </c>
    </row>
    <row r="120" spans="1:17" ht="11.45" customHeight="1" x14ac:dyDescent="0.25">
      <c r="A120" s="62" t="s">
        <v>58</v>
      </c>
      <c r="B120" s="75">
        <f>IF(TrRoad_act!B96=0,"",1000000*B29/TrRoad_act!B96)</f>
        <v>50466.930153346497</v>
      </c>
      <c r="C120" s="75">
        <f>IF(TrRoad_act!C96=0,"",1000000*C29/TrRoad_act!C96)</f>
        <v>47824.043574623021</v>
      </c>
      <c r="D120" s="75">
        <f>IF(TrRoad_act!D96=0,"",1000000*D29/TrRoad_act!D96)</f>
        <v>49947.345725136518</v>
      </c>
      <c r="E120" s="75">
        <f>IF(TrRoad_act!E96=0,"",1000000*E29/TrRoad_act!E96)</f>
        <v>51098.177975511971</v>
      </c>
      <c r="F120" s="75">
        <f>IF(TrRoad_act!F96=0,"",1000000*F29/TrRoad_act!F96)</f>
        <v>55973.760263055643</v>
      </c>
      <c r="G120" s="75">
        <f>IF(TrRoad_act!G96=0,"",1000000*G29/TrRoad_act!G96)</f>
        <v>52517.843442800448</v>
      </c>
      <c r="H120" s="75">
        <f>IF(TrRoad_act!H96=0,"",1000000*H29/TrRoad_act!H96)</f>
        <v>53976.334793925846</v>
      </c>
      <c r="I120" s="75">
        <f>IF(TrRoad_act!I96=0,"",1000000*I29/TrRoad_act!I96)</f>
        <v>54023.070555929138</v>
      </c>
      <c r="J120" s="75">
        <f>IF(TrRoad_act!J96=0,"",1000000*J29/TrRoad_act!J96)</f>
        <v>52183.431439234111</v>
      </c>
      <c r="K120" s="75">
        <f>IF(TrRoad_act!K96=0,"",1000000*K29/TrRoad_act!K96)</f>
        <v>52851.689304803389</v>
      </c>
      <c r="L120" s="75">
        <f>IF(TrRoad_act!L96=0,"",1000000*L29/TrRoad_act!L96)</f>
        <v>52094.793850994327</v>
      </c>
      <c r="M120" s="75">
        <f>IF(TrRoad_act!M96=0,"",1000000*M29/TrRoad_act!M96)</f>
        <v>49948.843620125706</v>
      </c>
      <c r="N120" s="75">
        <f>IF(TrRoad_act!N96=0,"",1000000*N29/TrRoad_act!N96)</f>
        <v>49650.406870928629</v>
      </c>
      <c r="O120" s="75">
        <f>IF(TrRoad_act!O96=0,"",1000000*O29/TrRoad_act!O96)</f>
        <v>48067.103065447511</v>
      </c>
      <c r="P120" s="75">
        <f>IF(TrRoad_act!P96=0,"",1000000*P29/TrRoad_act!P96)</f>
        <v>46629.323783083484</v>
      </c>
      <c r="Q120" s="75">
        <f>IF(TrRoad_act!Q96=0,"",1000000*Q29/TrRoad_act!Q96)</f>
        <v>45100.239661433392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 t="str">
        <f>IF(TrRoad_act!C97=0,"",1000000*C30/TrRoad_act!C97)</f>
        <v/>
      </c>
      <c r="D121" s="75" t="str">
        <f>IF(TrRoad_act!D97=0,"",1000000*D30/TrRoad_act!D97)</f>
        <v/>
      </c>
      <c r="E121" s="75" t="str">
        <f>IF(TrRoad_act!E97=0,"",1000000*E30/TrRoad_act!E97)</f>
        <v/>
      </c>
      <c r="F121" s="75" t="str">
        <f>IF(TrRoad_act!F97=0,"",1000000*F30/TrRoad_act!F97)</f>
        <v/>
      </c>
      <c r="G121" s="75" t="str">
        <f>IF(TrRoad_act!G97=0,"",1000000*G30/TrRoad_act!G97)</f>
        <v/>
      </c>
      <c r="H121" s="75" t="str">
        <f>IF(TrRoad_act!H97=0,"",1000000*H30/TrRoad_act!H97)</f>
        <v/>
      </c>
      <c r="I121" s="75" t="str">
        <f>IF(TrRoad_act!I97=0,"",1000000*I30/TrRoad_act!I97)</f>
        <v/>
      </c>
      <c r="J121" s="75" t="str">
        <f>IF(TrRoad_act!J97=0,"",1000000*J30/TrRoad_act!J97)</f>
        <v/>
      </c>
      <c r="K121" s="75" t="str">
        <f>IF(TrRoad_act!K97=0,"",1000000*K30/TrRoad_act!K97)</f>
        <v/>
      </c>
      <c r="L121" s="75" t="str">
        <f>IF(TrRoad_act!L97=0,"",1000000*L30/TrRoad_act!L97)</f>
        <v/>
      </c>
      <c r="M121" s="75" t="str">
        <f>IF(TrRoad_act!M97=0,"",1000000*M30/TrRoad_act!M97)</f>
        <v/>
      </c>
      <c r="N121" s="75" t="str">
        <f>IF(TrRoad_act!N97=0,"",1000000*N30/TrRoad_act!N97)</f>
        <v/>
      </c>
      <c r="O121" s="75" t="str">
        <f>IF(TrRoad_act!O97=0,"",1000000*O30/TrRoad_act!O97)</f>
        <v/>
      </c>
      <c r="P121" s="75" t="str">
        <f>IF(TrRoad_act!P97=0,"",1000000*P30/TrRoad_act!P97)</f>
        <v/>
      </c>
      <c r="Q121" s="75" t="str">
        <f>IF(TrRoad_act!Q97=0,"",1000000*Q30/TrRoad_act!Q97)</f>
        <v/>
      </c>
    </row>
    <row r="122" spans="1:17" ht="11.45" customHeight="1" x14ac:dyDescent="0.25">
      <c r="A122" s="62" t="s">
        <v>56</v>
      </c>
      <c r="B122" s="75" t="str">
        <f>IF(TrRoad_act!B98=0,"",1000000*B31/TrRoad_act!B98)</f>
        <v/>
      </c>
      <c r="C122" s="75" t="str">
        <f>IF(TrRoad_act!C98=0,"",1000000*C31/TrRoad_act!C98)</f>
        <v/>
      </c>
      <c r="D122" s="75" t="str">
        <f>IF(TrRoad_act!D98=0,"",1000000*D31/TrRoad_act!D98)</f>
        <v/>
      </c>
      <c r="E122" s="75" t="str">
        <f>IF(TrRoad_act!E98=0,"",1000000*E31/TrRoad_act!E98)</f>
        <v/>
      </c>
      <c r="F122" s="75" t="str">
        <f>IF(TrRoad_act!F98=0,"",1000000*F31/TrRoad_act!F98)</f>
        <v/>
      </c>
      <c r="G122" s="75" t="str">
        <f>IF(TrRoad_act!G98=0,"",1000000*G31/TrRoad_act!G98)</f>
        <v/>
      </c>
      <c r="H122" s="75" t="str">
        <f>IF(TrRoad_act!H98=0,"",1000000*H31/TrRoad_act!H98)</f>
        <v/>
      </c>
      <c r="I122" s="75" t="str">
        <f>IF(TrRoad_act!I98=0,"",1000000*I31/TrRoad_act!I98)</f>
        <v/>
      </c>
      <c r="J122" s="75" t="str">
        <f>IF(TrRoad_act!J98=0,"",1000000*J31/TrRoad_act!J98)</f>
        <v/>
      </c>
      <c r="K122" s="75" t="str">
        <f>IF(TrRoad_act!K98=0,"",1000000*K31/TrRoad_act!K98)</f>
        <v/>
      </c>
      <c r="L122" s="75" t="str">
        <f>IF(TrRoad_act!L98=0,"",1000000*L31/TrRoad_act!L98)</f>
        <v/>
      </c>
      <c r="M122" s="75" t="str">
        <f>IF(TrRoad_act!M98=0,"",1000000*M31/TrRoad_act!M98)</f>
        <v/>
      </c>
      <c r="N122" s="75" t="str">
        <f>IF(TrRoad_act!N98=0,"",1000000*N31/TrRoad_act!N98)</f>
        <v/>
      </c>
      <c r="O122" s="75" t="str">
        <f>IF(TrRoad_act!O98=0,"",1000000*O31/TrRoad_act!O98)</f>
        <v/>
      </c>
      <c r="P122" s="75" t="str">
        <f>IF(TrRoad_act!P98=0,"",1000000*P31/TrRoad_act!P98)</f>
        <v/>
      </c>
      <c r="Q122" s="75" t="str">
        <f>IF(TrRoad_act!Q98=0,"",1000000*Q31/TrRoad_act!Q98)</f>
        <v/>
      </c>
    </row>
    <row r="123" spans="1:17" ht="11.45" customHeight="1" x14ac:dyDescent="0.25">
      <c r="A123" s="62" t="s">
        <v>55</v>
      </c>
      <c r="B123" s="75" t="str">
        <f>IF(TrRoad_act!B99=0,"",1000000*B32/TrRoad_act!B99)</f>
        <v/>
      </c>
      <c r="C123" s="75" t="str">
        <f>IF(TrRoad_act!C99=0,"",1000000*C32/TrRoad_act!C99)</f>
        <v/>
      </c>
      <c r="D123" s="75" t="str">
        <f>IF(TrRoad_act!D99=0,"",1000000*D32/TrRoad_act!D99)</f>
        <v/>
      </c>
      <c r="E123" s="75" t="str">
        <f>IF(TrRoad_act!E99=0,"",1000000*E32/TrRoad_act!E99)</f>
        <v/>
      </c>
      <c r="F123" s="75" t="str">
        <f>IF(TrRoad_act!F99=0,"",1000000*F32/TrRoad_act!F99)</f>
        <v/>
      </c>
      <c r="G123" s="75" t="str">
        <f>IF(TrRoad_act!G99=0,"",1000000*G32/TrRoad_act!G99)</f>
        <v/>
      </c>
      <c r="H123" s="75" t="str">
        <f>IF(TrRoad_act!H99=0,"",1000000*H32/TrRoad_act!H99)</f>
        <v/>
      </c>
      <c r="I123" s="75" t="str">
        <f>IF(TrRoad_act!I99=0,"",1000000*I32/TrRoad_act!I99)</f>
        <v/>
      </c>
      <c r="J123" s="75" t="str">
        <f>IF(TrRoad_act!J99=0,"",1000000*J32/TrRoad_act!J99)</f>
        <v/>
      </c>
      <c r="K123" s="75" t="str">
        <f>IF(TrRoad_act!K99=0,"",1000000*K32/TrRoad_act!K99)</f>
        <v/>
      </c>
      <c r="L123" s="75">
        <f>IF(TrRoad_act!L99=0,"",1000000*L32/TrRoad_act!L99)</f>
        <v>0</v>
      </c>
      <c r="M123" s="75">
        <f>IF(TrRoad_act!M99=0,"",1000000*M32/TrRoad_act!M99)</f>
        <v>0</v>
      </c>
      <c r="N123" s="75">
        <f>IF(TrRoad_act!N99=0,"",1000000*N32/TrRoad_act!N99)</f>
        <v>0</v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3872.7383235219031</v>
      </c>
      <c r="C125" s="78">
        <f>IF(TrRoad_act!C101=0,"",1000000*C34/TrRoad_act!C101)</f>
        <v>3874.771230608425</v>
      </c>
      <c r="D125" s="78">
        <f>IF(TrRoad_act!D101=0,"",1000000*D34/TrRoad_act!D101)</f>
        <v>4516.4224801073024</v>
      </c>
      <c r="E125" s="78">
        <f>IF(TrRoad_act!E101=0,"",1000000*E34/TrRoad_act!E101)</f>
        <v>4251.2871307750647</v>
      </c>
      <c r="F125" s="78">
        <f>IF(TrRoad_act!F101=0,"",1000000*F34/TrRoad_act!F101)</f>
        <v>4071.3872547843489</v>
      </c>
      <c r="G125" s="78">
        <f>IF(TrRoad_act!G101=0,"",1000000*G34/TrRoad_act!G101)</f>
        <v>3941.2504541207718</v>
      </c>
      <c r="H125" s="78">
        <f>IF(TrRoad_act!H101=0,"",1000000*H34/TrRoad_act!H101)</f>
        <v>3264.2787780361673</v>
      </c>
      <c r="I125" s="78">
        <f>IF(TrRoad_act!I101=0,"",1000000*I34/TrRoad_act!I101)</f>
        <v>3478.7567705326614</v>
      </c>
      <c r="J125" s="78">
        <f>IF(TrRoad_act!J101=0,"",1000000*J34/TrRoad_act!J101)</f>
        <v>3339.5600098999112</v>
      </c>
      <c r="K125" s="78">
        <f>IF(TrRoad_act!K101=0,"",1000000*K34/TrRoad_act!K101)</f>
        <v>3172.335060766849</v>
      </c>
      <c r="L125" s="78">
        <f>IF(TrRoad_act!L101=0,"",1000000*L34/TrRoad_act!L101)</f>
        <v>3391.7413551909526</v>
      </c>
      <c r="M125" s="78">
        <f>IF(TrRoad_act!M101=0,"",1000000*M34/TrRoad_act!M101)</f>
        <v>3438.4990288734352</v>
      </c>
      <c r="N125" s="78">
        <f>IF(TrRoad_act!N101=0,"",1000000*N34/TrRoad_act!N101)</f>
        <v>3587.272298856245</v>
      </c>
      <c r="O125" s="78">
        <f>IF(TrRoad_act!O101=0,"",1000000*O34/TrRoad_act!O101)</f>
        <v>3561.0446440348683</v>
      </c>
      <c r="P125" s="78">
        <f>IF(TrRoad_act!P101=0,"",1000000*P34/TrRoad_act!P101)</f>
        <v>3480.2601285827795</v>
      </c>
      <c r="Q125" s="78">
        <f>IF(TrRoad_act!Q101=0,"",1000000*Q34/TrRoad_act!Q101)</f>
        <v>3588.7223100741826</v>
      </c>
    </row>
    <row r="126" spans="1:17" ht="11.45" customHeight="1" x14ac:dyDescent="0.25">
      <c r="A126" s="62" t="s">
        <v>59</v>
      </c>
      <c r="B126" s="77">
        <f>IF(TrRoad_act!B102=0,"",1000000*B35/TrRoad_act!B102)</f>
        <v>2898.4996289927944</v>
      </c>
      <c r="C126" s="77">
        <f>IF(TrRoad_act!C102=0,"",1000000*C35/TrRoad_act!C102)</f>
        <v>2953.8554384646632</v>
      </c>
      <c r="D126" s="77">
        <f>IF(TrRoad_act!D102=0,"",1000000*D35/TrRoad_act!D102)</f>
        <v>3006.9087191478029</v>
      </c>
      <c r="E126" s="77">
        <f>IF(TrRoad_act!E102=0,"",1000000*E35/TrRoad_act!E102)</f>
        <v>2967.6764479610833</v>
      </c>
      <c r="F126" s="77">
        <f>IF(TrRoad_act!F102=0,"",1000000*F35/TrRoad_act!F102)</f>
        <v>2856.2375541409497</v>
      </c>
      <c r="G126" s="77">
        <f>IF(TrRoad_act!G102=0,"",1000000*G35/TrRoad_act!G102)</f>
        <v>2822.523863956063</v>
      </c>
      <c r="H126" s="77">
        <f>IF(TrRoad_act!H102=0,"",1000000*H35/TrRoad_act!H102)</f>
        <v>2723.6281506100891</v>
      </c>
      <c r="I126" s="77">
        <f>IF(TrRoad_act!I102=0,"",1000000*I35/TrRoad_act!I102)</f>
        <v>2678.5841233559181</v>
      </c>
      <c r="J126" s="77">
        <f>IF(TrRoad_act!J102=0,"",1000000*J35/TrRoad_act!J102)</f>
        <v>2675.646944883284</v>
      </c>
      <c r="K126" s="77">
        <f>IF(TrRoad_act!K102=0,"",1000000*K35/TrRoad_act!K102)</f>
        <v>2541.8541926062949</v>
      </c>
      <c r="L126" s="77">
        <f>IF(TrRoad_act!L102=0,"",1000000*L35/TrRoad_act!L102)</f>
        <v>2413.096337488852</v>
      </c>
      <c r="M126" s="77">
        <f>IF(TrRoad_act!M102=0,"",1000000*M35/TrRoad_act!M102)</f>
        <v>2444.5691681474241</v>
      </c>
      <c r="N126" s="77">
        <f>IF(TrRoad_act!N102=0,"",1000000*N35/TrRoad_act!N102)</f>
        <v>2473.2097458693866</v>
      </c>
      <c r="O126" s="77">
        <f>IF(TrRoad_act!O102=0,"",1000000*O35/TrRoad_act!O102)</f>
        <v>2482.8307051906904</v>
      </c>
      <c r="P126" s="77">
        <f>IF(TrRoad_act!P102=0,"",1000000*P35/TrRoad_act!P102)</f>
        <v>2518.9690393251699</v>
      </c>
      <c r="Q126" s="77">
        <f>IF(TrRoad_act!Q102=0,"",1000000*Q35/TrRoad_act!Q102)</f>
        <v>2644.8541149531766</v>
      </c>
    </row>
    <row r="127" spans="1:17" ht="11.45" customHeight="1" x14ac:dyDescent="0.25">
      <c r="A127" s="62" t="s">
        <v>58</v>
      </c>
      <c r="B127" s="77">
        <f>IF(TrRoad_act!B103=0,"",1000000*B36/TrRoad_act!B103)</f>
        <v>4453.5470433418523</v>
      </c>
      <c r="C127" s="77">
        <f>IF(TrRoad_act!C103=0,"",1000000*C36/TrRoad_act!C103)</f>
        <v>4422.8068427030239</v>
      </c>
      <c r="D127" s="77">
        <f>IF(TrRoad_act!D103=0,"",1000000*D36/TrRoad_act!D103)</f>
        <v>5412.3991548227968</v>
      </c>
      <c r="E127" s="77">
        <f>IF(TrRoad_act!E103=0,"",1000000*E36/TrRoad_act!E103)</f>
        <v>5000.7950784696231</v>
      </c>
      <c r="F127" s="77">
        <f>IF(TrRoad_act!F103=0,"",1000000*F36/TrRoad_act!F103)</f>
        <v>4971.8088547817952</v>
      </c>
      <c r="G127" s="77">
        <f>IF(TrRoad_act!G103=0,"",1000000*G36/TrRoad_act!G103)</f>
        <v>4680.1683979883355</v>
      </c>
      <c r="H127" s="77">
        <f>IF(TrRoad_act!H103=0,"",1000000*H36/TrRoad_act!H103)</f>
        <v>3635.3328130683703</v>
      </c>
      <c r="I127" s="77">
        <f>IF(TrRoad_act!I103=0,"",1000000*I36/TrRoad_act!I103)</f>
        <v>3987.6057000016472</v>
      </c>
      <c r="J127" s="77">
        <f>IF(TrRoad_act!J103=0,"",1000000*J36/TrRoad_act!J103)</f>
        <v>3745.5992584251812</v>
      </c>
      <c r="K127" s="77">
        <f>IF(TrRoad_act!K103=0,"",1000000*K36/TrRoad_act!K103)</f>
        <v>3517.4471135027634</v>
      </c>
      <c r="L127" s="77">
        <f>IF(TrRoad_act!L103=0,"",1000000*L36/TrRoad_act!L103)</f>
        <v>3761.1876845425063</v>
      </c>
      <c r="M127" s="77">
        <f>IF(TrRoad_act!M103=0,"",1000000*M36/TrRoad_act!M103)</f>
        <v>3818.2988597667613</v>
      </c>
      <c r="N127" s="77">
        <f>IF(TrRoad_act!N103=0,"",1000000*N36/TrRoad_act!N103)</f>
        <v>4005.6680607976241</v>
      </c>
      <c r="O127" s="77">
        <f>IF(TrRoad_act!O103=0,"",1000000*O36/TrRoad_act!O103)</f>
        <v>4035.3631019829745</v>
      </c>
      <c r="P127" s="77">
        <f>IF(TrRoad_act!P103=0,"",1000000*P36/TrRoad_act!P103)</f>
        <v>3937.9140418620536</v>
      </c>
      <c r="Q127" s="77">
        <f>IF(TrRoad_act!Q103=0,"",1000000*Q36/TrRoad_act!Q103)</f>
        <v>4036.7618636604707</v>
      </c>
    </row>
    <row r="128" spans="1:17" ht="11.45" customHeight="1" x14ac:dyDescent="0.25">
      <c r="A128" s="62" t="s">
        <v>57</v>
      </c>
      <c r="B128" s="77" t="str">
        <f>IF(TrRoad_act!B104=0,"",1000000*B37/TrRoad_act!B104)</f>
        <v/>
      </c>
      <c r="C128" s="77" t="str">
        <f>IF(TrRoad_act!C104=0,"",1000000*C37/TrRoad_act!C104)</f>
        <v/>
      </c>
      <c r="D128" s="77" t="str">
        <f>IF(TrRoad_act!D104=0,"",1000000*D37/TrRoad_act!D104)</f>
        <v/>
      </c>
      <c r="E128" s="77" t="str">
        <f>IF(TrRoad_act!E104=0,"",1000000*E37/TrRoad_act!E104)</f>
        <v/>
      </c>
      <c r="F128" s="77" t="str">
        <f>IF(TrRoad_act!F104=0,"",1000000*F37/TrRoad_act!F104)</f>
        <v/>
      </c>
      <c r="G128" s="77" t="str">
        <f>IF(TrRoad_act!G104=0,"",1000000*G37/TrRoad_act!G104)</f>
        <v/>
      </c>
      <c r="H128" s="77" t="str">
        <f>IF(TrRoad_act!H104=0,"",1000000*H37/TrRoad_act!H104)</f>
        <v/>
      </c>
      <c r="I128" s="77" t="str">
        <f>IF(TrRoad_act!I104=0,"",1000000*I37/TrRoad_act!I104)</f>
        <v/>
      </c>
      <c r="J128" s="77" t="str">
        <f>IF(TrRoad_act!J104=0,"",1000000*J37/TrRoad_act!J104)</f>
        <v/>
      </c>
      <c r="K128" s="77" t="str">
        <f>IF(TrRoad_act!K104=0,"",1000000*K37/TrRoad_act!K104)</f>
        <v/>
      </c>
      <c r="L128" s="77" t="str">
        <f>IF(TrRoad_act!L104=0,"",1000000*L37/TrRoad_act!L104)</f>
        <v/>
      </c>
      <c r="M128" s="77" t="str">
        <f>IF(TrRoad_act!M104=0,"",1000000*M37/TrRoad_act!M104)</f>
        <v/>
      </c>
      <c r="N128" s="77">
        <f>IF(TrRoad_act!N104=0,"",1000000*N37/TrRoad_act!N104)</f>
        <v>2554.6208672195216</v>
      </c>
      <c r="O128" s="77">
        <f>IF(TrRoad_act!O104=0,"",1000000*O37/TrRoad_act!O104)</f>
        <v>2327.2772662225807</v>
      </c>
      <c r="P128" s="77">
        <f>IF(TrRoad_act!P104=0,"",1000000*P37/TrRoad_act!P104)</f>
        <v>2167.5407435999014</v>
      </c>
      <c r="Q128" s="77">
        <f>IF(TrRoad_act!Q104=0,"",1000000*Q37/TrRoad_act!Q104)</f>
        <v>2374.3647058390598</v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 t="str">
        <f>IF(TrRoad_act!C105=0,"",1000000*C38/TrRoad_act!C105)</f>
        <v/>
      </c>
      <c r="D129" s="77" t="str">
        <f>IF(TrRoad_act!D105=0,"",1000000*D38/TrRoad_act!D105)</f>
        <v/>
      </c>
      <c r="E129" s="77" t="str">
        <f>IF(TrRoad_act!E105=0,"",1000000*E38/TrRoad_act!E105)</f>
        <v/>
      </c>
      <c r="F129" s="77" t="str">
        <f>IF(TrRoad_act!F105=0,"",1000000*F38/TrRoad_act!F105)</f>
        <v/>
      </c>
      <c r="G129" s="77" t="str">
        <f>IF(TrRoad_act!G105=0,"",1000000*G38/TrRoad_act!G105)</f>
        <v/>
      </c>
      <c r="H129" s="77" t="str">
        <f>IF(TrRoad_act!H105=0,"",1000000*H38/TrRoad_act!H105)</f>
        <v/>
      </c>
      <c r="I129" s="77" t="str">
        <f>IF(TrRoad_act!I105=0,"",1000000*I38/TrRoad_act!I105)</f>
        <v/>
      </c>
      <c r="J129" s="77" t="str">
        <f>IF(TrRoad_act!J105=0,"",1000000*J38/TrRoad_act!J105)</f>
        <v/>
      </c>
      <c r="K129" s="77" t="str">
        <f>IF(TrRoad_act!K105=0,"",1000000*K38/TrRoad_act!K105)</f>
        <v/>
      </c>
      <c r="L129" s="77" t="str">
        <f>IF(TrRoad_act!L105=0,"",1000000*L38/TrRoad_act!L105)</f>
        <v/>
      </c>
      <c r="M129" s="77" t="str">
        <f>IF(TrRoad_act!M105=0,"",1000000*M38/TrRoad_act!M105)</f>
        <v/>
      </c>
      <c r="N129" s="77">
        <f>IF(TrRoad_act!N105=0,"",1000000*N38/TrRoad_act!N105)</f>
        <v>2627.8207036659419</v>
      </c>
      <c r="O129" s="77">
        <f>IF(TrRoad_act!O105=0,"",1000000*O38/TrRoad_act!O105)</f>
        <v>2841.5157532747708</v>
      </c>
      <c r="P129" s="77">
        <f>IF(TrRoad_act!P105=0,"",1000000*P38/TrRoad_act!P105)</f>
        <v>2836.0769182678878</v>
      </c>
      <c r="Q129" s="77">
        <f>IF(TrRoad_act!Q105=0,"",1000000*Q38/TrRoad_act!Q105)</f>
        <v>2684.1645244943011</v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 t="str">
        <f>IF(TrRoad_act!E106=0,"",1000000*E39/TrRoad_act!E106)</f>
        <v/>
      </c>
      <c r="F130" s="77" t="str">
        <f>IF(TrRoad_act!F106=0,"",1000000*F39/TrRoad_act!F106)</f>
        <v/>
      </c>
      <c r="G130" s="77" t="str">
        <f>IF(TrRoad_act!G106=0,"",1000000*G39/TrRoad_act!G106)</f>
        <v/>
      </c>
      <c r="H130" s="77" t="str">
        <f>IF(TrRoad_act!H106=0,"",1000000*H39/TrRoad_act!H106)</f>
        <v/>
      </c>
      <c r="I130" s="77" t="str">
        <f>IF(TrRoad_act!I106=0,"",1000000*I39/TrRoad_act!I106)</f>
        <v/>
      </c>
      <c r="J130" s="77" t="str">
        <f>IF(TrRoad_act!J106=0,"",1000000*J39/TrRoad_act!J106)</f>
        <v/>
      </c>
      <c r="K130" s="77" t="str">
        <f>IF(TrRoad_act!K106=0,"",1000000*K39/TrRoad_act!K106)</f>
        <v/>
      </c>
      <c r="L130" s="77" t="str">
        <f>IF(TrRoad_act!L106=0,"",1000000*L39/TrRoad_act!L106)</f>
        <v/>
      </c>
      <c r="M130" s="77" t="str">
        <f>IF(TrRoad_act!M106=0,"",1000000*M39/TrRoad_act!M106)</f>
        <v/>
      </c>
      <c r="N130" s="77" t="str">
        <f>IF(TrRoad_act!N106=0,"",1000000*N39/TrRoad_act!N106)</f>
        <v/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73828.789105911186</v>
      </c>
      <c r="C131" s="76">
        <f>IF(TrRoad_act!C107=0,"",1000000*C40/TrRoad_act!C107)</f>
        <v>52321.953263126299</v>
      </c>
      <c r="D131" s="76">
        <f>IF(TrRoad_act!D107=0,"",1000000*D40/TrRoad_act!D107)</f>
        <v>57093.846833173724</v>
      </c>
      <c r="E131" s="76">
        <f>IF(TrRoad_act!E107=0,"",1000000*E40/TrRoad_act!E107)</f>
        <v>28981.715790694663</v>
      </c>
      <c r="F131" s="76">
        <f>IF(TrRoad_act!F107=0,"",1000000*F40/TrRoad_act!F107)</f>
        <v>47400.471596941883</v>
      </c>
      <c r="G131" s="76">
        <f>IF(TrRoad_act!G107=0,"",1000000*G40/TrRoad_act!G107)</f>
        <v>48246.91229679047</v>
      </c>
      <c r="H131" s="76">
        <f>IF(TrRoad_act!H107=0,"",1000000*H40/TrRoad_act!H107)</f>
        <v>40727.515285286994</v>
      </c>
      <c r="I131" s="76">
        <f>IF(TrRoad_act!I107=0,"",1000000*I40/TrRoad_act!I107)</f>
        <v>39059.217041033349</v>
      </c>
      <c r="J131" s="76">
        <f>IF(TrRoad_act!J107=0,"",1000000*J40/TrRoad_act!J107)</f>
        <v>32108.319160466799</v>
      </c>
      <c r="K131" s="76">
        <f>IF(TrRoad_act!K107=0,"",1000000*K40/TrRoad_act!K107)</f>
        <v>23683.456159101483</v>
      </c>
      <c r="L131" s="76">
        <f>IF(TrRoad_act!L107=0,"",1000000*L40/TrRoad_act!L107)</f>
        <v>32084.86741080158</v>
      </c>
      <c r="M131" s="76">
        <f>IF(TrRoad_act!M107=0,"",1000000*M40/TrRoad_act!M107)</f>
        <v>29976.175195435426</v>
      </c>
      <c r="N131" s="76">
        <f>IF(TrRoad_act!N107=0,"",1000000*N40/TrRoad_act!N107)</f>
        <v>28336.4633984186</v>
      </c>
      <c r="O131" s="76">
        <f>IF(TrRoad_act!O107=0,"",1000000*O40/TrRoad_act!O107)</f>
        <v>23243.856679084267</v>
      </c>
      <c r="P131" s="76">
        <f>IF(TrRoad_act!P107=0,"",1000000*P40/TrRoad_act!P107)</f>
        <v>18773.970383468433</v>
      </c>
      <c r="Q131" s="76">
        <f>IF(TrRoad_act!Q107=0,"",1000000*Q40/TrRoad_act!Q107)</f>
        <v>18981.625765387103</v>
      </c>
    </row>
    <row r="132" spans="1:17" ht="11.45" customHeight="1" x14ac:dyDescent="0.25">
      <c r="A132" s="17" t="s">
        <v>23</v>
      </c>
      <c r="B132" s="75">
        <f>IF(TrRoad_act!B108=0,"",1000000*B41/TrRoad_act!B108)</f>
        <v>48839.742864369895</v>
      </c>
      <c r="C132" s="75">
        <f>IF(TrRoad_act!C108=0,"",1000000*C41/TrRoad_act!C108)</f>
        <v>35112.35131910519</v>
      </c>
      <c r="D132" s="75">
        <f>IF(TrRoad_act!D108=0,"",1000000*D41/TrRoad_act!D108)</f>
        <v>34730.643440889915</v>
      </c>
      <c r="E132" s="75">
        <f>IF(TrRoad_act!E108=0,"",1000000*E41/TrRoad_act!E108)</f>
        <v>22625.217838151715</v>
      </c>
      <c r="F132" s="75">
        <f>IF(TrRoad_act!F108=0,"",1000000*F41/TrRoad_act!F108)</f>
        <v>37774.904615282649</v>
      </c>
      <c r="G132" s="75">
        <f>IF(TrRoad_act!G108=0,"",1000000*G41/TrRoad_act!G108)</f>
        <v>30351.167159734425</v>
      </c>
      <c r="H132" s="75">
        <f>IF(TrRoad_act!H108=0,"",1000000*H41/TrRoad_act!H108)</f>
        <v>23696.534190738188</v>
      </c>
      <c r="I132" s="75">
        <f>IF(TrRoad_act!I108=0,"",1000000*I41/TrRoad_act!I108)</f>
        <v>21826.697936015498</v>
      </c>
      <c r="J132" s="75">
        <f>IF(TrRoad_act!J108=0,"",1000000*J41/TrRoad_act!J108)</f>
        <v>19071.031560131931</v>
      </c>
      <c r="K132" s="75">
        <f>IF(TrRoad_act!K108=0,"",1000000*K41/TrRoad_act!K108)</f>
        <v>14175.350498277512</v>
      </c>
      <c r="L132" s="75">
        <f>IF(TrRoad_act!L108=0,"",1000000*L41/TrRoad_act!L108)</f>
        <v>18535.034099848963</v>
      </c>
      <c r="M132" s="75">
        <f>IF(TrRoad_act!M108=0,"",1000000*M41/TrRoad_act!M108)</f>
        <v>17534.731065710701</v>
      </c>
      <c r="N132" s="75">
        <f>IF(TrRoad_act!N108=0,"",1000000*N41/TrRoad_act!N108)</f>
        <v>16408.010780163517</v>
      </c>
      <c r="O132" s="75">
        <f>IF(TrRoad_act!O108=0,"",1000000*O41/TrRoad_act!O108)</f>
        <v>12509.323013561052</v>
      </c>
      <c r="P132" s="75">
        <f>IF(TrRoad_act!P108=0,"",1000000*P41/TrRoad_act!P108)</f>
        <v>10808.935899322745</v>
      </c>
      <c r="Q132" s="75">
        <f>IF(TrRoad_act!Q108=0,"",1000000*Q41/TrRoad_act!Q108)</f>
        <v>10675.72353171899</v>
      </c>
    </row>
    <row r="133" spans="1:17" ht="11.45" customHeight="1" x14ac:dyDescent="0.25">
      <c r="A133" s="15" t="s">
        <v>22</v>
      </c>
      <c r="B133" s="74">
        <f>IF(TrRoad_act!B109=0,"",1000000*B42/TrRoad_act!B109)</f>
        <v>139778.99112855725</v>
      </c>
      <c r="C133" s="74">
        <f>IF(TrRoad_act!C109=0,"",1000000*C42/TrRoad_act!C109)</f>
        <v>112343.61637147873</v>
      </c>
      <c r="D133" s="74">
        <f>IF(TrRoad_act!D109=0,"",1000000*D42/TrRoad_act!D109)</f>
        <v>184347.79398222288</v>
      </c>
      <c r="E133" s="74">
        <f>IF(TrRoad_act!E109=0,"",1000000*E42/TrRoad_act!E109)</f>
        <v>81622.57546396798</v>
      </c>
      <c r="F133" s="74">
        <f>IF(TrRoad_act!F109=0,"",1000000*F42/TrRoad_act!F109)</f>
        <v>92893.823398593158</v>
      </c>
      <c r="G133" s="74">
        <f>IF(TrRoad_act!G109=0,"",1000000*G42/TrRoad_act!G109)</f>
        <v>165161.53126841094</v>
      </c>
      <c r="H133" s="74">
        <f>IF(TrRoad_act!H109=0,"",1000000*H42/TrRoad_act!H109)</f>
        <v>194371.61006280931</v>
      </c>
      <c r="I133" s="74">
        <f>IF(TrRoad_act!I109=0,"",1000000*I42/TrRoad_act!I109)</f>
        <v>184244.44153387338</v>
      </c>
      <c r="J133" s="74">
        <f>IF(TrRoad_act!J109=0,"",1000000*J42/TrRoad_act!J109)</f>
        <v>191909.58180911781</v>
      </c>
      <c r="K133" s="74">
        <f>IF(TrRoad_act!K109=0,"",1000000*K42/TrRoad_act!K109)</f>
        <v>155599.25109384191</v>
      </c>
      <c r="L133" s="74">
        <f>IF(TrRoad_act!L109=0,"",1000000*L42/TrRoad_act!L109)</f>
        <v>220829.45335124113</v>
      </c>
      <c r="M133" s="74">
        <f>IF(TrRoad_act!M109=0,"",1000000*M42/TrRoad_act!M109)</f>
        <v>196775.90959379674</v>
      </c>
      <c r="N133" s="74">
        <f>IF(TrRoad_act!N109=0,"",1000000*N42/TrRoad_act!N109)</f>
        <v>185292.27462601563</v>
      </c>
      <c r="O133" s="74">
        <f>IF(TrRoad_act!O109=0,"",1000000*O42/TrRoad_act!O109)</f>
        <v>187104.8235350179</v>
      </c>
      <c r="P133" s="74">
        <f>IF(TrRoad_act!P109=0,"",1000000*P42/TrRoad_act!P109)</f>
        <v>168149.64310490663</v>
      </c>
      <c r="Q133" s="74">
        <f>IF(TrRoad_act!Q109=0,"",1000000*Q42/TrRoad_act!Q109)</f>
        <v>147613.03772194296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0.68963612057198986</v>
      </c>
      <c r="C136" s="56">
        <f t="shared" si="16"/>
        <v>0.70345997387889714</v>
      </c>
      <c r="D136" s="56">
        <f t="shared" si="16"/>
        <v>0.64463651489707674</v>
      </c>
      <c r="E136" s="56">
        <f t="shared" si="16"/>
        <v>0.69074263044689332</v>
      </c>
      <c r="F136" s="56">
        <f t="shared" si="16"/>
        <v>0.64741011535639148</v>
      </c>
      <c r="G136" s="56">
        <f t="shared" si="16"/>
        <v>0.5973933027362146</v>
      </c>
      <c r="H136" s="56">
        <f t="shared" si="16"/>
        <v>0.56596623247119804</v>
      </c>
      <c r="I136" s="56">
        <f t="shared" si="16"/>
        <v>0.54695549008072819</v>
      </c>
      <c r="J136" s="56">
        <f t="shared" si="16"/>
        <v>0.52829707405153514</v>
      </c>
      <c r="K136" s="56">
        <f t="shared" si="16"/>
        <v>0.5501313629812784</v>
      </c>
      <c r="L136" s="56">
        <f t="shared" si="16"/>
        <v>0.47947444672316064</v>
      </c>
      <c r="M136" s="56">
        <f t="shared" si="16"/>
        <v>0.47955948237531509</v>
      </c>
      <c r="N136" s="56">
        <f t="shared" si="16"/>
        <v>0.48220099838858094</v>
      </c>
      <c r="O136" s="56">
        <f t="shared" si="16"/>
        <v>0.48255160698941296</v>
      </c>
      <c r="P136" s="56">
        <f t="shared" si="16"/>
        <v>0.48496032861823946</v>
      </c>
      <c r="Q136" s="56">
        <f t="shared" si="16"/>
        <v>0.49608777266114196</v>
      </c>
    </row>
    <row r="137" spans="1:17" ht="11.45" customHeight="1" x14ac:dyDescent="0.25">
      <c r="A137" s="55" t="s">
        <v>30</v>
      </c>
      <c r="B137" s="54">
        <f t="shared" ref="B137:Q137" si="17">IF(B19=0,0,B19/B$17)</f>
        <v>1.4786737033364219E-3</v>
      </c>
      <c r="C137" s="54">
        <f t="shared" si="17"/>
        <v>1.5580865843073583E-3</v>
      </c>
      <c r="D137" s="54">
        <f t="shared" si="17"/>
        <v>1.0740377094789922E-3</v>
      </c>
      <c r="E137" s="54">
        <f t="shared" si="17"/>
        <v>1.21326355313931E-3</v>
      </c>
      <c r="F137" s="54">
        <f t="shared" si="17"/>
        <v>1.2885625941289744E-3</v>
      </c>
      <c r="G137" s="54">
        <f t="shared" si="17"/>
        <v>1.2558731702974658E-3</v>
      </c>
      <c r="H137" s="54">
        <f t="shared" si="17"/>
        <v>1.2749612058201025E-3</v>
      </c>
      <c r="I137" s="54">
        <f t="shared" si="17"/>
        <v>1.2461620901532396E-3</v>
      </c>
      <c r="J137" s="54">
        <f t="shared" si="17"/>
        <v>1.2651449849341257E-3</v>
      </c>
      <c r="K137" s="54">
        <f t="shared" si="17"/>
        <v>1.2200798438638239E-3</v>
      </c>
      <c r="L137" s="54">
        <f t="shared" si="17"/>
        <v>9.6332936707512081E-4</v>
      </c>
      <c r="M137" s="54">
        <f t="shared" si="17"/>
        <v>1.1923795680973904E-3</v>
      </c>
      <c r="N137" s="54">
        <f t="shared" si="17"/>
        <v>1.3919119203214939E-3</v>
      </c>
      <c r="O137" s="54">
        <f t="shared" si="17"/>
        <v>1.3953627859067765E-3</v>
      </c>
      <c r="P137" s="54">
        <f t="shared" si="17"/>
        <v>1.5624863515773452E-3</v>
      </c>
      <c r="Q137" s="54">
        <f t="shared" si="17"/>
        <v>1.7622427618935188E-3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0.54682515464368775</v>
      </c>
      <c r="C138" s="50">
        <f t="shared" si="18"/>
        <v>0.57087192468371284</v>
      </c>
      <c r="D138" s="50">
        <f t="shared" si="18"/>
        <v>0.53595077941998337</v>
      </c>
      <c r="E138" s="50">
        <f t="shared" si="18"/>
        <v>0.56683237424805943</v>
      </c>
      <c r="F138" s="50">
        <f t="shared" si="18"/>
        <v>0.5313441046419507</v>
      </c>
      <c r="G138" s="50">
        <f t="shared" si="18"/>
        <v>0.49820853336518495</v>
      </c>
      <c r="H138" s="50">
        <f t="shared" si="18"/>
        <v>0.46908488923488206</v>
      </c>
      <c r="I138" s="50">
        <f t="shared" si="18"/>
        <v>0.44246607208513095</v>
      </c>
      <c r="J138" s="50">
        <f t="shared" si="18"/>
        <v>0.43338069279510205</v>
      </c>
      <c r="K138" s="50">
        <f t="shared" si="18"/>
        <v>0.45329810059692849</v>
      </c>
      <c r="L138" s="50">
        <f t="shared" si="18"/>
        <v>0.39890049167555297</v>
      </c>
      <c r="M138" s="50">
        <f t="shared" si="18"/>
        <v>0.4039434791988929</v>
      </c>
      <c r="N138" s="50">
        <f t="shared" si="18"/>
        <v>0.40573712654930028</v>
      </c>
      <c r="O138" s="50">
        <f t="shared" si="18"/>
        <v>0.40934495167861701</v>
      </c>
      <c r="P138" s="50">
        <f t="shared" si="18"/>
        <v>0.41196326756328439</v>
      </c>
      <c r="Q138" s="50">
        <f t="shared" si="18"/>
        <v>0.42419582546986312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0.41035863826299629</v>
      </c>
      <c r="C139" s="52">
        <f t="shared" si="19"/>
        <v>0.4326462922605373</v>
      </c>
      <c r="D139" s="52">
        <f t="shared" si="19"/>
        <v>0.406686065014151</v>
      </c>
      <c r="E139" s="52">
        <f t="shared" si="19"/>
        <v>0.4176807251207823</v>
      </c>
      <c r="F139" s="52">
        <f t="shared" si="19"/>
        <v>0.37599610495716956</v>
      </c>
      <c r="G139" s="52">
        <f t="shared" si="19"/>
        <v>0.35402792230819574</v>
      </c>
      <c r="H139" s="52">
        <f t="shared" si="19"/>
        <v>0.32807680080463336</v>
      </c>
      <c r="I139" s="52">
        <f t="shared" si="19"/>
        <v>0.30132421887254718</v>
      </c>
      <c r="J139" s="52">
        <f t="shared" si="19"/>
        <v>0.29923667854658237</v>
      </c>
      <c r="K139" s="52">
        <f t="shared" si="19"/>
        <v>0.30101804706071966</v>
      </c>
      <c r="L139" s="52">
        <f t="shared" si="19"/>
        <v>0.2600357099643793</v>
      </c>
      <c r="M139" s="52">
        <f t="shared" si="19"/>
        <v>0.25046655370804333</v>
      </c>
      <c r="N139" s="52">
        <f t="shared" si="19"/>
        <v>0.24935633879642788</v>
      </c>
      <c r="O139" s="52">
        <f t="shared" si="19"/>
        <v>0.25418645568157749</v>
      </c>
      <c r="P139" s="52">
        <f t="shared" si="19"/>
        <v>0.25668393891794039</v>
      </c>
      <c r="Q139" s="52">
        <f t="shared" si="19"/>
        <v>0.26880949650063912</v>
      </c>
    </row>
    <row r="140" spans="1:17" ht="11.45" customHeight="1" x14ac:dyDescent="0.25">
      <c r="A140" s="53" t="s">
        <v>58</v>
      </c>
      <c r="B140" s="52">
        <f t="shared" ref="B140:Q140" si="20">IF(B22=0,0,B22/B$17)</f>
        <v>0.13646651638069157</v>
      </c>
      <c r="C140" s="52">
        <f t="shared" si="20"/>
        <v>0.13639331575784833</v>
      </c>
      <c r="D140" s="52">
        <f t="shared" si="20"/>
        <v>0.12865748889680395</v>
      </c>
      <c r="E140" s="52">
        <f t="shared" si="20"/>
        <v>0.14712463749631413</v>
      </c>
      <c r="F140" s="52">
        <f t="shared" si="20"/>
        <v>0.15225996247890608</v>
      </c>
      <c r="G140" s="52">
        <f t="shared" si="20"/>
        <v>0.13992879576901232</v>
      </c>
      <c r="H140" s="52">
        <f t="shared" si="20"/>
        <v>0.13833076728694502</v>
      </c>
      <c r="I140" s="52">
        <f t="shared" si="20"/>
        <v>0.13307292288891875</v>
      </c>
      <c r="J140" s="52">
        <f t="shared" si="20"/>
        <v>0.13050162151922415</v>
      </c>
      <c r="K140" s="52">
        <f t="shared" si="20"/>
        <v>0.14826442747381424</v>
      </c>
      <c r="L140" s="52">
        <f t="shared" si="20"/>
        <v>0.13421271572106838</v>
      </c>
      <c r="M140" s="52">
        <f t="shared" si="20"/>
        <v>0.1354729561827564</v>
      </c>
      <c r="N140" s="52">
        <f t="shared" si="20"/>
        <v>0.13758848218779404</v>
      </c>
      <c r="O140" s="52">
        <f t="shared" si="20"/>
        <v>0.1360036144932148</v>
      </c>
      <c r="P140" s="52">
        <f t="shared" si="20"/>
        <v>0.13664432930803189</v>
      </c>
      <c r="Q140" s="52">
        <f t="shared" si="20"/>
        <v>0.13483588108679487</v>
      </c>
    </row>
    <row r="141" spans="1:17" ht="11.45" customHeight="1" x14ac:dyDescent="0.25">
      <c r="A141" s="53" t="s">
        <v>57</v>
      </c>
      <c r="B141" s="52">
        <f t="shared" ref="B141:Q141" si="21">IF(B23=0,0,B23/B$17)</f>
        <v>0</v>
      </c>
      <c r="C141" s="52">
        <f t="shared" si="21"/>
        <v>0</v>
      </c>
      <c r="D141" s="52">
        <f t="shared" si="21"/>
        <v>0</v>
      </c>
      <c r="E141" s="52">
        <f t="shared" si="21"/>
        <v>0</v>
      </c>
      <c r="F141" s="52">
        <f t="shared" si="21"/>
        <v>0</v>
      </c>
      <c r="G141" s="52">
        <f t="shared" si="21"/>
        <v>5.762766336645127E-4</v>
      </c>
      <c r="H141" s="52">
        <f t="shared" si="21"/>
        <v>5.6724563717440945E-4</v>
      </c>
      <c r="I141" s="52">
        <f t="shared" si="21"/>
        <v>5.1622902082808816E-4</v>
      </c>
      <c r="J141" s="52">
        <f t="shared" si="21"/>
        <v>4.8199738336566025E-4</v>
      </c>
      <c r="K141" s="52">
        <f t="shared" si="21"/>
        <v>5.4327675299470032E-4</v>
      </c>
      <c r="L141" s="52">
        <f t="shared" si="21"/>
        <v>9.3381317365185713E-4</v>
      </c>
      <c r="M141" s="52">
        <f t="shared" si="21"/>
        <v>1.3821822572083904E-2</v>
      </c>
      <c r="N141" s="52">
        <f t="shared" si="21"/>
        <v>1.5186087293671192E-2</v>
      </c>
      <c r="O141" s="52">
        <f t="shared" si="21"/>
        <v>1.6246509812130668E-2</v>
      </c>
      <c r="P141" s="52">
        <f t="shared" si="21"/>
        <v>1.5158554961433555E-2</v>
      </c>
      <c r="Q141" s="52">
        <f t="shared" si="21"/>
        <v>1.7383866588398925E-2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1.8323166653270854E-3</v>
      </c>
      <c r="D142" s="52">
        <f t="shared" si="22"/>
        <v>6.072255090284667E-4</v>
      </c>
      <c r="E142" s="52">
        <f t="shared" si="22"/>
        <v>2.0270116309630808E-3</v>
      </c>
      <c r="F142" s="52">
        <f t="shared" si="22"/>
        <v>3.0880372058750684E-3</v>
      </c>
      <c r="G142" s="52">
        <f t="shared" si="22"/>
        <v>3.6755386543123737E-3</v>
      </c>
      <c r="H142" s="52">
        <f t="shared" si="22"/>
        <v>2.1100755061292131E-3</v>
      </c>
      <c r="I142" s="52">
        <f t="shared" si="22"/>
        <v>7.5527013028368929E-3</v>
      </c>
      <c r="J142" s="52">
        <f t="shared" si="22"/>
        <v>3.160395345929871E-3</v>
      </c>
      <c r="K142" s="52">
        <f t="shared" si="22"/>
        <v>3.4723493093999302E-3</v>
      </c>
      <c r="L142" s="52">
        <f t="shared" si="22"/>
        <v>3.718252816453414E-3</v>
      </c>
      <c r="M142" s="52">
        <f t="shared" si="22"/>
        <v>4.1821467360092955E-3</v>
      </c>
      <c r="N142" s="52">
        <f t="shared" si="22"/>
        <v>3.6058670984907009E-3</v>
      </c>
      <c r="O142" s="52">
        <f t="shared" si="22"/>
        <v>2.9080113060658344E-3</v>
      </c>
      <c r="P142" s="52">
        <f t="shared" si="22"/>
        <v>3.4732948993685393E-3</v>
      </c>
      <c r="Q142" s="52">
        <f t="shared" si="22"/>
        <v>3.1610358339894894E-3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3.5117291644148387E-7</v>
      </c>
      <c r="O143" s="52">
        <f t="shared" si="23"/>
        <v>3.6038562833665979E-7</v>
      </c>
      <c r="P143" s="52">
        <f t="shared" si="23"/>
        <v>3.1494765099580285E-6</v>
      </c>
      <c r="Q143" s="52">
        <f t="shared" si="23"/>
        <v>5.545460040685898E-6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0.14133229222496574</v>
      </c>
      <c r="C145" s="50">
        <f t="shared" si="25"/>
        <v>0.13102996261087707</v>
      </c>
      <c r="D145" s="50">
        <f t="shared" si="25"/>
        <v>0.10761169776761441</v>
      </c>
      <c r="E145" s="50">
        <f t="shared" si="25"/>
        <v>0.12269699264569464</v>
      </c>
      <c r="F145" s="50">
        <f t="shared" si="25"/>
        <v>0.11477744812031179</v>
      </c>
      <c r="G145" s="50">
        <f t="shared" si="25"/>
        <v>9.7928896200732252E-2</v>
      </c>
      <c r="H145" s="50">
        <f t="shared" si="25"/>
        <v>9.5606382030495957E-2</v>
      </c>
      <c r="I145" s="50">
        <f t="shared" si="25"/>
        <v>0.10324325590544411</v>
      </c>
      <c r="J145" s="50">
        <f t="shared" si="25"/>
        <v>9.3651236271498878E-2</v>
      </c>
      <c r="K145" s="50">
        <f t="shared" si="25"/>
        <v>9.5613182540486036E-2</v>
      </c>
      <c r="L145" s="50">
        <f t="shared" si="25"/>
        <v>7.9610625680532496E-2</v>
      </c>
      <c r="M145" s="50">
        <f t="shared" si="25"/>
        <v>7.4423623608324746E-2</v>
      </c>
      <c r="N145" s="50">
        <f t="shared" si="25"/>
        <v>7.5071959918959222E-2</v>
      </c>
      <c r="O145" s="50">
        <f t="shared" si="25"/>
        <v>7.1811292524889173E-2</v>
      </c>
      <c r="P145" s="50">
        <f t="shared" si="25"/>
        <v>7.1434574703377746E-2</v>
      </c>
      <c r="Q145" s="50">
        <f t="shared" si="25"/>
        <v>7.0129704429385264E-2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0</v>
      </c>
      <c r="C146" s="52">
        <f t="shared" si="26"/>
        <v>0</v>
      </c>
      <c r="D146" s="52">
        <f t="shared" si="26"/>
        <v>0</v>
      </c>
      <c r="E146" s="52">
        <f t="shared" si="26"/>
        <v>0</v>
      </c>
      <c r="F146" s="52">
        <f t="shared" si="26"/>
        <v>0</v>
      </c>
      <c r="G146" s="52">
        <f t="shared" si="26"/>
        <v>0</v>
      </c>
      <c r="H146" s="52">
        <f t="shared" si="26"/>
        <v>0</v>
      </c>
      <c r="I146" s="52">
        <f t="shared" si="26"/>
        <v>0</v>
      </c>
      <c r="J146" s="52">
        <f t="shared" si="26"/>
        <v>0</v>
      </c>
      <c r="K146" s="52">
        <f t="shared" si="26"/>
        <v>0</v>
      </c>
      <c r="L146" s="52">
        <f t="shared" si="26"/>
        <v>0</v>
      </c>
      <c r="M146" s="52">
        <f t="shared" si="26"/>
        <v>0</v>
      </c>
      <c r="N146" s="52">
        <f t="shared" si="26"/>
        <v>0</v>
      </c>
      <c r="O146" s="52">
        <f t="shared" si="26"/>
        <v>0</v>
      </c>
      <c r="P146" s="52">
        <f t="shared" si="26"/>
        <v>0</v>
      </c>
      <c r="Q146" s="52">
        <f t="shared" si="26"/>
        <v>0</v>
      </c>
    </row>
    <row r="147" spans="1:17" ht="11.45" customHeight="1" x14ac:dyDescent="0.25">
      <c r="A147" s="53" t="s">
        <v>58</v>
      </c>
      <c r="B147" s="52">
        <f t="shared" ref="B147:Q147" si="27">IF(B29=0,0,B29/B$17)</f>
        <v>0.14133229222496574</v>
      </c>
      <c r="C147" s="52">
        <f t="shared" si="27"/>
        <v>0.13102996261087707</v>
      </c>
      <c r="D147" s="52">
        <f t="shared" si="27"/>
        <v>0.10761169776761441</v>
      </c>
      <c r="E147" s="52">
        <f t="shared" si="27"/>
        <v>0.12269699264569464</v>
      </c>
      <c r="F147" s="52">
        <f t="shared" si="27"/>
        <v>0.11477744812031179</v>
      </c>
      <c r="G147" s="52">
        <f t="shared" si="27"/>
        <v>9.7928896200732252E-2</v>
      </c>
      <c r="H147" s="52">
        <f t="shared" si="27"/>
        <v>9.5606382030495957E-2</v>
      </c>
      <c r="I147" s="52">
        <f t="shared" si="27"/>
        <v>0.10324325590544411</v>
      </c>
      <c r="J147" s="52">
        <f t="shared" si="27"/>
        <v>9.3651236271498878E-2</v>
      </c>
      <c r="K147" s="52">
        <f t="shared" si="27"/>
        <v>9.5613182540486036E-2</v>
      </c>
      <c r="L147" s="52">
        <f t="shared" si="27"/>
        <v>7.9610625680532496E-2</v>
      </c>
      <c r="M147" s="52">
        <f t="shared" si="27"/>
        <v>7.4423623608324746E-2</v>
      </c>
      <c r="N147" s="52">
        <f t="shared" si="27"/>
        <v>7.5071959918959222E-2</v>
      </c>
      <c r="O147" s="52">
        <f t="shared" si="27"/>
        <v>7.1811292524889173E-2</v>
      </c>
      <c r="P147" s="52">
        <f t="shared" si="27"/>
        <v>7.1434574703377746E-2</v>
      </c>
      <c r="Q147" s="52">
        <f t="shared" si="27"/>
        <v>7.0129704429385264E-2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0</v>
      </c>
      <c r="D148" s="52">
        <f t="shared" si="28"/>
        <v>0</v>
      </c>
      <c r="E148" s="52">
        <f t="shared" si="28"/>
        <v>0</v>
      </c>
      <c r="F148" s="52">
        <f t="shared" si="28"/>
        <v>0</v>
      </c>
      <c r="G148" s="52">
        <f t="shared" si="28"/>
        <v>0</v>
      </c>
      <c r="H148" s="52">
        <f t="shared" si="28"/>
        <v>0</v>
      </c>
      <c r="I148" s="52">
        <f t="shared" si="28"/>
        <v>0</v>
      </c>
      <c r="J148" s="52">
        <f t="shared" si="28"/>
        <v>0</v>
      </c>
      <c r="K148" s="52">
        <f t="shared" si="28"/>
        <v>0</v>
      </c>
      <c r="L148" s="52">
        <f t="shared" si="28"/>
        <v>0</v>
      </c>
      <c r="M148" s="52">
        <f t="shared" si="28"/>
        <v>0</v>
      </c>
      <c r="N148" s="52">
        <f t="shared" si="28"/>
        <v>0</v>
      </c>
      <c r="O148" s="52">
        <f t="shared" si="28"/>
        <v>0</v>
      </c>
      <c r="P148" s="52">
        <f t="shared" si="28"/>
        <v>0</v>
      </c>
      <c r="Q148" s="52">
        <f t="shared" si="28"/>
        <v>0</v>
      </c>
    </row>
    <row r="149" spans="1:17" ht="11.45" customHeight="1" x14ac:dyDescent="0.25">
      <c r="A149" s="53" t="s">
        <v>56</v>
      </c>
      <c r="B149" s="52">
        <f t="shared" ref="B149:Q149" si="29">IF(B31=0,0,B31/B$17)</f>
        <v>0</v>
      </c>
      <c r="C149" s="52">
        <f t="shared" si="29"/>
        <v>0</v>
      </c>
      <c r="D149" s="52">
        <f t="shared" si="29"/>
        <v>0</v>
      </c>
      <c r="E149" s="52">
        <f t="shared" si="29"/>
        <v>0</v>
      </c>
      <c r="F149" s="52">
        <f t="shared" si="29"/>
        <v>0</v>
      </c>
      <c r="G149" s="52">
        <f t="shared" si="29"/>
        <v>0</v>
      </c>
      <c r="H149" s="52">
        <f t="shared" si="29"/>
        <v>0</v>
      </c>
      <c r="I149" s="52">
        <f t="shared" si="29"/>
        <v>0</v>
      </c>
      <c r="J149" s="52">
        <f t="shared" si="29"/>
        <v>0</v>
      </c>
      <c r="K149" s="52">
        <f t="shared" si="29"/>
        <v>0</v>
      </c>
      <c r="L149" s="52">
        <f t="shared" si="29"/>
        <v>0</v>
      </c>
      <c r="M149" s="52">
        <f t="shared" si="29"/>
        <v>0</v>
      </c>
      <c r="N149" s="52">
        <f t="shared" si="29"/>
        <v>0</v>
      </c>
      <c r="O149" s="52">
        <f t="shared" si="29"/>
        <v>0</v>
      </c>
      <c r="P149" s="52">
        <f t="shared" si="29"/>
        <v>0</v>
      </c>
      <c r="Q149" s="52">
        <f t="shared" si="29"/>
        <v>0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0.31036387942801008</v>
      </c>
      <c r="C151" s="56">
        <f t="shared" si="31"/>
        <v>0.29654002612110275</v>
      </c>
      <c r="D151" s="56">
        <f t="shared" si="31"/>
        <v>0.35536348510292326</v>
      </c>
      <c r="E151" s="56">
        <f t="shared" si="31"/>
        <v>0.30925736955310673</v>
      </c>
      <c r="F151" s="56">
        <f t="shared" si="31"/>
        <v>0.35258988464360863</v>
      </c>
      <c r="G151" s="56">
        <f t="shared" si="31"/>
        <v>0.40260669726378545</v>
      </c>
      <c r="H151" s="56">
        <f t="shared" si="31"/>
        <v>0.43403376752880191</v>
      </c>
      <c r="I151" s="56">
        <f t="shared" si="31"/>
        <v>0.45304450991927175</v>
      </c>
      <c r="J151" s="56">
        <f t="shared" si="31"/>
        <v>0.4717029259484648</v>
      </c>
      <c r="K151" s="56">
        <f t="shared" si="31"/>
        <v>0.4498686370187216</v>
      </c>
      <c r="L151" s="56">
        <f t="shared" si="31"/>
        <v>0.52052555327683947</v>
      </c>
      <c r="M151" s="56">
        <f t="shared" si="31"/>
        <v>0.52044051762468491</v>
      </c>
      <c r="N151" s="56">
        <f t="shared" si="31"/>
        <v>0.51779900161141912</v>
      </c>
      <c r="O151" s="56">
        <f t="shared" si="31"/>
        <v>0.51744839301058698</v>
      </c>
      <c r="P151" s="56">
        <f t="shared" si="31"/>
        <v>0.51503967138176043</v>
      </c>
      <c r="Q151" s="56">
        <f t="shared" si="31"/>
        <v>0.50391222733885799</v>
      </c>
    </row>
    <row r="152" spans="1:17" ht="11.45" customHeight="1" x14ac:dyDescent="0.25">
      <c r="A152" s="55" t="s">
        <v>27</v>
      </c>
      <c r="B152" s="54">
        <f t="shared" ref="B152:Q152" si="32">IF(B34=0,0,B34/B$17)</f>
        <v>0.10410255974519607</v>
      </c>
      <c r="C152" s="54">
        <f t="shared" si="32"/>
        <v>0.1045117268938552</v>
      </c>
      <c r="D152" s="54">
        <f t="shared" si="32"/>
        <v>9.6574451331676442E-2</v>
      </c>
      <c r="E152" s="54">
        <f t="shared" si="32"/>
        <v>0.10255698664983788</v>
      </c>
      <c r="F152" s="54">
        <f t="shared" si="32"/>
        <v>0.10776083817699601</v>
      </c>
      <c r="G152" s="54">
        <f t="shared" si="32"/>
        <v>0.10126307663542478</v>
      </c>
      <c r="H152" s="54">
        <f t="shared" si="32"/>
        <v>8.4476330936755509E-2</v>
      </c>
      <c r="I152" s="54">
        <f t="shared" si="32"/>
        <v>9.237582853666608E-2</v>
      </c>
      <c r="J152" s="54">
        <f t="shared" si="32"/>
        <v>8.8358743433243153E-2</v>
      </c>
      <c r="K152" s="54">
        <f t="shared" si="32"/>
        <v>0.10318842590813442</v>
      </c>
      <c r="L152" s="54">
        <f t="shared" si="32"/>
        <v>9.6455859993119369E-2</v>
      </c>
      <c r="M152" s="54">
        <f t="shared" si="32"/>
        <v>0.10100808432827578</v>
      </c>
      <c r="N152" s="54">
        <f t="shared" si="32"/>
        <v>0.11134964720552587</v>
      </c>
      <c r="O152" s="54">
        <f t="shared" si="32"/>
        <v>0.10048616838796309</v>
      </c>
      <c r="P152" s="54">
        <f t="shared" si="32"/>
        <v>8.7570325382639758E-2</v>
      </c>
      <c r="Q152" s="54">
        <f t="shared" si="32"/>
        <v>0.10346306342482571</v>
      </c>
    </row>
    <row r="153" spans="1:17" ht="11.45" customHeight="1" x14ac:dyDescent="0.25">
      <c r="A153" s="53" t="s">
        <v>59</v>
      </c>
      <c r="B153" s="52">
        <f t="shared" ref="B153:Q153" si="33">IF(B35=0,0,B35/B$17)</f>
        <v>2.9100871599850874E-2</v>
      </c>
      <c r="C153" s="52">
        <f t="shared" si="33"/>
        <v>2.9724156975233441E-2</v>
      </c>
      <c r="D153" s="52">
        <f t="shared" si="33"/>
        <v>2.3948648106923827E-2</v>
      </c>
      <c r="E153" s="52">
        <f t="shared" si="33"/>
        <v>2.6392157008568048E-2</v>
      </c>
      <c r="F153" s="52">
        <f t="shared" si="33"/>
        <v>3.2175930172099389E-2</v>
      </c>
      <c r="G153" s="52">
        <f t="shared" si="33"/>
        <v>2.8846179788935552E-2</v>
      </c>
      <c r="H153" s="52">
        <f t="shared" si="33"/>
        <v>2.8686568343307944E-2</v>
      </c>
      <c r="I153" s="52">
        <f t="shared" si="33"/>
        <v>2.7649140316575397E-2</v>
      </c>
      <c r="J153" s="52">
        <f t="shared" si="33"/>
        <v>2.6865360925295262E-2</v>
      </c>
      <c r="K153" s="52">
        <f t="shared" si="33"/>
        <v>2.9247857473589194E-2</v>
      </c>
      <c r="L153" s="52">
        <f t="shared" si="33"/>
        <v>1.880669953500538E-2</v>
      </c>
      <c r="M153" s="52">
        <f t="shared" si="33"/>
        <v>1.9853772468827309E-2</v>
      </c>
      <c r="N153" s="52">
        <f t="shared" si="33"/>
        <v>2.0955007412906221E-2</v>
      </c>
      <c r="O153" s="52">
        <f t="shared" si="33"/>
        <v>2.1395236229379878E-2</v>
      </c>
      <c r="P153" s="52">
        <f t="shared" si="33"/>
        <v>2.0428277883132916E-2</v>
      </c>
      <c r="Q153" s="52">
        <f t="shared" si="33"/>
        <v>2.4507261634520262E-2</v>
      </c>
    </row>
    <row r="154" spans="1:17" ht="11.45" customHeight="1" x14ac:dyDescent="0.25">
      <c r="A154" s="53" t="s">
        <v>58</v>
      </c>
      <c r="B154" s="52">
        <f t="shared" ref="B154:Q154" si="34">IF(B36=0,0,B36/B$17)</f>
        <v>7.5001688145345191E-2</v>
      </c>
      <c r="C154" s="52">
        <f t="shared" si="34"/>
        <v>7.4787569918621746E-2</v>
      </c>
      <c r="D154" s="52">
        <f t="shared" si="34"/>
        <v>7.2625803224752622E-2</v>
      </c>
      <c r="E154" s="52">
        <f t="shared" si="34"/>
        <v>7.6164829641269846E-2</v>
      </c>
      <c r="F154" s="52">
        <f t="shared" si="34"/>
        <v>7.5584908004896631E-2</v>
      </c>
      <c r="G154" s="52">
        <f t="shared" si="34"/>
        <v>7.241689684648922E-2</v>
      </c>
      <c r="H154" s="52">
        <f t="shared" si="34"/>
        <v>5.5789762593447562E-2</v>
      </c>
      <c r="I154" s="52">
        <f t="shared" si="34"/>
        <v>6.4726688220090686E-2</v>
      </c>
      <c r="J154" s="52">
        <f t="shared" si="34"/>
        <v>6.1493382507947891E-2</v>
      </c>
      <c r="K154" s="52">
        <f t="shared" si="34"/>
        <v>7.3940568434545217E-2</v>
      </c>
      <c r="L154" s="52">
        <f t="shared" si="34"/>
        <v>7.7649160458114E-2</v>
      </c>
      <c r="M154" s="52">
        <f t="shared" si="34"/>
        <v>8.1154311859448464E-2</v>
      </c>
      <c r="N154" s="52">
        <f t="shared" si="34"/>
        <v>9.0389403131670182E-2</v>
      </c>
      <c r="O154" s="52">
        <f t="shared" si="34"/>
        <v>7.9083039964353855E-2</v>
      </c>
      <c r="P154" s="52">
        <f t="shared" si="34"/>
        <v>6.7134438948287065E-2</v>
      </c>
      <c r="Q154" s="52">
        <f t="shared" si="34"/>
        <v>7.8934796315613065E-2</v>
      </c>
    </row>
    <row r="155" spans="1:17" ht="11.45" customHeight="1" x14ac:dyDescent="0.25">
      <c r="A155" s="53" t="s">
        <v>57</v>
      </c>
      <c r="B155" s="52">
        <f t="shared" ref="B155:Q155" si="35">IF(B37=0,0,B37/B$17)</f>
        <v>0</v>
      </c>
      <c r="C155" s="52">
        <f t="shared" si="35"/>
        <v>0</v>
      </c>
      <c r="D155" s="52">
        <f t="shared" si="35"/>
        <v>0</v>
      </c>
      <c r="E155" s="52">
        <f t="shared" si="35"/>
        <v>0</v>
      </c>
      <c r="F155" s="52">
        <f t="shared" si="35"/>
        <v>0</v>
      </c>
      <c r="G155" s="52">
        <f t="shared" si="35"/>
        <v>0</v>
      </c>
      <c r="H155" s="52">
        <f t="shared" si="35"/>
        <v>0</v>
      </c>
      <c r="I155" s="52">
        <f t="shared" si="35"/>
        <v>0</v>
      </c>
      <c r="J155" s="52">
        <f t="shared" si="35"/>
        <v>0</v>
      </c>
      <c r="K155" s="52">
        <f t="shared" si="35"/>
        <v>0</v>
      </c>
      <c r="L155" s="52">
        <f t="shared" si="35"/>
        <v>0</v>
      </c>
      <c r="M155" s="52">
        <f t="shared" si="35"/>
        <v>0</v>
      </c>
      <c r="N155" s="52">
        <f t="shared" si="35"/>
        <v>3.0186785141736301E-6</v>
      </c>
      <c r="O155" s="52">
        <f t="shared" si="35"/>
        <v>3.5535035241955566E-6</v>
      </c>
      <c r="P155" s="52">
        <f t="shared" si="35"/>
        <v>4.1516940659073895E-6</v>
      </c>
      <c r="Q155" s="52">
        <f t="shared" si="35"/>
        <v>1.6746005731922158E-5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0</v>
      </c>
      <c r="D156" s="52">
        <f t="shared" si="36"/>
        <v>0</v>
      </c>
      <c r="E156" s="52">
        <f t="shared" si="36"/>
        <v>0</v>
      </c>
      <c r="F156" s="52">
        <f t="shared" si="36"/>
        <v>0</v>
      </c>
      <c r="G156" s="52">
        <f t="shared" si="36"/>
        <v>0</v>
      </c>
      <c r="H156" s="52">
        <f t="shared" si="36"/>
        <v>0</v>
      </c>
      <c r="I156" s="52">
        <f t="shared" si="36"/>
        <v>0</v>
      </c>
      <c r="J156" s="52">
        <f t="shared" si="36"/>
        <v>0</v>
      </c>
      <c r="K156" s="52">
        <f t="shared" si="36"/>
        <v>0</v>
      </c>
      <c r="L156" s="52">
        <f t="shared" si="36"/>
        <v>0</v>
      </c>
      <c r="M156" s="52">
        <f t="shared" si="36"/>
        <v>0</v>
      </c>
      <c r="N156" s="52">
        <f t="shared" si="36"/>
        <v>2.2179824352932209E-6</v>
      </c>
      <c r="O156" s="52">
        <f t="shared" si="36"/>
        <v>4.3386907051724628E-6</v>
      </c>
      <c r="P156" s="52">
        <f t="shared" si="36"/>
        <v>3.4568571538787969E-6</v>
      </c>
      <c r="Q156" s="52">
        <f t="shared" si="36"/>
        <v>4.2594689604611015E-6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0.20626131968281403</v>
      </c>
      <c r="C158" s="50">
        <f t="shared" si="38"/>
        <v>0.19202829922724757</v>
      </c>
      <c r="D158" s="50">
        <f t="shared" si="38"/>
        <v>0.25878903377124679</v>
      </c>
      <c r="E158" s="50">
        <f t="shared" si="38"/>
        <v>0.20670038290326886</v>
      </c>
      <c r="F158" s="50">
        <f t="shared" si="38"/>
        <v>0.24482904646661263</v>
      </c>
      <c r="G158" s="50">
        <f t="shared" si="38"/>
        <v>0.30134362062836068</v>
      </c>
      <c r="H158" s="50">
        <f t="shared" si="38"/>
        <v>0.34955743659204641</v>
      </c>
      <c r="I158" s="50">
        <f t="shared" si="38"/>
        <v>0.36066868138260572</v>
      </c>
      <c r="J158" s="50">
        <f t="shared" si="38"/>
        <v>0.38334418251522168</v>
      </c>
      <c r="K158" s="50">
        <f t="shared" si="38"/>
        <v>0.34668021111058722</v>
      </c>
      <c r="L158" s="50">
        <f t="shared" si="38"/>
        <v>0.42406969328372007</v>
      </c>
      <c r="M158" s="50">
        <f t="shared" si="38"/>
        <v>0.41943243329640922</v>
      </c>
      <c r="N158" s="50">
        <f t="shared" si="38"/>
        <v>0.4064493544058933</v>
      </c>
      <c r="O158" s="50">
        <f t="shared" si="38"/>
        <v>0.41696222462262389</v>
      </c>
      <c r="P158" s="50">
        <f t="shared" si="38"/>
        <v>0.42746934599912068</v>
      </c>
      <c r="Q158" s="50">
        <f t="shared" si="38"/>
        <v>0.40044916391403224</v>
      </c>
    </row>
    <row r="159" spans="1:17" ht="11.45" customHeight="1" x14ac:dyDescent="0.25">
      <c r="A159" s="53" t="s">
        <v>23</v>
      </c>
      <c r="B159" s="52">
        <f t="shared" ref="B159:Q159" si="39">IF(B41=0,0,B41/B$17)</f>
        <v>9.8953278056698693E-2</v>
      </c>
      <c r="C159" s="52">
        <f t="shared" si="39"/>
        <v>0.10015118132639694</v>
      </c>
      <c r="D159" s="52">
        <f t="shared" si="39"/>
        <v>0.13389343260089362</v>
      </c>
      <c r="E159" s="52">
        <f t="shared" si="39"/>
        <v>0.14397940332569145</v>
      </c>
      <c r="F159" s="52">
        <f t="shared" si="39"/>
        <v>0.16103893898615843</v>
      </c>
      <c r="G159" s="52">
        <f t="shared" si="39"/>
        <v>0.16440439031646384</v>
      </c>
      <c r="H159" s="52">
        <f t="shared" si="39"/>
        <v>0.18308856912354951</v>
      </c>
      <c r="I159" s="52">
        <f t="shared" si="39"/>
        <v>0.18016145664538505</v>
      </c>
      <c r="J159" s="52">
        <f t="shared" si="39"/>
        <v>0.21051598681159481</v>
      </c>
      <c r="K159" s="52">
        <f t="shared" si="39"/>
        <v>0.1935493718176218</v>
      </c>
      <c r="L159" s="52">
        <f t="shared" si="39"/>
        <v>0.22857092063255238</v>
      </c>
      <c r="M159" s="52">
        <f t="shared" si="39"/>
        <v>0.22831921626713511</v>
      </c>
      <c r="N159" s="52">
        <f t="shared" si="39"/>
        <v>0.21872828080634771</v>
      </c>
      <c r="O159" s="52">
        <f t="shared" si="39"/>
        <v>0.21060311711839524</v>
      </c>
      <c r="P159" s="52">
        <f t="shared" si="39"/>
        <v>0.23365257196772746</v>
      </c>
      <c r="Q159" s="52">
        <f t="shared" si="39"/>
        <v>0.21156144958125678</v>
      </c>
    </row>
    <row r="160" spans="1:17" ht="11.45" customHeight="1" x14ac:dyDescent="0.25">
      <c r="A160" s="47" t="s">
        <v>22</v>
      </c>
      <c r="B160" s="46">
        <f t="shared" ref="B160:Q160" si="40">IF(B42=0,0,B42/B$17)</f>
        <v>0.10730804162611533</v>
      </c>
      <c r="C160" s="46">
        <f t="shared" si="40"/>
        <v>9.1877117900850611E-2</v>
      </c>
      <c r="D160" s="46">
        <f t="shared" si="40"/>
        <v>0.12489560117035318</v>
      </c>
      <c r="E160" s="46">
        <f t="shared" si="40"/>
        <v>6.2720979577577385E-2</v>
      </c>
      <c r="F160" s="46">
        <f t="shared" si="40"/>
        <v>8.3790107480454235E-2</v>
      </c>
      <c r="G160" s="46">
        <f t="shared" si="40"/>
        <v>0.13693923031189684</v>
      </c>
      <c r="H160" s="46">
        <f t="shared" si="40"/>
        <v>0.16646886746849693</v>
      </c>
      <c r="I160" s="46">
        <f t="shared" si="40"/>
        <v>0.18050722473722064</v>
      </c>
      <c r="J160" s="46">
        <f t="shared" si="40"/>
        <v>0.17282819570362681</v>
      </c>
      <c r="K160" s="46">
        <f t="shared" si="40"/>
        <v>0.15313083929296539</v>
      </c>
      <c r="L160" s="46">
        <f t="shared" si="40"/>
        <v>0.19549877265116772</v>
      </c>
      <c r="M160" s="46">
        <f t="shared" si="40"/>
        <v>0.19111321702927406</v>
      </c>
      <c r="N160" s="46">
        <f t="shared" si="40"/>
        <v>0.1877210735995456</v>
      </c>
      <c r="O160" s="46">
        <f t="shared" si="40"/>
        <v>0.20635910750422864</v>
      </c>
      <c r="P160" s="46">
        <f t="shared" si="40"/>
        <v>0.19381677403139319</v>
      </c>
      <c r="Q160" s="46">
        <f t="shared" si="40"/>
        <v>0.18888771433277546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1449133.2703494837</v>
      </c>
      <c r="C3" s="41">
        <f>TrRoad_act!C57</f>
        <v>1472148.2939361285</v>
      </c>
      <c r="D3" s="41">
        <f>TrRoad_act!D57</f>
        <v>1515951.8338992663</v>
      </c>
      <c r="E3" s="41">
        <f>TrRoad_act!E57</f>
        <v>1557018.8323634872</v>
      </c>
      <c r="F3" s="41">
        <f>TrRoad_act!F57</f>
        <v>1508709.772138861</v>
      </c>
      <c r="G3" s="41">
        <f>TrRoad_act!G57</f>
        <v>1522589.1211631952</v>
      </c>
      <c r="H3" s="41">
        <f>TrRoad_act!H57</f>
        <v>1568844.549194067</v>
      </c>
      <c r="I3" s="41">
        <f>TrRoad_act!I57</f>
        <v>1697658.5607816728</v>
      </c>
      <c r="J3" s="41">
        <f>TrRoad_act!J57</f>
        <v>1840225.5270802327</v>
      </c>
      <c r="K3" s="41">
        <f>TrRoad_act!K57</f>
        <v>1906187.8160308064</v>
      </c>
      <c r="L3" s="41">
        <f>TrRoad_act!L57</f>
        <v>1997196.4361185795</v>
      </c>
      <c r="M3" s="41">
        <f>TrRoad_act!M57</f>
        <v>2086608.6928423676</v>
      </c>
      <c r="N3" s="41">
        <f>TrRoad_act!N57</f>
        <v>2170328.5488910126</v>
      </c>
      <c r="O3" s="41">
        <f>TrRoad_act!O57</f>
        <v>2234993.8858957533</v>
      </c>
      <c r="P3" s="41">
        <f>TrRoad_act!P57</f>
        <v>2314271.5737093631</v>
      </c>
      <c r="Q3" s="41">
        <f>TrRoad_act!Q57</f>
        <v>2415654.3016936309</v>
      </c>
    </row>
    <row r="4" spans="1:17" ht="11.45" customHeight="1" x14ac:dyDescent="0.25">
      <c r="A4" s="25" t="s">
        <v>39</v>
      </c>
      <c r="B4" s="40">
        <f>TrRoad_act!B58</f>
        <v>1330996</v>
      </c>
      <c r="C4" s="40">
        <f>TrRoad_act!C58</f>
        <v>1350365</v>
      </c>
      <c r="D4" s="40">
        <f>TrRoad_act!D58</f>
        <v>1385634</v>
      </c>
      <c r="E4" s="40">
        <f>TrRoad_act!E58</f>
        <v>1415761</v>
      </c>
      <c r="F4" s="40">
        <f>TrRoad_act!F58</f>
        <v>1366755</v>
      </c>
      <c r="G4" s="40">
        <f>TrRoad_act!G58</f>
        <v>1361719</v>
      </c>
      <c r="H4" s="40">
        <f>TrRoad_act!H58</f>
        <v>1392378</v>
      </c>
      <c r="I4" s="40">
        <f>TrRoad_act!I58</f>
        <v>1496180</v>
      </c>
      <c r="J4" s="40">
        <f>TrRoad_act!J58</f>
        <v>1609070</v>
      </c>
      <c r="K4" s="40">
        <f>TrRoad_act!K58</f>
        <v>1654154</v>
      </c>
      <c r="L4" s="40">
        <f>TrRoad_act!L58</f>
        <v>1738244</v>
      </c>
      <c r="M4" s="40">
        <f>TrRoad_act!M58</f>
        <v>1822501</v>
      </c>
      <c r="N4" s="40">
        <f>TrRoad_act!N58</f>
        <v>1901479</v>
      </c>
      <c r="O4" s="40">
        <f>TrRoad_act!O58</f>
        <v>1962931</v>
      </c>
      <c r="P4" s="40">
        <f>TrRoad_act!P58</f>
        <v>2039005</v>
      </c>
      <c r="Q4" s="40">
        <f>TrRoad_act!Q58</f>
        <v>2132496</v>
      </c>
    </row>
    <row r="5" spans="1:17" ht="11.45" customHeight="1" x14ac:dyDescent="0.25">
      <c r="A5" s="23" t="s">
        <v>30</v>
      </c>
      <c r="B5" s="39">
        <f>TrRoad_act!B59</f>
        <v>45647</v>
      </c>
      <c r="C5" s="39">
        <f>TrRoad_act!C59</f>
        <v>46676</v>
      </c>
      <c r="D5" s="39">
        <f>TrRoad_act!D59</f>
        <v>47900</v>
      </c>
      <c r="E5" s="39">
        <f>TrRoad_act!E59</f>
        <v>48709</v>
      </c>
      <c r="F5" s="39">
        <f>TrRoad_act!F59</f>
        <v>48645</v>
      </c>
      <c r="G5" s="39">
        <f>TrRoad_act!G59</f>
        <v>48623</v>
      </c>
      <c r="H5" s="39">
        <f>TrRoad_act!H59</f>
        <v>49559</v>
      </c>
      <c r="I5" s="39">
        <f>TrRoad_act!I59</f>
        <v>51495</v>
      </c>
      <c r="J5" s="39">
        <f>TrRoad_act!J59</f>
        <v>53378</v>
      </c>
      <c r="K5" s="39">
        <f>TrRoad_act!K59</f>
        <v>55443</v>
      </c>
      <c r="L5" s="39">
        <f>TrRoad_act!L59</f>
        <v>59563</v>
      </c>
      <c r="M5" s="39">
        <f>TrRoad_act!M59</f>
        <v>63859</v>
      </c>
      <c r="N5" s="39">
        <f>TrRoad_act!N59</f>
        <v>68063</v>
      </c>
      <c r="O5" s="39">
        <f>TrRoad_act!O59</f>
        <v>74101</v>
      </c>
      <c r="P5" s="39">
        <f>TrRoad_act!P59</f>
        <v>80791</v>
      </c>
      <c r="Q5" s="39">
        <f>TrRoad_act!Q59</f>
        <v>88652</v>
      </c>
    </row>
    <row r="6" spans="1:17" ht="11.45" customHeight="1" x14ac:dyDescent="0.25">
      <c r="A6" s="19" t="s">
        <v>29</v>
      </c>
      <c r="B6" s="38">
        <f>TrRoad_act!B60</f>
        <v>1274200</v>
      </c>
      <c r="C6" s="38">
        <f>TrRoad_act!C60</f>
        <v>1292800</v>
      </c>
      <c r="D6" s="38">
        <f>TrRoad_act!D60</f>
        <v>1326900</v>
      </c>
      <c r="E6" s="38">
        <f>TrRoad_act!E60</f>
        <v>1356200</v>
      </c>
      <c r="F6" s="38">
        <f>TrRoad_act!F60</f>
        <v>1308908</v>
      </c>
      <c r="G6" s="38">
        <f>TrRoad_act!G60</f>
        <v>1303704</v>
      </c>
      <c r="H6" s="38">
        <f>TrRoad_act!H60</f>
        <v>1333749</v>
      </c>
      <c r="I6" s="38">
        <f>TrRoad_act!I60</f>
        <v>1433926</v>
      </c>
      <c r="J6" s="38">
        <f>TrRoad_act!J60</f>
        <v>1544888</v>
      </c>
      <c r="K6" s="38">
        <f>TrRoad_act!K60</f>
        <v>1589044</v>
      </c>
      <c r="L6" s="38">
        <f>TrRoad_act!L60</f>
        <v>1669065</v>
      </c>
      <c r="M6" s="38">
        <f>TrRoad_act!M60</f>
        <v>1749300</v>
      </c>
      <c r="N6" s="38">
        <f>TrRoad_act!N60</f>
        <v>1824190</v>
      </c>
      <c r="O6" s="38">
        <f>TrRoad_act!O60</f>
        <v>1879759</v>
      </c>
      <c r="P6" s="38">
        <f>TrRoad_act!P60</f>
        <v>1949055</v>
      </c>
      <c r="Q6" s="38">
        <f>TrRoad_act!Q60</f>
        <v>2034574</v>
      </c>
    </row>
    <row r="7" spans="1:17" ht="11.45" customHeight="1" x14ac:dyDescent="0.25">
      <c r="A7" s="62" t="s">
        <v>59</v>
      </c>
      <c r="B7" s="42">
        <f>TrRoad_act!B61</f>
        <v>1038797</v>
      </c>
      <c r="C7" s="42">
        <f>TrRoad_act!C61</f>
        <v>1038897</v>
      </c>
      <c r="D7" s="42">
        <f>TrRoad_act!D61</f>
        <v>1038624</v>
      </c>
      <c r="E7" s="42">
        <f>TrRoad_act!E61</f>
        <v>1045297</v>
      </c>
      <c r="F7" s="42">
        <f>TrRoad_act!F61</f>
        <v>992546</v>
      </c>
      <c r="G7" s="42">
        <f>TrRoad_act!G61</f>
        <v>983034</v>
      </c>
      <c r="H7" s="42">
        <f>TrRoad_act!H61</f>
        <v>999424</v>
      </c>
      <c r="I7" s="42">
        <f>TrRoad_act!I61</f>
        <v>1062932</v>
      </c>
      <c r="J7" s="42">
        <f>TrRoad_act!J61</f>
        <v>1147072</v>
      </c>
      <c r="K7" s="42">
        <f>TrRoad_act!K61</f>
        <v>1174238</v>
      </c>
      <c r="L7" s="42">
        <f>TrRoad_act!L61</f>
        <v>1235322</v>
      </c>
      <c r="M7" s="42">
        <f>TrRoad_act!M61</f>
        <v>1255991</v>
      </c>
      <c r="N7" s="42">
        <f>TrRoad_act!N61</f>
        <v>1311658</v>
      </c>
      <c r="O7" s="42">
        <f>TrRoad_act!O61</f>
        <v>1356198</v>
      </c>
      <c r="P7" s="42">
        <f>TrRoad_act!P61</f>
        <v>1400957</v>
      </c>
      <c r="Q7" s="42">
        <f>TrRoad_act!Q61</f>
        <v>1464714</v>
      </c>
    </row>
    <row r="8" spans="1:17" ht="11.45" customHeight="1" x14ac:dyDescent="0.25">
      <c r="A8" s="62" t="s">
        <v>58</v>
      </c>
      <c r="B8" s="42">
        <f>TrRoad_act!B62</f>
        <v>235403</v>
      </c>
      <c r="C8" s="42">
        <f>TrRoad_act!C62</f>
        <v>251503</v>
      </c>
      <c r="D8" s="42">
        <f>TrRoad_act!D62</f>
        <v>285876</v>
      </c>
      <c r="E8" s="42">
        <f>TrRoad_act!E62</f>
        <v>303881</v>
      </c>
      <c r="F8" s="42">
        <f>TrRoad_act!F62</f>
        <v>308508</v>
      </c>
      <c r="G8" s="42">
        <f>TrRoad_act!G62</f>
        <v>311553</v>
      </c>
      <c r="H8" s="42">
        <f>TrRoad_act!H62</f>
        <v>325232</v>
      </c>
      <c r="I8" s="42">
        <f>TrRoad_act!I62</f>
        <v>353285</v>
      </c>
      <c r="J8" s="42">
        <f>TrRoad_act!J62</f>
        <v>380283</v>
      </c>
      <c r="K8" s="42">
        <f>TrRoad_act!K62</f>
        <v>397146</v>
      </c>
      <c r="L8" s="42">
        <f>TrRoad_act!L62</f>
        <v>412502</v>
      </c>
      <c r="M8" s="42">
        <f>TrRoad_act!M62</f>
        <v>426643</v>
      </c>
      <c r="N8" s="42">
        <f>TrRoad_act!N62</f>
        <v>442235</v>
      </c>
      <c r="O8" s="42">
        <f>TrRoad_act!O62</f>
        <v>449650</v>
      </c>
      <c r="P8" s="42">
        <f>TrRoad_act!P62</f>
        <v>472541</v>
      </c>
      <c r="Q8" s="42">
        <f>TrRoad_act!Q62</f>
        <v>490817</v>
      </c>
    </row>
    <row r="9" spans="1:17" ht="11.45" customHeight="1" x14ac:dyDescent="0.25">
      <c r="A9" s="62" t="s">
        <v>57</v>
      </c>
      <c r="B9" s="42">
        <f>TrRoad_act!B63</f>
        <v>0</v>
      </c>
      <c r="C9" s="42">
        <f>TrRoad_act!C63</f>
        <v>0</v>
      </c>
      <c r="D9" s="42">
        <f>TrRoad_act!D63</f>
        <v>0</v>
      </c>
      <c r="E9" s="42">
        <f>TrRoad_act!E63</f>
        <v>0</v>
      </c>
      <c r="F9" s="42">
        <f>TrRoad_act!F63</f>
        <v>0</v>
      </c>
      <c r="G9" s="42">
        <f>TrRoad_act!G63</f>
        <v>1250</v>
      </c>
      <c r="H9" s="42">
        <f>TrRoad_act!H63</f>
        <v>1251</v>
      </c>
      <c r="I9" s="42">
        <f>TrRoad_act!I63</f>
        <v>1352</v>
      </c>
      <c r="J9" s="42">
        <f>TrRoad_act!J63</f>
        <v>1400</v>
      </c>
      <c r="K9" s="42">
        <f>TrRoad_act!K63</f>
        <v>1401</v>
      </c>
      <c r="L9" s="42">
        <f>TrRoad_act!L63</f>
        <v>3003</v>
      </c>
      <c r="M9" s="42">
        <f>TrRoad_act!M63</f>
        <v>48894</v>
      </c>
      <c r="N9" s="42">
        <f>TrRoad_act!N63</f>
        <v>54615</v>
      </c>
      <c r="O9" s="42">
        <f>TrRoad_act!O63</f>
        <v>59503</v>
      </c>
      <c r="P9" s="42">
        <f>TrRoad_act!P63</f>
        <v>59362</v>
      </c>
      <c r="Q9" s="42">
        <f>TrRoad_act!Q63</f>
        <v>62639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2400</v>
      </c>
      <c r="D10" s="42">
        <f>TrRoad_act!D64</f>
        <v>2400</v>
      </c>
      <c r="E10" s="42">
        <f>TrRoad_act!E64</f>
        <v>7022</v>
      </c>
      <c r="F10" s="42">
        <f>TrRoad_act!F64</f>
        <v>7854</v>
      </c>
      <c r="G10" s="42">
        <f>TrRoad_act!G64</f>
        <v>7867</v>
      </c>
      <c r="H10" s="42">
        <f>TrRoad_act!H64</f>
        <v>7842</v>
      </c>
      <c r="I10" s="42">
        <f>TrRoad_act!I64</f>
        <v>16357</v>
      </c>
      <c r="J10" s="42">
        <f>TrRoad_act!J64</f>
        <v>16133</v>
      </c>
      <c r="K10" s="42">
        <f>TrRoad_act!K64</f>
        <v>16259</v>
      </c>
      <c r="L10" s="42">
        <f>TrRoad_act!L64</f>
        <v>18238</v>
      </c>
      <c r="M10" s="42">
        <f>TrRoad_act!M64</f>
        <v>17753</v>
      </c>
      <c r="N10" s="42">
        <f>TrRoad_act!N64</f>
        <v>15657</v>
      </c>
      <c r="O10" s="42">
        <f>TrRoad_act!O64</f>
        <v>14377</v>
      </c>
      <c r="P10" s="42">
        <f>TrRoad_act!P64</f>
        <v>16099</v>
      </c>
      <c r="Q10" s="42">
        <f>TrRoad_act!Q64</f>
        <v>16243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5</v>
      </c>
      <c r="O11" s="42">
        <f>TrRoad_act!O65</f>
        <v>5</v>
      </c>
      <c r="P11" s="42">
        <f>TrRoad_act!P65</f>
        <v>20</v>
      </c>
      <c r="Q11" s="42">
        <f>TrRoad_act!Q65</f>
        <v>37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0</v>
      </c>
      <c r="K12" s="42">
        <f>TrRoad_act!K66</f>
        <v>0</v>
      </c>
      <c r="L12" s="42">
        <f>TrRoad_act!L66</f>
        <v>0</v>
      </c>
      <c r="M12" s="42">
        <f>TrRoad_act!M66</f>
        <v>19</v>
      </c>
      <c r="N12" s="42">
        <f>TrRoad_act!N66</f>
        <v>20</v>
      </c>
      <c r="O12" s="42">
        <f>TrRoad_act!O66</f>
        <v>26</v>
      </c>
      <c r="P12" s="42">
        <f>TrRoad_act!P66</f>
        <v>76</v>
      </c>
      <c r="Q12" s="42">
        <f>TrRoad_act!Q66</f>
        <v>124</v>
      </c>
    </row>
    <row r="13" spans="1:17" ht="11.45" customHeight="1" x14ac:dyDescent="0.25">
      <c r="A13" s="19" t="s">
        <v>28</v>
      </c>
      <c r="B13" s="38">
        <f>TrRoad_act!B67</f>
        <v>11149</v>
      </c>
      <c r="C13" s="38">
        <f>TrRoad_act!C67</f>
        <v>10889</v>
      </c>
      <c r="D13" s="38">
        <f>TrRoad_act!D67</f>
        <v>10834</v>
      </c>
      <c r="E13" s="38">
        <f>TrRoad_act!E67</f>
        <v>10852</v>
      </c>
      <c r="F13" s="38">
        <f>TrRoad_act!F67</f>
        <v>9202</v>
      </c>
      <c r="G13" s="38">
        <f>TrRoad_act!G67</f>
        <v>9392</v>
      </c>
      <c r="H13" s="38">
        <f>TrRoad_act!H67</f>
        <v>9070</v>
      </c>
      <c r="I13" s="38">
        <f>TrRoad_act!I67</f>
        <v>10759</v>
      </c>
      <c r="J13" s="38">
        <f>TrRoad_act!J67</f>
        <v>10804</v>
      </c>
      <c r="K13" s="38">
        <f>TrRoad_act!K67</f>
        <v>9667</v>
      </c>
      <c r="L13" s="38">
        <f>TrRoad_act!L67</f>
        <v>9616</v>
      </c>
      <c r="M13" s="38">
        <f>TrRoad_act!M67</f>
        <v>9342</v>
      </c>
      <c r="N13" s="38">
        <f>TrRoad_act!N67</f>
        <v>9226</v>
      </c>
      <c r="O13" s="38">
        <f>TrRoad_act!O67</f>
        <v>9071</v>
      </c>
      <c r="P13" s="38">
        <f>TrRoad_act!P67</f>
        <v>9159</v>
      </c>
      <c r="Q13" s="38">
        <f>TrRoad_act!Q67</f>
        <v>9270</v>
      </c>
    </row>
    <row r="14" spans="1:17" ht="11.45" customHeight="1" x14ac:dyDescent="0.25">
      <c r="A14" s="62" t="s">
        <v>59</v>
      </c>
      <c r="B14" s="37">
        <f>TrRoad_act!B68</f>
        <v>0</v>
      </c>
      <c r="C14" s="37">
        <f>TrRoad_act!C68</f>
        <v>0</v>
      </c>
      <c r="D14" s="37">
        <f>TrRoad_act!D68</f>
        <v>0</v>
      </c>
      <c r="E14" s="37">
        <f>TrRoad_act!E68</f>
        <v>0</v>
      </c>
      <c r="F14" s="37">
        <f>TrRoad_act!F68</f>
        <v>0</v>
      </c>
      <c r="G14" s="37">
        <f>TrRoad_act!G68</f>
        <v>0</v>
      </c>
      <c r="H14" s="37">
        <f>TrRoad_act!H68</f>
        <v>0</v>
      </c>
      <c r="I14" s="37">
        <f>TrRoad_act!I68</f>
        <v>0</v>
      </c>
      <c r="J14" s="37">
        <f>TrRoad_act!J68</f>
        <v>0</v>
      </c>
      <c r="K14" s="37">
        <f>TrRoad_act!K68</f>
        <v>0</v>
      </c>
      <c r="L14" s="37">
        <f>TrRoad_act!L68</f>
        <v>0</v>
      </c>
      <c r="M14" s="37">
        <f>TrRoad_act!M68</f>
        <v>0</v>
      </c>
      <c r="N14" s="37">
        <f>TrRoad_act!N68</f>
        <v>0</v>
      </c>
      <c r="O14" s="37">
        <f>TrRoad_act!O68</f>
        <v>0</v>
      </c>
      <c r="P14" s="37">
        <f>TrRoad_act!P68</f>
        <v>0</v>
      </c>
      <c r="Q14" s="37">
        <f>TrRoad_act!Q68</f>
        <v>0</v>
      </c>
    </row>
    <row r="15" spans="1:17" ht="11.45" customHeight="1" x14ac:dyDescent="0.25">
      <c r="A15" s="62" t="s">
        <v>58</v>
      </c>
      <c r="B15" s="37">
        <f>TrRoad_act!B69</f>
        <v>11149</v>
      </c>
      <c r="C15" s="37">
        <f>TrRoad_act!C69</f>
        <v>10889</v>
      </c>
      <c r="D15" s="37">
        <f>TrRoad_act!D69</f>
        <v>10834</v>
      </c>
      <c r="E15" s="37">
        <f>TrRoad_act!E69</f>
        <v>10852</v>
      </c>
      <c r="F15" s="37">
        <f>TrRoad_act!F69</f>
        <v>9202</v>
      </c>
      <c r="G15" s="37">
        <f>TrRoad_act!G69</f>
        <v>9392</v>
      </c>
      <c r="H15" s="37">
        <f>TrRoad_act!H69</f>
        <v>9070</v>
      </c>
      <c r="I15" s="37">
        <f>TrRoad_act!I69</f>
        <v>10759</v>
      </c>
      <c r="J15" s="37">
        <f>TrRoad_act!J69</f>
        <v>10804</v>
      </c>
      <c r="K15" s="37">
        <f>TrRoad_act!K69</f>
        <v>9667</v>
      </c>
      <c r="L15" s="37">
        <f>TrRoad_act!L69</f>
        <v>9500</v>
      </c>
      <c r="M15" s="37">
        <f>TrRoad_act!M69</f>
        <v>9074</v>
      </c>
      <c r="N15" s="37">
        <f>TrRoad_act!N69</f>
        <v>8957</v>
      </c>
      <c r="O15" s="37">
        <f>TrRoad_act!O69</f>
        <v>8806</v>
      </c>
      <c r="P15" s="37">
        <f>TrRoad_act!P69</f>
        <v>8798</v>
      </c>
      <c r="Q15" s="37">
        <f>TrRoad_act!Q69</f>
        <v>8819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0</v>
      </c>
      <c r="D16" s="37">
        <f>TrRoad_act!D70</f>
        <v>0</v>
      </c>
      <c r="E16" s="37">
        <f>TrRoad_act!E70</f>
        <v>0</v>
      </c>
      <c r="F16" s="37">
        <f>TrRoad_act!F70</f>
        <v>0</v>
      </c>
      <c r="G16" s="37">
        <f>TrRoad_act!G70</f>
        <v>0</v>
      </c>
      <c r="H16" s="37">
        <f>TrRoad_act!H70</f>
        <v>0</v>
      </c>
      <c r="I16" s="37">
        <f>TrRoad_act!I70</f>
        <v>0</v>
      </c>
      <c r="J16" s="37">
        <f>TrRoad_act!J70</f>
        <v>0</v>
      </c>
      <c r="K16" s="37">
        <f>TrRoad_act!K70</f>
        <v>0</v>
      </c>
      <c r="L16" s="37">
        <f>TrRoad_act!L70</f>
        <v>0</v>
      </c>
      <c r="M16" s="37">
        <f>TrRoad_act!M70</f>
        <v>0</v>
      </c>
      <c r="N16" s="37">
        <f>TrRoad_act!N70</f>
        <v>0</v>
      </c>
      <c r="O16" s="37">
        <f>TrRoad_act!O70</f>
        <v>0</v>
      </c>
      <c r="P16" s="37">
        <f>TrRoad_act!P70</f>
        <v>0</v>
      </c>
      <c r="Q16" s="37">
        <f>TrRoad_act!Q70</f>
        <v>0</v>
      </c>
    </row>
    <row r="17" spans="1:17" ht="11.45" customHeight="1" x14ac:dyDescent="0.25">
      <c r="A17" s="62" t="s">
        <v>56</v>
      </c>
      <c r="B17" s="37">
        <f>TrRoad_act!B71</f>
        <v>0</v>
      </c>
      <c r="C17" s="37">
        <f>TrRoad_act!C71</f>
        <v>0</v>
      </c>
      <c r="D17" s="37">
        <f>TrRoad_act!D71</f>
        <v>0</v>
      </c>
      <c r="E17" s="37">
        <f>TrRoad_act!E71</f>
        <v>0</v>
      </c>
      <c r="F17" s="37">
        <f>TrRoad_act!F71</f>
        <v>0</v>
      </c>
      <c r="G17" s="37">
        <f>TrRoad_act!G71</f>
        <v>0</v>
      </c>
      <c r="H17" s="37">
        <f>TrRoad_act!H71</f>
        <v>0</v>
      </c>
      <c r="I17" s="37">
        <f>TrRoad_act!I71</f>
        <v>0</v>
      </c>
      <c r="J17" s="37">
        <f>TrRoad_act!J71</f>
        <v>0</v>
      </c>
      <c r="K17" s="37">
        <f>TrRoad_act!K71</f>
        <v>0</v>
      </c>
      <c r="L17" s="37">
        <f>TrRoad_act!L71</f>
        <v>0</v>
      </c>
      <c r="M17" s="37">
        <f>TrRoad_act!M71</f>
        <v>0</v>
      </c>
      <c r="N17" s="37">
        <f>TrRoad_act!N71</f>
        <v>0</v>
      </c>
      <c r="O17" s="37">
        <f>TrRoad_act!O71</f>
        <v>0</v>
      </c>
      <c r="P17" s="37">
        <f>TrRoad_act!P71</f>
        <v>0</v>
      </c>
      <c r="Q17" s="37">
        <f>TrRoad_act!Q71</f>
        <v>0</v>
      </c>
    </row>
    <row r="18" spans="1:17" ht="11.45" customHeight="1" x14ac:dyDescent="0.25">
      <c r="A18" s="62" t="s">
        <v>55</v>
      </c>
      <c r="B18" s="37">
        <f>TrRoad_act!B72</f>
        <v>0</v>
      </c>
      <c r="C18" s="37">
        <f>TrRoad_act!C72</f>
        <v>0</v>
      </c>
      <c r="D18" s="37">
        <f>TrRoad_act!D72</f>
        <v>0</v>
      </c>
      <c r="E18" s="37">
        <f>TrRoad_act!E72</f>
        <v>0</v>
      </c>
      <c r="F18" s="37">
        <f>TrRoad_act!F72</f>
        <v>0</v>
      </c>
      <c r="G18" s="37">
        <f>TrRoad_act!G72</f>
        <v>0</v>
      </c>
      <c r="H18" s="37">
        <f>TrRoad_act!H72</f>
        <v>0</v>
      </c>
      <c r="I18" s="37">
        <f>TrRoad_act!I72</f>
        <v>0</v>
      </c>
      <c r="J18" s="37">
        <f>TrRoad_act!J72</f>
        <v>0</v>
      </c>
      <c r="K18" s="37">
        <f>TrRoad_act!K72</f>
        <v>0</v>
      </c>
      <c r="L18" s="37">
        <f>TrRoad_act!L72</f>
        <v>116</v>
      </c>
      <c r="M18" s="37">
        <f>TrRoad_act!M72</f>
        <v>268</v>
      </c>
      <c r="N18" s="37">
        <f>TrRoad_act!N72</f>
        <v>269</v>
      </c>
      <c r="O18" s="37">
        <f>TrRoad_act!O72</f>
        <v>265</v>
      </c>
      <c r="P18" s="37">
        <f>TrRoad_act!P72</f>
        <v>361</v>
      </c>
      <c r="Q18" s="37">
        <f>TrRoad_act!Q72</f>
        <v>451</v>
      </c>
    </row>
    <row r="19" spans="1:17" ht="11.45" customHeight="1" x14ac:dyDescent="0.25">
      <c r="A19" s="25" t="s">
        <v>18</v>
      </c>
      <c r="B19" s="40">
        <f>TrRoad_act!B73</f>
        <v>118137.27034948369</v>
      </c>
      <c r="C19" s="40">
        <f>TrRoad_act!C73</f>
        <v>121783.29393612847</v>
      </c>
      <c r="D19" s="40">
        <f>TrRoad_act!D73</f>
        <v>130317.83389926623</v>
      </c>
      <c r="E19" s="40">
        <f>TrRoad_act!E73</f>
        <v>141257.83236348728</v>
      </c>
      <c r="F19" s="40">
        <f>TrRoad_act!F73</f>
        <v>141954.77213886095</v>
      </c>
      <c r="G19" s="40">
        <f>TrRoad_act!G73</f>
        <v>160870.12116319532</v>
      </c>
      <c r="H19" s="40">
        <f>TrRoad_act!H73</f>
        <v>176466.54919406708</v>
      </c>
      <c r="I19" s="40">
        <f>TrRoad_act!I73</f>
        <v>201478.56078167283</v>
      </c>
      <c r="J19" s="40">
        <f>TrRoad_act!J73</f>
        <v>231155.52708023277</v>
      </c>
      <c r="K19" s="40">
        <f>TrRoad_act!K73</f>
        <v>252033.81603080637</v>
      </c>
      <c r="L19" s="40">
        <f>TrRoad_act!L73</f>
        <v>258952.43611857947</v>
      </c>
      <c r="M19" s="40">
        <f>TrRoad_act!M73</f>
        <v>264107.69284236745</v>
      </c>
      <c r="N19" s="40">
        <f>TrRoad_act!N73</f>
        <v>268849.54889101273</v>
      </c>
      <c r="O19" s="40">
        <f>TrRoad_act!O73</f>
        <v>272062.88589575305</v>
      </c>
      <c r="P19" s="40">
        <f>TrRoad_act!P73</f>
        <v>275266.57370936335</v>
      </c>
      <c r="Q19" s="40">
        <f>TrRoad_act!Q73</f>
        <v>283158.30169363075</v>
      </c>
    </row>
    <row r="20" spans="1:17" ht="11.45" customHeight="1" x14ac:dyDescent="0.25">
      <c r="A20" s="23" t="s">
        <v>27</v>
      </c>
      <c r="B20" s="39">
        <f>TrRoad_act!B74</f>
        <v>107015</v>
      </c>
      <c r="C20" s="39">
        <f>TrRoad_act!C74</f>
        <v>107197</v>
      </c>
      <c r="D20" s="39">
        <f>TrRoad_act!D74</f>
        <v>107525</v>
      </c>
      <c r="E20" s="39">
        <f>TrRoad_act!E74</f>
        <v>109025</v>
      </c>
      <c r="F20" s="39">
        <f>TrRoad_act!F74</f>
        <v>118776</v>
      </c>
      <c r="G20" s="39">
        <f>TrRoad_act!G74</f>
        <v>129411</v>
      </c>
      <c r="H20" s="39">
        <f>TrRoad_act!H74</f>
        <v>132517</v>
      </c>
      <c r="I20" s="39">
        <f>TrRoad_act!I74</f>
        <v>149494</v>
      </c>
      <c r="J20" s="39">
        <f>TrRoad_act!J74</f>
        <v>159281</v>
      </c>
      <c r="K20" s="39">
        <f>TrRoad_act!K74</f>
        <v>173814</v>
      </c>
      <c r="L20" s="39">
        <f>TrRoad_act!L74</f>
        <v>176788</v>
      </c>
      <c r="M20" s="39">
        <f>TrRoad_act!M74</f>
        <v>178896</v>
      </c>
      <c r="N20" s="39">
        <f>TrRoad_act!N74</f>
        <v>183879</v>
      </c>
      <c r="O20" s="39">
        <f>TrRoad_act!O74</f>
        <v>166327</v>
      </c>
      <c r="P20" s="39">
        <f>TrRoad_act!P74</f>
        <v>144504</v>
      </c>
      <c r="Q20" s="39">
        <f>TrRoad_act!Q74</f>
        <v>163509</v>
      </c>
    </row>
    <row r="21" spans="1:17" ht="11.45" customHeight="1" x14ac:dyDescent="0.25">
      <c r="A21" s="62" t="s">
        <v>59</v>
      </c>
      <c r="B21" s="42">
        <f>TrRoad_act!B75</f>
        <v>39970</v>
      </c>
      <c r="C21" s="42">
        <f>TrRoad_act!C75</f>
        <v>39993</v>
      </c>
      <c r="D21" s="42">
        <f>TrRoad_act!D75</f>
        <v>40050</v>
      </c>
      <c r="E21" s="42">
        <f>TrRoad_act!E75</f>
        <v>40192</v>
      </c>
      <c r="F21" s="42">
        <f>TrRoad_act!F75</f>
        <v>50553</v>
      </c>
      <c r="G21" s="42">
        <f>TrRoad_act!G75</f>
        <v>51476</v>
      </c>
      <c r="H21" s="42">
        <f>TrRoad_act!H75</f>
        <v>53933</v>
      </c>
      <c r="I21" s="42">
        <f>TrRoad_act!I75</f>
        <v>58112</v>
      </c>
      <c r="J21" s="42">
        <f>TrRoad_act!J75</f>
        <v>60446</v>
      </c>
      <c r="K21" s="42">
        <f>TrRoad_act!K75</f>
        <v>61486</v>
      </c>
      <c r="L21" s="42">
        <f>TrRoad_act!L75</f>
        <v>48449</v>
      </c>
      <c r="M21" s="42">
        <f>TrRoad_act!M75</f>
        <v>49460</v>
      </c>
      <c r="N21" s="42">
        <f>TrRoad_act!N75</f>
        <v>50192</v>
      </c>
      <c r="O21" s="42">
        <f>TrRoad_act!O75</f>
        <v>50793</v>
      </c>
      <c r="P21" s="42">
        <f>TrRoad_act!P75</f>
        <v>46574</v>
      </c>
      <c r="Q21" s="42">
        <f>TrRoad_act!Q75</f>
        <v>52552</v>
      </c>
    </row>
    <row r="22" spans="1:17" ht="11.45" customHeight="1" x14ac:dyDescent="0.25">
      <c r="A22" s="62" t="s">
        <v>58</v>
      </c>
      <c r="B22" s="42">
        <f>TrRoad_act!B76</f>
        <v>67045</v>
      </c>
      <c r="C22" s="42">
        <f>TrRoad_act!C76</f>
        <v>67204</v>
      </c>
      <c r="D22" s="42">
        <f>TrRoad_act!D76</f>
        <v>67475</v>
      </c>
      <c r="E22" s="42">
        <f>TrRoad_act!E76</f>
        <v>68833</v>
      </c>
      <c r="F22" s="42">
        <f>TrRoad_act!F76</f>
        <v>68223</v>
      </c>
      <c r="G22" s="42">
        <f>TrRoad_act!G76</f>
        <v>77935</v>
      </c>
      <c r="H22" s="42">
        <f>TrRoad_act!H76</f>
        <v>78584</v>
      </c>
      <c r="I22" s="42">
        <f>TrRoad_act!I76</f>
        <v>91382</v>
      </c>
      <c r="J22" s="42">
        <f>TrRoad_act!J76</f>
        <v>98835</v>
      </c>
      <c r="K22" s="42">
        <f>TrRoad_act!K76</f>
        <v>112328</v>
      </c>
      <c r="L22" s="42">
        <f>TrRoad_act!L76</f>
        <v>128339</v>
      </c>
      <c r="M22" s="42">
        <f>TrRoad_act!M76</f>
        <v>129436</v>
      </c>
      <c r="N22" s="42">
        <f>TrRoad_act!N76</f>
        <v>133675</v>
      </c>
      <c r="O22" s="42">
        <f>TrRoad_act!O76</f>
        <v>115514</v>
      </c>
      <c r="P22" s="42">
        <f>TrRoad_act!P76</f>
        <v>97907</v>
      </c>
      <c r="Q22" s="42">
        <f>TrRoad_act!Q76</f>
        <v>110900</v>
      </c>
    </row>
    <row r="23" spans="1:17" ht="11.45" customHeight="1" x14ac:dyDescent="0.25">
      <c r="A23" s="62" t="s">
        <v>57</v>
      </c>
      <c r="B23" s="42">
        <f>TrRoad_act!B77</f>
        <v>0</v>
      </c>
      <c r="C23" s="42">
        <f>TrRoad_act!C77</f>
        <v>0</v>
      </c>
      <c r="D23" s="42">
        <f>TrRoad_act!D77</f>
        <v>0</v>
      </c>
      <c r="E23" s="42">
        <f>TrRoad_act!E77</f>
        <v>0</v>
      </c>
      <c r="F23" s="42">
        <f>TrRoad_act!F77</f>
        <v>0</v>
      </c>
      <c r="G23" s="42">
        <f>TrRoad_act!G77</f>
        <v>0</v>
      </c>
      <c r="H23" s="42">
        <f>TrRoad_act!H77</f>
        <v>0</v>
      </c>
      <c r="I23" s="42">
        <f>TrRoad_act!I77</f>
        <v>0</v>
      </c>
      <c r="J23" s="42">
        <f>TrRoad_act!J77</f>
        <v>0</v>
      </c>
      <c r="K23" s="42">
        <f>TrRoad_act!K77</f>
        <v>0</v>
      </c>
      <c r="L23" s="42">
        <f>TrRoad_act!L77</f>
        <v>0</v>
      </c>
      <c r="M23" s="42">
        <f>TrRoad_act!M77</f>
        <v>0</v>
      </c>
      <c r="N23" s="42">
        <f>TrRoad_act!N77</f>
        <v>7</v>
      </c>
      <c r="O23" s="42">
        <f>TrRoad_act!O77</f>
        <v>9</v>
      </c>
      <c r="P23" s="42">
        <f>TrRoad_act!P77</f>
        <v>11</v>
      </c>
      <c r="Q23" s="42">
        <f>TrRoad_act!Q77</f>
        <v>40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0</v>
      </c>
      <c r="D24" s="42">
        <f>TrRoad_act!D78</f>
        <v>0</v>
      </c>
      <c r="E24" s="42">
        <f>TrRoad_act!E78</f>
        <v>0</v>
      </c>
      <c r="F24" s="42">
        <f>TrRoad_act!F78</f>
        <v>0</v>
      </c>
      <c r="G24" s="42">
        <f>TrRoad_act!G78</f>
        <v>0</v>
      </c>
      <c r="H24" s="42">
        <f>TrRoad_act!H78</f>
        <v>0</v>
      </c>
      <c r="I24" s="42">
        <f>TrRoad_act!I78</f>
        <v>0</v>
      </c>
      <c r="J24" s="42">
        <f>TrRoad_act!J78</f>
        <v>0</v>
      </c>
      <c r="K24" s="42">
        <f>TrRoad_act!K78</f>
        <v>0</v>
      </c>
      <c r="L24" s="42">
        <f>TrRoad_act!L78</f>
        <v>0</v>
      </c>
      <c r="M24" s="42">
        <f>TrRoad_act!M78</f>
        <v>0</v>
      </c>
      <c r="N24" s="42">
        <f>TrRoad_act!N78</f>
        <v>5</v>
      </c>
      <c r="O24" s="42">
        <f>TrRoad_act!O78</f>
        <v>9</v>
      </c>
      <c r="P24" s="42">
        <f>TrRoad_act!P78</f>
        <v>7</v>
      </c>
      <c r="Q24" s="42">
        <f>TrRoad_act!Q78</f>
        <v>9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0</v>
      </c>
      <c r="F25" s="42">
        <f>TrRoad_act!F79</f>
        <v>0</v>
      </c>
      <c r="G25" s="42">
        <f>TrRoad_act!G79</f>
        <v>0</v>
      </c>
      <c r="H25" s="42">
        <f>TrRoad_act!H79</f>
        <v>0</v>
      </c>
      <c r="I25" s="42">
        <f>TrRoad_act!I79</f>
        <v>0</v>
      </c>
      <c r="J25" s="42">
        <f>TrRoad_act!J79</f>
        <v>0</v>
      </c>
      <c r="K25" s="42">
        <f>TrRoad_act!K79</f>
        <v>0</v>
      </c>
      <c r="L25" s="42">
        <f>TrRoad_act!L79</f>
        <v>0</v>
      </c>
      <c r="M25" s="42">
        <f>TrRoad_act!M79</f>
        <v>0</v>
      </c>
      <c r="N25" s="42">
        <f>TrRoad_act!N79</f>
        <v>0</v>
      </c>
      <c r="O25" s="42">
        <f>TrRoad_act!O79</f>
        <v>2</v>
      </c>
      <c r="P25" s="42">
        <f>TrRoad_act!P79</f>
        <v>5</v>
      </c>
      <c r="Q25" s="42">
        <f>TrRoad_act!Q79</f>
        <v>8</v>
      </c>
    </row>
    <row r="26" spans="1:17" ht="11.45" customHeight="1" x14ac:dyDescent="0.25">
      <c r="A26" s="19" t="s">
        <v>24</v>
      </c>
      <c r="B26" s="38">
        <f>TrRoad_act!B80</f>
        <v>11122.270349483686</v>
      </c>
      <c r="C26" s="38">
        <f>TrRoad_act!C80</f>
        <v>14586.293936128461</v>
      </c>
      <c r="D26" s="38">
        <f>TrRoad_act!D80</f>
        <v>22792.833899266232</v>
      </c>
      <c r="E26" s="38">
        <f>TrRoad_act!E80</f>
        <v>32232.832363487265</v>
      </c>
      <c r="F26" s="38">
        <f>TrRoad_act!F80</f>
        <v>23178.772138860935</v>
      </c>
      <c r="G26" s="38">
        <f>TrRoad_act!G80</f>
        <v>31459.121163195308</v>
      </c>
      <c r="H26" s="38">
        <f>TrRoad_act!H80</f>
        <v>43949.549194067076</v>
      </c>
      <c r="I26" s="38">
        <f>TrRoad_act!I80</f>
        <v>51984.56078167283</v>
      </c>
      <c r="J26" s="38">
        <f>TrRoad_act!J80</f>
        <v>71874.527080232772</v>
      </c>
      <c r="K26" s="38">
        <f>TrRoad_act!K80</f>
        <v>78219.816030806367</v>
      </c>
      <c r="L26" s="38">
        <f>TrRoad_act!L80</f>
        <v>82164.436118579455</v>
      </c>
      <c r="M26" s="38">
        <f>TrRoad_act!M80</f>
        <v>85211.692842367454</v>
      </c>
      <c r="N26" s="38">
        <f>TrRoad_act!N80</f>
        <v>84970.548891012717</v>
      </c>
      <c r="O26" s="38">
        <f>TrRoad_act!O80</f>
        <v>105735.88589575305</v>
      </c>
      <c r="P26" s="38">
        <f>TrRoad_act!P80</f>
        <v>130762.57370936337</v>
      </c>
      <c r="Q26" s="38">
        <f>TrRoad_act!Q80</f>
        <v>119649.30169363074</v>
      </c>
    </row>
    <row r="27" spans="1:17" ht="11.45" customHeight="1" x14ac:dyDescent="0.25">
      <c r="A27" s="17" t="s">
        <v>23</v>
      </c>
      <c r="B27" s="37">
        <f>TrRoad_act!B81</f>
        <v>8066</v>
      </c>
      <c r="C27" s="37">
        <f>TrRoad_act!C81</f>
        <v>11336</v>
      </c>
      <c r="D27" s="37">
        <f>TrRoad_act!D81</f>
        <v>19386</v>
      </c>
      <c r="E27" s="37">
        <f>TrRoad_act!E81</f>
        <v>28760</v>
      </c>
      <c r="F27" s="37">
        <f>TrRoad_act!F81</f>
        <v>19131</v>
      </c>
      <c r="G27" s="37">
        <f>TrRoad_act!G81</f>
        <v>27283</v>
      </c>
      <c r="H27" s="37">
        <f>TrRoad_act!H81</f>
        <v>39564</v>
      </c>
      <c r="I27" s="37">
        <f>TrRoad_act!I81</f>
        <v>46469</v>
      </c>
      <c r="J27" s="37">
        <f>TrRoad_act!J81</f>
        <v>66453</v>
      </c>
      <c r="K27" s="37">
        <f>TrRoad_act!K81</f>
        <v>72961</v>
      </c>
      <c r="L27" s="37">
        <f>TrRoad_act!L81</f>
        <v>76661</v>
      </c>
      <c r="M27" s="37">
        <f>TrRoad_act!M81</f>
        <v>79297</v>
      </c>
      <c r="N27" s="37">
        <f>TrRoad_act!N81</f>
        <v>78969</v>
      </c>
      <c r="O27" s="37">
        <f>TrRoad_act!O81</f>
        <v>99235</v>
      </c>
      <c r="P27" s="37">
        <f>TrRoad_act!P81</f>
        <v>124143</v>
      </c>
      <c r="Q27" s="37">
        <f>TrRoad_act!Q81</f>
        <v>112392</v>
      </c>
    </row>
    <row r="28" spans="1:17" ht="11.45" customHeight="1" x14ac:dyDescent="0.25">
      <c r="A28" s="15" t="s">
        <v>22</v>
      </c>
      <c r="B28" s="36">
        <f>TrRoad_act!B82</f>
        <v>3056.2703494836851</v>
      </c>
      <c r="C28" s="36">
        <f>TrRoad_act!C82</f>
        <v>3250.2939361284607</v>
      </c>
      <c r="D28" s="36">
        <f>TrRoad_act!D82</f>
        <v>3406.8338992662311</v>
      </c>
      <c r="E28" s="36">
        <f>TrRoad_act!E82</f>
        <v>3472.8323634872654</v>
      </c>
      <c r="F28" s="36">
        <f>TrRoad_act!F82</f>
        <v>4047.7721388609334</v>
      </c>
      <c r="G28" s="36">
        <f>TrRoad_act!G82</f>
        <v>4176.1211631953083</v>
      </c>
      <c r="H28" s="36">
        <f>TrRoad_act!H82</f>
        <v>4385.5491940670781</v>
      </c>
      <c r="I28" s="36">
        <f>TrRoad_act!I82</f>
        <v>5515.5607816728316</v>
      </c>
      <c r="J28" s="36">
        <f>TrRoad_act!J82</f>
        <v>5421.5270802327786</v>
      </c>
      <c r="K28" s="36">
        <f>TrRoad_act!K82</f>
        <v>5258.8160308063625</v>
      </c>
      <c r="L28" s="36">
        <f>TrRoad_act!L82</f>
        <v>5503.4361185794533</v>
      </c>
      <c r="M28" s="36">
        <f>TrRoad_act!M82</f>
        <v>5914.6928423674599</v>
      </c>
      <c r="N28" s="36">
        <f>TrRoad_act!N82</f>
        <v>6001.5488910127124</v>
      </c>
      <c r="O28" s="36">
        <f>TrRoad_act!O82</f>
        <v>6500.8858957530456</v>
      </c>
      <c r="P28" s="36">
        <f>TrRoad_act!P82</f>
        <v>6619.5737093633634</v>
      </c>
      <c r="Q28" s="36">
        <f>TrRoad_act!Q82</f>
        <v>7257.301693630744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115409</v>
      </c>
      <c r="D30" s="41">
        <f>TrRoad_act!D111</f>
        <v>105138</v>
      </c>
      <c r="E30" s="41">
        <f>TrRoad_act!E111</f>
        <v>109810</v>
      </c>
      <c r="F30" s="41">
        <f>TrRoad_act!F111</f>
        <v>40655</v>
      </c>
      <c r="G30" s="41">
        <f>TrRoad_act!G111</f>
        <v>96230</v>
      </c>
      <c r="H30" s="41">
        <f>TrRoad_act!H111</f>
        <v>136660</v>
      </c>
      <c r="I30" s="41">
        <f>TrRoad_act!I111</f>
        <v>224240</v>
      </c>
      <c r="J30" s="41">
        <f>TrRoad_act!J111</f>
        <v>243893</v>
      </c>
      <c r="K30" s="41">
        <f>TrRoad_act!K111</f>
        <v>172692</v>
      </c>
      <c r="L30" s="41">
        <f>TrRoad_act!L111</f>
        <v>211818</v>
      </c>
      <c r="M30" s="41">
        <f>TrRoad_act!M111</f>
        <v>202163</v>
      </c>
      <c r="N30" s="41">
        <f>TrRoad_act!N111</f>
        <v>200927</v>
      </c>
      <c r="O30" s="41">
        <f>TrRoad_act!O111</f>
        <v>200489</v>
      </c>
      <c r="P30" s="41">
        <f>TrRoad_act!P111</f>
        <v>218529</v>
      </c>
      <c r="Q30" s="41">
        <f>TrRoad_act!Q111</f>
        <v>231831</v>
      </c>
    </row>
    <row r="31" spans="1:17" ht="11.45" customHeight="1" x14ac:dyDescent="0.25">
      <c r="A31" s="25" t="s">
        <v>39</v>
      </c>
      <c r="B31" s="40"/>
      <c r="C31" s="40">
        <f>TrRoad_act!C112</f>
        <v>105659</v>
      </c>
      <c r="D31" s="40">
        <f>TrRoad_act!D112</f>
        <v>89819</v>
      </c>
      <c r="E31" s="40">
        <f>TrRoad_act!E112</f>
        <v>91487</v>
      </c>
      <c r="F31" s="40">
        <f>TrRoad_act!F112</f>
        <v>22103</v>
      </c>
      <c r="G31" s="40">
        <f>TrRoad_act!G112</f>
        <v>68785</v>
      </c>
      <c r="H31" s="40">
        <f>TrRoad_act!H112</f>
        <v>111930</v>
      </c>
      <c r="I31" s="40">
        <f>TrRoad_act!I112</f>
        <v>189523</v>
      </c>
      <c r="J31" s="40">
        <f>TrRoad_act!J112</f>
        <v>203926</v>
      </c>
      <c r="K31" s="40">
        <f>TrRoad_act!K112</f>
        <v>141021</v>
      </c>
      <c r="L31" s="40">
        <f>TrRoad_act!L112</f>
        <v>183129</v>
      </c>
      <c r="M31" s="40">
        <f>TrRoad_act!M112</f>
        <v>186593</v>
      </c>
      <c r="N31" s="40">
        <f>TrRoad_act!N112</f>
        <v>185497</v>
      </c>
      <c r="O31" s="40">
        <f>TrRoad_act!O112</f>
        <v>170186</v>
      </c>
      <c r="P31" s="40">
        <f>TrRoad_act!P112</f>
        <v>185940</v>
      </c>
      <c r="Q31" s="40">
        <f>TrRoad_act!Q112</f>
        <v>205887</v>
      </c>
    </row>
    <row r="32" spans="1:17" ht="11.45" customHeight="1" x14ac:dyDescent="0.25">
      <c r="A32" s="23" t="s">
        <v>30</v>
      </c>
      <c r="B32" s="39"/>
      <c r="C32" s="39">
        <f>TrRoad_act!C113</f>
        <v>2280</v>
      </c>
      <c r="D32" s="39">
        <f>TrRoad_act!D113</f>
        <v>2559</v>
      </c>
      <c r="E32" s="39">
        <f>TrRoad_act!E113</f>
        <v>2032</v>
      </c>
      <c r="F32" s="39">
        <f>TrRoad_act!F113</f>
        <v>1549</v>
      </c>
      <c r="G32" s="39">
        <f>TrRoad_act!G113</f>
        <v>1549</v>
      </c>
      <c r="H32" s="39">
        <f>TrRoad_act!H113</f>
        <v>2822</v>
      </c>
      <c r="I32" s="39">
        <f>TrRoad_act!I113</f>
        <v>4182</v>
      </c>
      <c r="J32" s="39">
        <f>TrRoad_act!J113</f>
        <v>4175</v>
      </c>
      <c r="K32" s="39">
        <f>TrRoad_act!K113</f>
        <v>3812</v>
      </c>
      <c r="L32" s="39">
        <f>TrRoad_act!L113</f>
        <v>6586</v>
      </c>
      <c r="M32" s="39">
        <f>TrRoad_act!M113</f>
        <v>6901</v>
      </c>
      <c r="N32" s="39">
        <f>TrRoad_act!N113</f>
        <v>6865</v>
      </c>
      <c r="O32" s="39">
        <f>TrRoad_act!O113</f>
        <v>9388</v>
      </c>
      <c r="P32" s="39">
        <f>TrRoad_act!P113</f>
        <v>10377</v>
      </c>
      <c r="Q32" s="39">
        <f>TrRoad_act!Q113</f>
        <v>12067</v>
      </c>
    </row>
    <row r="33" spans="1:17" ht="11.45" customHeight="1" x14ac:dyDescent="0.25">
      <c r="A33" s="19" t="s">
        <v>29</v>
      </c>
      <c r="B33" s="38"/>
      <c r="C33" s="38">
        <f>TrRoad_act!C114</f>
        <v>103053</v>
      </c>
      <c r="D33" s="38">
        <f>TrRoad_act!D114</f>
        <v>86909</v>
      </c>
      <c r="E33" s="38">
        <f>TrRoad_act!E114</f>
        <v>89123</v>
      </c>
      <c r="F33" s="38">
        <f>TrRoad_act!F114</f>
        <v>20222</v>
      </c>
      <c r="G33" s="38">
        <f>TrRoad_act!G114</f>
        <v>66878</v>
      </c>
      <c r="H33" s="38">
        <f>TrRoad_act!H114</f>
        <v>108588</v>
      </c>
      <c r="I33" s="38">
        <f>TrRoad_act!I114</f>
        <v>183652</v>
      </c>
      <c r="J33" s="38">
        <f>TrRoad_act!J114</f>
        <v>198885</v>
      </c>
      <c r="K33" s="38">
        <f>TrRoad_act!K114</f>
        <v>136199</v>
      </c>
      <c r="L33" s="38">
        <f>TrRoad_act!L114</f>
        <v>175725</v>
      </c>
      <c r="M33" s="38">
        <f>TrRoad_act!M114</f>
        <v>179085</v>
      </c>
      <c r="N33" s="38">
        <f>TrRoad_act!N114</f>
        <v>178062</v>
      </c>
      <c r="O33" s="38">
        <f>TrRoad_act!O114</f>
        <v>160293</v>
      </c>
      <c r="P33" s="38">
        <f>TrRoad_act!P114</f>
        <v>174876</v>
      </c>
      <c r="Q33" s="38">
        <f>TrRoad_act!Q114</f>
        <v>193158</v>
      </c>
    </row>
    <row r="34" spans="1:17" ht="11.45" customHeight="1" x14ac:dyDescent="0.25">
      <c r="A34" s="62" t="s">
        <v>59</v>
      </c>
      <c r="B34" s="42"/>
      <c r="C34" s="42">
        <f>TrRoad_act!C115</f>
        <v>66179</v>
      </c>
      <c r="D34" s="42">
        <f>TrRoad_act!D115</f>
        <v>41067</v>
      </c>
      <c r="E34" s="42">
        <f>TrRoad_act!E115</f>
        <v>53410</v>
      </c>
      <c r="F34" s="42">
        <f>TrRoad_act!F115</f>
        <v>0</v>
      </c>
      <c r="G34" s="42">
        <f>TrRoad_act!G115</f>
        <v>46169</v>
      </c>
      <c r="H34" s="42">
        <f>TrRoad_act!H115</f>
        <v>77015</v>
      </c>
      <c r="I34" s="42">
        <f>TrRoad_act!I115</f>
        <v>127668</v>
      </c>
      <c r="J34" s="42">
        <f>TrRoad_act!J115</f>
        <v>151405</v>
      </c>
      <c r="K34" s="42">
        <f>TrRoad_act!K115</f>
        <v>97227</v>
      </c>
      <c r="L34" s="42">
        <f>TrRoad_act!L115</f>
        <v>133550</v>
      </c>
      <c r="M34" s="42">
        <f>TrRoad_act!M115</f>
        <v>95107</v>
      </c>
      <c r="N34" s="42">
        <f>TrRoad_act!N115</f>
        <v>131675</v>
      </c>
      <c r="O34" s="42">
        <f>TrRoad_act!O115</f>
        <v>121767</v>
      </c>
      <c r="P34" s="42">
        <f>TrRoad_act!P115</f>
        <v>122975</v>
      </c>
      <c r="Q34" s="42">
        <f>TrRoad_act!Q115</f>
        <v>142836</v>
      </c>
    </row>
    <row r="35" spans="1:17" ht="11.45" customHeight="1" x14ac:dyDescent="0.25">
      <c r="A35" s="62" t="s">
        <v>58</v>
      </c>
      <c r="B35" s="42"/>
      <c r="C35" s="42">
        <f>TrRoad_act!C116</f>
        <v>34474</v>
      </c>
      <c r="D35" s="42">
        <f>TrRoad_act!D116</f>
        <v>45836</v>
      </c>
      <c r="E35" s="42">
        <f>TrRoad_act!E116</f>
        <v>31072</v>
      </c>
      <c r="F35" s="42">
        <f>TrRoad_act!F116</f>
        <v>19347</v>
      </c>
      <c r="G35" s="42">
        <f>TrRoad_act!G116</f>
        <v>19363</v>
      </c>
      <c r="H35" s="42">
        <f>TrRoad_act!H116</f>
        <v>31467</v>
      </c>
      <c r="I35" s="42">
        <f>TrRoad_act!I116</f>
        <v>47185</v>
      </c>
      <c r="J35" s="42">
        <f>TrRoad_act!J116</f>
        <v>47399</v>
      </c>
      <c r="K35" s="42">
        <f>TrRoad_act!K116</f>
        <v>38491</v>
      </c>
      <c r="L35" s="42">
        <f>TrRoad_act!L116</f>
        <v>38139</v>
      </c>
      <c r="M35" s="42">
        <f>TrRoad_act!M116</f>
        <v>37987</v>
      </c>
      <c r="N35" s="42">
        <f>TrRoad_act!N116</f>
        <v>40418</v>
      </c>
      <c r="O35" s="42">
        <f>TrRoad_act!O116</f>
        <v>33158</v>
      </c>
      <c r="P35" s="42">
        <f>TrRoad_act!P116</f>
        <v>49496</v>
      </c>
      <c r="Q35" s="42">
        <f>TrRoad_act!Q116</f>
        <v>45736</v>
      </c>
    </row>
    <row r="36" spans="1:17" ht="11.45" customHeight="1" x14ac:dyDescent="0.25">
      <c r="A36" s="62" t="s">
        <v>57</v>
      </c>
      <c r="B36" s="42"/>
      <c r="C36" s="42">
        <f>TrRoad_act!C117</f>
        <v>0</v>
      </c>
      <c r="D36" s="42">
        <f>TrRoad_act!D117</f>
        <v>0</v>
      </c>
      <c r="E36" s="42">
        <f>TrRoad_act!E117</f>
        <v>0</v>
      </c>
      <c r="F36" s="42">
        <f>TrRoad_act!F117</f>
        <v>0</v>
      </c>
      <c r="G36" s="42">
        <f>TrRoad_act!G117</f>
        <v>1250</v>
      </c>
      <c r="H36" s="42">
        <f>TrRoad_act!H117</f>
        <v>4</v>
      </c>
      <c r="I36" s="42">
        <f>TrRoad_act!I117</f>
        <v>111</v>
      </c>
      <c r="J36" s="42">
        <f>TrRoad_act!J117</f>
        <v>65</v>
      </c>
      <c r="K36" s="42">
        <f>TrRoad_act!K117</f>
        <v>25</v>
      </c>
      <c r="L36" s="42">
        <f>TrRoad_act!L117</f>
        <v>1635</v>
      </c>
      <c r="M36" s="42">
        <f>TrRoad_act!M117</f>
        <v>45936</v>
      </c>
      <c r="N36" s="42">
        <f>TrRoad_act!N117</f>
        <v>5898</v>
      </c>
      <c r="O36" s="42">
        <f>TrRoad_act!O117</f>
        <v>5335</v>
      </c>
      <c r="P36" s="42">
        <f>TrRoad_act!P117</f>
        <v>618</v>
      </c>
      <c r="Q36" s="42">
        <f>TrRoad_act!Q117</f>
        <v>4372</v>
      </c>
    </row>
    <row r="37" spans="1:17" ht="11.45" customHeight="1" x14ac:dyDescent="0.25">
      <c r="A37" s="62" t="s">
        <v>56</v>
      </c>
      <c r="B37" s="42"/>
      <c r="C37" s="42">
        <f>TrRoad_act!C118</f>
        <v>2400</v>
      </c>
      <c r="D37" s="42">
        <f>TrRoad_act!D118</f>
        <v>6</v>
      </c>
      <c r="E37" s="42">
        <f>TrRoad_act!E118</f>
        <v>4641</v>
      </c>
      <c r="F37" s="42">
        <f>TrRoad_act!F118</f>
        <v>875</v>
      </c>
      <c r="G37" s="42">
        <f>TrRoad_act!G118</f>
        <v>96</v>
      </c>
      <c r="H37" s="42">
        <f>TrRoad_act!H118</f>
        <v>102</v>
      </c>
      <c r="I37" s="42">
        <f>TrRoad_act!I118</f>
        <v>8688</v>
      </c>
      <c r="J37" s="42">
        <f>TrRoad_act!J118</f>
        <v>16</v>
      </c>
      <c r="K37" s="42">
        <f>TrRoad_act!K118</f>
        <v>456</v>
      </c>
      <c r="L37" s="42">
        <f>TrRoad_act!L118</f>
        <v>2401</v>
      </c>
      <c r="M37" s="42">
        <f>TrRoad_act!M118</f>
        <v>36</v>
      </c>
      <c r="N37" s="42">
        <f>TrRoad_act!N118</f>
        <v>64</v>
      </c>
      <c r="O37" s="42">
        <f>TrRoad_act!O118</f>
        <v>27</v>
      </c>
      <c r="P37" s="42">
        <f>TrRoad_act!P118</f>
        <v>1722</v>
      </c>
      <c r="Q37" s="42">
        <f>TrRoad_act!Q118</f>
        <v>144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5</v>
      </c>
      <c r="O38" s="42">
        <f>TrRoad_act!O119</f>
        <v>0</v>
      </c>
      <c r="P38" s="42">
        <f>TrRoad_act!P119</f>
        <v>15</v>
      </c>
      <c r="Q38" s="42">
        <f>TrRoad_act!Q119</f>
        <v>18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0</v>
      </c>
      <c r="K39" s="42">
        <f>TrRoad_act!K120</f>
        <v>0</v>
      </c>
      <c r="L39" s="42">
        <f>TrRoad_act!L120</f>
        <v>0</v>
      </c>
      <c r="M39" s="42">
        <f>TrRoad_act!M120</f>
        <v>19</v>
      </c>
      <c r="N39" s="42">
        <f>TrRoad_act!N120</f>
        <v>2</v>
      </c>
      <c r="O39" s="42">
        <f>TrRoad_act!O120</f>
        <v>6</v>
      </c>
      <c r="P39" s="42">
        <f>TrRoad_act!P120</f>
        <v>50</v>
      </c>
      <c r="Q39" s="42">
        <f>TrRoad_act!Q120</f>
        <v>52</v>
      </c>
    </row>
    <row r="40" spans="1:17" ht="11.45" customHeight="1" x14ac:dyDescent="0.25">
      <c r="A40" s="19" t="s">
        <v>28</v>
      </c>
      <c r="B40" s="38"/>
      <c r="C40" s="38">
        <f>TrRoad_act!C121</f>
        <v>326</v>
      </c>
      <c r="D40" s="38">
        <f>TrRoad_act!D121</f>
        <v>351</v>
      </c>
      <c r="E40" s="38">
        <f>TrRoad_act!E121</f>
        <v>332</v>
      </c>
      <c r="F40" s="38">
        <f>TrRoad_act!F121</f>
        <v>332</v>
      </c>
      <c r="G40" s="38">
        <f>TrRoad_act!G121</f>
        <v>358</v>
      </c>
      <c r="H40" s="38">
        <f>TrRoad_act!H121</f>
        <v>520</v>
      </c>
      <c r="I40" s="38">
        <f>TrRoad_act!I121</f>
        <v>1689</v>
      </c>
      <c r="J40" s="38">
        <f>TrRoad_act!J121</f>
        <v>866</v>
      </c>
      <c r="K40" s="38">
        <f>TrRoad_act!K121</f>
        <v>1010</v>
      </c>
      <c r="L40" s="38">
        <f>TrRoad_act!L121</f>
        <v>818</v>
      </c>
      <c r="M40" s="38">
        <f>TrRoad_act!M121</f>
        <v>607</v>
      </c>
      <c r="N40" s="38">
        <f>TrRoad_act!N121</f>
        <v>570</v>
      </c>
      <c r="O40" s="38">
        <f>TrRoad_act!O121</f>
        <v>505</v>
      </c>
      <c r="P40" s="38">
        <f>TrRoad_act!P121</f>
        <v>687</v>
      </c>
      <c r="Q40" s="38">
        <f>TrRoad_act!Q121</f>
        <v>662</v>
      </c>
    </row>
    <row r="41" spans="1:17" ht="11.45" customHeight="1" x14ac:dyDescent="0.25">
      <c r="A41" s="62" t="s">
        <v>59</v>
      </c>
      <c r="B41" s="37"/>
      <c r="C41" s="37">
        <f>TrRoad_act!C122</f>
        <v>0</v>
      </c>
      <c r="D41" s="37">
        <f>TrRoad_act!D122</f>
        <v>0</v>
      </c>
      <c r="E41" s="37">
        <f>TrRoad_act!E122</f>
        <v>0</v>
      </c>
      <c r="F41" s="37">
        <f>TrRoad_act!F122</f>
        <v>0</v>
      </c>
      <c r="G41" s="37">
        <f>TrRoad_act!G122</f>
        <v>0</v>
      </c>
      <c r="H41" s="37">
        <f>TrRoad_act!H122</f>
        <v>0</v>
      </c>
      <c r="I41" s="37">
        <f>TrRoad_act!I122</f>
        <v>0</v>
      </c>
      <c r="J41" s="37">
        <f>TrRoad_act!J122</f>
        <v>0</v>
      </c>
      <c r="K41" s="37">
        <f>TrRoad_act!K122</f>
        <v>0</v>
      </c>
      <c r="L41" s="37">
        <f>TrRoad_act!L122</f>
        <v>0</v>
      </c>
      <c r="M41" s="37">
        <f>TrRoad_act!M122</f>
        <v>0</v>
      </c>
      <c r="N41" s="37">
        <f>TrRoad_act!N122</f>
        <v>0</v>
      </c>
      <c r="O41" s="37">
        <f>TrRoad_act!O122</f>
        <v>0</v>
      </c>
      <c r="P41" s="37">
        <f>TrRoad_act!P122</f>
        <v>0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326</v>
      </c>
      <c r="D42" s="37">
        <f>TrRoad_act!D123</f>
        <v>351</v>
      </c>
      <c r="E42" s="37">
        <f>TrRoad_act!E123</f>
        <v>332</v>
      </c>
      <c r="F42" s="37">
        <f>TrRoad_act!F123</f>
        <v>332</v>
      </c>
      <c r="G42" s="37">
        <f>TrRoad_act!G123</f>
        <v>358</v>
      </c>
      <c r="H42" s="37">
        <f>TrRoad_act!H123</f>
        <v>520</v>
      </c>
      <c r="I42" s="37">
        <f>TrRoad_act!I123</f>
        <v>1689</v>
      </c>
      <c r="J42" s="37">
        <f>TrRoad_act!J123</f>
        <v>866</v>
      </c>
      <c r="K42" s="37">
        <f>TrRoad_act!K123</f>
        <v>1010</v>
      </c>
      <c r="L42" s="37">
        <f>TrRoad_act!L123</f>
        <v>702</v>
      </c>
      <c r="M42" s="37">
        <f>TrRoad_act!M123</f>
        <v>455</v>
      </c>
      <c r="N42" s="37">
        <f>TrRoad_act!N123</f>
        <v>569</v>
      </c>
      <c r="O42" s="37">
        <f>TrRoad_act!O123</f>
        <v>505</v>
      </c>
      <c r="P42" s="37">
        <f>TrRoad_act!P123</f>
        <v>591</v>
      </c>
      <c r="Q42" s="37">
        <f>TrRoad_act!Q123</f>
        <v>572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0</v>
      </c>
      <c r="E43" s="37">
        <f>TrRoad_act!E124</f>
        <v>0</v>
      </c>
      <c r="F43" s="37">
        <f>TrRoad_act!F124</f>
        <v>0</v>
      </c>
      <c r="G43" s="37">
        <f>TrRoad_act!G124</f>
        <v>0</v>
      </c>
      <c r="H43" s="37">
        <f>TrRoad_act!H124</f>
        <v>0</v>
      </c>
      <c r="I43" s="37">
        <f>TrRoad_act!I124</f>
        <v>0</v>
      </c>
      <c r="J43" s="37">
        <f>TrRoad_act!J124</f>
        <v>0</v>
      </c>
      <c r="K43" s="37">
        <f>TrRoad_act!K124</f>
        <v>0</v>
      </c>
      <c r="L43" s="37">
        <f>TrRoad_act!L124</f>
        <v>0</v>
      </c>
      <c r="M43" s="37">
        <f>TrRoad_act!M124</f>
        <v>0</v>
      </c>
      <c r="N43" s="37">
        <f>TrRoad_act!N124</f>
        <v>0</v>
      </c>
      <c r="O43" s="37">
        <f>TrRoad_act!O124</f>
        <v>0</v>
      </c>
      <c r="P43" s="37">
        <f>TrRoad_act!P124</f>
        <v>0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0</v>
      </c>
      <c r="D44" s="37">
        <f>TrRoad_act!D125</f>
        <v>0</v>
      </c>
      <c r="E44" s="37">
        <f>TrRoad_act!E125</f>
        <v>0</v>
      </c>
      <c r="F44" s="37">
        <f>TrRoad_act!F125</f>
        <v>0</v>
      </c>
      <c r="G44" s="37">
        <f>TrRoad_act!G125</f>
        <v>0</v>
      </c>
      <c r="H44" s="37">
        <f>TrRoad_act!H125</f>
        <v>0</v>
      </c>
      <c r="I44" s="37">
        <f>TrRoad_act!I125</f>
        <v>0</v>
      </c>
      <c r="J44" s="37">
        <f>TrRoad_act!J125</f>
        <v>0</v>
      </c>
      <c r="K44" s="37">
        <f>TrRoad_act!K125</f>
        <v>0</v>
      </c>
      <c r="L44" s="37">
        <f>TrRoad_act!L125</f>
        <v>0</v>
      </c>
      <c r="M44" s="37">
        <f>TrRoad_act!M125</f>
        <v>0</v>
      </c>
      <c r="N44" s="37">
        <f>TrRoad_act!N125</f>
        <v>0</v>
      </c>
      <c r="O44" s="37">
        <f>TrRoad_act!O125</f>
        <v>0</v>
      </c>
      <c r="P44" s="37">
        <f>TrRoad_act!P125</f>
        <v>0</v>
      </c>
      <c r="Q44" s="37">
        <f>TrRoad_act!Q125</f>
        <v>0</v>
      </c>
    </row>
    <row r="45" spans="1:17" ht="11.45" customHeight="1" x14ac:dyDescent="0.25">
      <c r="A45" s="62" t="s">
        <v>55</v>
      </c>
      <c r="B45" s="37"/>
      <c r="C45" s="37">
        <f>TrRoad_act!C126</f>
        <v>0</v>
      </c>
      <c r="D45" s="37">
        <f>TrRoad_act!D126</f>
        <v>0</v>
      </c>
      <c r="E45" s="37">
        <f>TrRoad_act!E126</f>
        <v>0</v>
      </c>
      <c r="F45" s="37">
        <f>TrRoad_act!F126</f>
        <v>0</v>
      </c>
      <c r="G45" s="37">
        <f>TrRoad_act!G126</f>
        <v>0</v>
      </c>
      <c r="H45" s="37">
        <f>TrRoad_act!H126</f>
        <v>0</v>
      </c>
      <c r="I45" s="37">
        <f>TrRoad_act!I126</f>
        <v>0</v>
      </c>
      <c r="J45" s="37">
        <f>TrRoad_act!J126</f>
        <v>0</v>
      </c>
      <c r="K45" s="37">
        <f>TrRoad_act!K126</f>
        <v>0</v>
      </c>
      <c r="L45" s="37">
        <f>TrRoad_act!L126</f>
        <v>116</v>
      </c>
      <c r="M45" s="37">
        <f>TrRoad_act!M126</f>
        <v>152</v>
      </c>
      <c r="N45" s="37">
        <f>TrRoad_act!N126</f>
        <v>1</v>
      </c>
      <c r="O45" s="37">
        <f>TrRoad_act!O126</f>
        <v>0</v>
      </c>
      <c r="P45" s="37">
        <f>TrRoad_act!P126</f>
        <v>96</v>
      </c>
      <c r="Q45" s="37">
        <f>TrRoad_act!Q126</f>
        <v>90</v>
      </c>
    </row>
    <row r="46" spans="1:17" ht="11.45" customHeight="1" x14ac:dyDescent="0.25">
      <c r="A46" s="25" t="s">
        <v>18</v>
      </c>
      <c r="B46" s="40"/>
      <c r="C46" s="40">
        <f>TrRoad_act!C127</f>
        <v>9750</v>
      </c>
      <c r="D46" s="40">
        <f>TrRoad_act!D127</f>
        <v>15319</v>
      </c>
      <c r="E46" s="40">
        <f>TrRoad_act!E127</f>
        <v>18323</v>
      </c>
      <c r="F46" s="40">
        <f>TrRoad_act!F127</f>
        <v>18552</v>
      </c>
      <c r="G46" s="40">
        <f>TrRoad_act!G127</f>
        <v>27445</v>
      </c>
      <c r="H46" s="40">
        <f>TrRoad_act!H127</f>
        <v>24730</v>
      </c>
      <c r="I46" s="40">
        <f>TrRoad_act!I127</f>
        <v>34717</v>
      </c>
      <c r="J46" s="40">
        <f>TrRoad_act!J127</f>
        <v>39967</v>
      </c>
      <c r="K46" s="40">
        <f>TrRoad_act!K127</f>
        <v>31671</v>
      </c>
      <c r="L46" s="40">
        <f>TrRoad_act!L127</f>
        <v>28689</v>
      </c>
      <c r="M46" s="40">
        <f>TrRoad_act!M127</f>
        <v>15570</v>
      </c>
      <c r="N46" s="40">
        <f>TrRoad_act!N127</f>
        <v>15430</v>
      </c>
      <c r="O46" s="40">
        <f>TrRoad_act!O127</f>
        <v>30303</v>
      </c>
      <c r="P46" s="40">
        <f>TrRoad_act!P127</f>
        <v>32589</v>
      </c>
      <c r="Q46" s="40">
        <f>TrRoad_act!Q127</f>
        <v>25944</v>
      </c>
    </row>
    <row r="47" spans="1:17" ht="11.45" customHeight="1" x14ac:dyDescent="0.25">
      <c r="A47" s="23" t="s">
        <v>27</v>
      </c>
      <c r="B47" s="39"/>
      <c r="C47" s="39">
        <f>TrRoad_act!C128</f>
        <v>5355</v>
      </c>
      <c r="D47" s="39">
        <f>TrRoad_act!D128</f>
        <v>6239</v>
      </c>
      <c r="E47" s="39">
        <f>TrRoad_act!E128</f>
        <v>8097</v>
      </c>
      <c r="F47" s="39">
        <f>TrRoad_act!F128</f>
        <v>16975</v>
      </c>
      <c r="G47" s="39">
        <f>TrRoad_act!G128</f>
        <v>18435</v>
      </c>
      <c r="H47" s="39">
        <f>TrRoad_act!H128</f>
        <v>11451</v>
      </c>
      <c r="I47" s="39">
        <f>TrRoad_act!I128</f>
        <v>25809</v>
      </c>
      <c r="J47" s="39">
        <f>TrRoad_act!J128</f>
        <v>19065</v>
      </c>
      <c r="K47" s="39">
        <f>TrRoad_act!K128</f>
        <v>24237</v>
      </c>
      <c r="L47" s="39">
        <f>TrRoad_act!L128</f>
        <v>22244</v>
      </c>
      <c r="M47" s="39">
        <f>TrRoad_act!M128</f>
        <v>8647</v>
      </c>
      <c r="N47" s="39">
        <f>TrRoad_act!N128</f>
        <v>11849</v>
      </c>
      <c r="O47" s="39">
        <f>TrRoad_act!O128</f>
        <v>8260</v>
      </c>
      <c r="P47" s="39">
        <f>TrRoad_act!P128</f>
        <v>5423</v>
      </c>
      <c r="Q47" s="39">
        <f>TrRoad_act!Q128</f>
        <v>22705</v>
      </c>
    </row>
    <row r="48" spans="1:17" ht="11.45" customHeight="1" x14ac:dyDescent="0.25">
      <c r="A48" s="62" t="s">
        <v>59</v>
      </c>
      <c r="B48" s="42"/>
      <c r="C48" s="42">
        <f>TrRoad_act!C129</f>
        <v>1955</v>
      </c>
      <c r="D48" s="42">
        <f>TrRoad_act!D129</f>
        <v>2265</v>
      </c>
      <c r="E48" s="42">
        <f>TrRoad_act!E129</f>
        <v>2605</v>
      </c>
      <c r="F48" s="42">
        <f>TrRoad_act!F129</f>
        <v>13057</v>
      </c>
      <c r="G48" s="42">
        <f>TrRoad_act!G129</f>
        <v>3850</v>
      </c>
      <c r="H48" s="42">
        <f>TrRoad_act!H129</f>
        <v>5618</v>
      </c>
      <c r="I48" s="42">
        <f>TrRoad_act!I129</f>
        <v>7547</v>
      </c>
      <c r="J48" s="42">
        <f>TrRoad_act!J129</f>
        <v>5893</v>
      </c>
      <c r="K48" s="42">
        <f>TrRoad_act!K129</f>
        <v>4772</v>
      </c>
      <c r="L48" s="42">
        <f>TrRoad_act!L129</f>
        <v>0</v>
      </c>
      <c r="M48" s="42">
        <f>TrRoad_act!M129</f>
        <v>1011</v>
      </c>
      <c r="N48" s="42">
        <f>TrRoad_act!N129</f>
        <v>732</v>
      </c>
      <c r="O48" s="42">
        <f>TrRoad_act!O129</f>
        <v>3563</v>
      </c>
      <c r="P48" s="42">
        <f>TrRoad_act!P129</f>
        <v>182</v>
      </c>
      <c r="Q48" s="42">
        <f>TrRoad_act!Q129</f>
        <v>9673</v>
      </c>
    </row>
    <row r="49" spans="1:18" ht="11.45" customHeight="1" x14ac:dyDescent="0.25">
      <c r="A49" s="62" t="s">
        <v>58</v>
      </c>
      <c r="B49" s="42"/>
      <c r="C49" s="42">
        <f>TrRoad_act!C130</f>
        <v>3400</v>
      </c>
      <c r="D49" s="42">
        <f>TrRoad_act!D130</f>
        <v>3974</v>
      </c>
      <c r="E49" s="42">
        <f>TrRoad_act!E130</f>
        <v>5492</v>
      </c>
      <c r="F49" s="42">
        <f>TrRoad_act!F130</f>
        <v>3918</v>
      </c>
      <c r="G49" s="42">
        <f>TrRoad_act!G130</f>
        <v>14585</v>
      </c>
      <c r="H49" s="42">
        <f>TrRoad_act!H130</f>
        <v>5833</v>
      </c>
      <c r="I49" s="42">
        <f>TrRoad_act!I130</f>
        <v>18262</v>
      </c>
      <c r="J49" s="42">
        <f>TrRoad_act!J130</f>
        <v>13172</v>
      </c>
      <c r="K49" s="42">
        <f>TrRoad_act!K130</f>
        <v>19465</v>
      </c>
      <c r="L49" s="42">
        <f>TrRoad_act!L130</f>
        <v>22244</v>
      </c>
      <c r="M49" s="42">
        <f>TrRoad_act!M130</f>
        <v>7636</v>
      </c>
      <c r="N49" s="42">
        <f>TrRoad_act!N130</f>
        <v>11105</v>
      </c>
      <c r="O49" s="42">
        <f>TrRoad_act!O130</f>
        <v>4684</v>
      </c>
      <c r="P49" s="42">
        <f>TrRoad_act!P130</f>
        <v>5231</v>
      </c>
      <c r="Q49" s="42">
        <f>TrRoad_act!Q130</f>
        <v>12993</v>
      </c>
    </row>
    <row r="50" spans="1:18" ht="11.45" customHeight="1" x14ac:dyDescent="0.25">
      <c r="A50" s="62" t="s">
        <v>57</v>
      </c>
      <c r="B50" s="42"/>
      <c r="C50" s="42">
        <f>TrRoad_act!C131</f>
        <v>0</v>
      </c>
      <c r="D50" s="42">
        <f>TrRoad_act!D131</f>
        <v>0</v>
      </c>
      <c r="E50" s="42">
        <f>TrRoad_act!E131</f>
        <v>0</v>
      </c>
      <c r="F50" s="42">
        <f>TrRoad_act!F131</f>
        <v>0</v>
      </c>
      <c r="G50" s="42">
        <f>TrRoad_act!G131</f>
        <v>0</v>
      </c>
      <c r="H50" s="42">
        <f>TrRoad_act!H131</f>
        <v>0</v>
      </c>
      <c r="I50" s="42">
        <f>TrRoad_act!I131</f>
        <v>0</v>
      </c>
      <c r="J50" s="42">
        <f>TrRoad_act!J131</f>
        <v>0</v>
      </c>
      <c r="K50" s="42">
        <f>TrRoad_act!K131</f>
        <v>0</v>
      </c>
      <c r="L50" s="42">
        <f>TrRoad_act!L131</f>
        <v>0</v>
      </c>
      <c r="M50" s="42">
        <f>TrRoad_act!M131</f>
        <v>0</v>
      </c>
      <c r="N50" s="42">
        <f>TrRoad_act!N131</f>
        <v>7</v>
      </c>
      <c r="O50" s="42">
        <f>TrRoad_act!O131</f>
        <v>5</v>
      </c>
      <c r="P50" s="42">
        <f>TrRoad_act!P131</f>
        <v>5</v>
      </c>
      <c r="Q50" s="42">
        <f>TrRoad_act!Q131</f>
        <v>31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0</v>
      </c>
      <c r="H51" s="42">
        <f>TrRoad_act!H132</f>
        <v>0</v>
      </c>
      <c r="I51" s="42">
        <f>TrRoad_act!I132</f>
        <v>0</v>
      </c>
      <c r="J51" s="42">
        <f>TrRoad_act!J132</f>
        <v>0</v>
      </c>
      <c r="K51" s="42">
        <f>TrRoad_act!K132</f>
        <v>0</v>
      </c>
      <c r="L51" s="42">
        <f>TrRoad_act!L132</f>
        <v>0</v>
      </c>
      <c r="M51" s="42">
        <f>TrRoad_act!M132</f>
        <v>0</v>
      </c>
      <c r="N51" s="42">
        <f>TrRoad_act!N132</f>
        <v>5</v>
      </c>
      <c r="O51" s="42">
        <f>TrRoad_act!O132</f>
        <v>6</v>
      </c>
      <c r="P51" s="42">
        <f>TrRoad_act!P132</f>
        <v>1</v>
      </c>
      <c r="Q51" s="42">
        <f>TrRoad_act!Q132</f>
        <v>3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0</v>
      </c>
      <c r="F52" s="42">
        <f>TrRoad_act!F133</f>
        <v>0</v>
      </c>
      <c r="G52" s="42">
        <f>TrRoad_act!G133</f>
        <v>0</v>
      </c>
      <c r="H52" s="42">
        <f>TrRoad_act!H133</f>
        <v>0</v>
      </c>
      <c r="I52" s="42">
        <f>TrRoad_act!I133</f>
        <v>0</v>
      </c>
      <c r="J52" s="42">
        <f>TrRoad_act!J133</f>
        <v>0</v>
      </c>
      <c r="K52" s="42">
        <f>TrRoad_act!K133</f>
        <v>0</v>
      </c>
      <c r="L52" s="42">
        <f>TrRoad_act!L133</f>
        <v>0</v>
      </c>
      <c r="M52" s="42">
        <f>TrRoad_act!M133</f>
        <v>0</v>
      </c>
      <c r="N52" s="42">
        <f>TrRoad_act!N133</f>
        <v>0</v>
      </c>
      <c r="O52" s="42">
        <f>TrRoad_act!O133</f>
        <v>2</v>
      </c>
      <c r="P52" s="42">
        <f>TrRoad_act!P133</f>
        <v>4</v>
      </c>
      <c r="Q52" s="42">
        <f>TrRoad_act!Q133</f>
        <v>5</v>
      </c>
    </row>
    <row r="53" spans="1:18" ht="11.45" customHeight="1" x14ac:dyDescent="0.25">
      <c r="A53" s="19" t="s">
        <v>24</v>
      </c>
      <c r="B53" s="38"/>
      <c r="C53" s="38">
        <f>TrRoad_act!C134</f>
        <v>4395</v>
      </c>
      <c r="D53" s="38">
        <f>TrRoad_act!D134</f>
        <v>9080</v>
      </c>
      <c r="E53" s="38">
        <f>TrRoad_act!E134</f>
        <v>10226</v>
      </c>
      <c r="F53" s="38">
        <f>TrRoad_act!F134</f>
        <v>1577</v>
      </c>
      <c r="G53" s="38">
        <f>TrRoad_act!G134</f>
        <v>9010</v>
      </c>
      <c r="H53" s="38">
        <f>TrRoad_act!H134</f>
        <v>13279</v>
      </c>
      <c r="I53" s="38">
        <f>TrRoad_act!I134</f>
        <v>8908</v>
      </c>
      <c r="J53" s="38">
        <f>TrRoad_act!J134</f>
        <v>20902</v>
      </c>
      <c r="K53" s="38">
        <f>TrRoad_act!K134</f>
        <v>7434</v>
      </c>
      <c r="L53" s="38">
        <f>TrRoad_act!L134</f>
        <v>6445</v>
      </c>
      <c r="M53" s="38">
        <f>TrRoad_act!M134</f>
        <v>6923</v>
      </c>
      <c r="N53" s="38">
        <f>TrRoad_act!N134</f>
        <v>3581</v>
      </c>
      <c r="O53" s="38">
        <f>TrRoad_act!O134</f>
        <v>22043</v>
      </c>
      <c r="P53" s="38">
        <f>TrRoad_act!P134</f>
        <v>27166</v>
      </c>
      <c r="Q53" s="38">
        <f>TrRoad_act!Q134</f>
        <v>3239</v>
      </c>
    </row>
    <row r="54" spans="1:18" ht="11.45" customHeight="1" x14ac:dyDescent="0.25">
      <c r="A54" s="17" t="s">
        <v>23</v>
      </c>
      <c r="B54" s="37"/>
      <c r="C54" s="37">
        <f>TrRoad_act!C135</f>
        <v>3270</v>
      </c>
      <c r="D54" s="37">
        <f>TrRoad_act!D135</f>
        <v>8050</v>
      </c>
      <c r="E54" s="37">
        <f>TrRoad_act!E135</f>
        <v>9374</v>
      </c>
      <c r="F54" s="37">
        <f>TrRoad_act!F135</f>
        <v>288</v>
      </c>
      <c r="G54" s="37">
        <f>TrRoad_act!G135</f>
        <v>8152</v>
      </c>
      <c r="H54" s="37">
        <f>TrRoad_act!H135</f>
        <v>12281</v>
      </c>
      <c r="I54" s="37">
        <f>TrRoad_act!I135</f>
        <v>6905</v>
      </c>
      <c r="J54" s="37">
        <f>TrRoad_act!J135</f>
        <v>19984</v>
      </c>
      <c r="K54" s="37">
        <f>TrRoad_act!K135</f>
        <v>6508</v>
      </c>
      <c r="L54" s="37">
        <f>TrRoad_act!L135</f>
        <v>5067</v>
      </c>
      <c r="M54" s="37">
        <f>TrRoad_act!M135</f>
        <v>5336</v>
      </c>
      <c r="N54" s="37">
        <f>TrRoad_act!N135</f>
        <v>2271</v>
      </c>
      <c r="O54" s="37">
        <f>TrRoad_act!O135</f>
        <v>20289</v>
      </c>
      <c r="P54" s="37">
        <f>TrRoad_act!P135</f>
        <v>25736</v>
      </c>
      <c r="Q54" s="37">
        <f>TrRoad_act!Q135</f>
        <v>1241</v>
      </c>
    </row>
    <row r="55" spans="1:18" ht="11.45" customHeight="1" x14ac:dyDescent="0.25">
      <c r="A55" s="15" t="s">
        <v>22</v>
      </c>
      <c r="B55" s="36"/>
      <c r="C55" s="36">
        <f>TrRoad_act!C136</f>
        <v>1125</v>
      </c>
      <c r="D55" s="36">
        <f>TrRoad_act!D136</f>
        <v>1030</v>
      </c>
      <c r="E55" s="36">
        <f>TrRoad_act!E136</f>
        <v>852</v>
      </c>
      <c r="F55" s="36">
        <f>TrRoad_act!F136</f>
        <v>1289</v>
      </c>
      <c r="G55" s="36">
        <f>TrRoad_act!G136</f>
        <v>858</v>
      </c>
      <c r="H55" s="36">
        <f>TrRoad_act!H136</f>
        <v>998</v>
      </c>
      <c r="I55" s="36">
        <f>TrRoad_act!I136</f>
        <v>2003</v>
      </c>
      <c r="J55" s="36">
        <f>TrRoad_act!J136</f>
        <v>918</v>
      </c>
      <c r="K55" s="36">
        <f>TrRoad_act!K136</f>
        <v>926</v>
      </c>
      <c r="L55" s="36">
        <f>TrRoad_act!L136</f>
        <v>1378</v>
      </c>
      <c r="M55" s="36">
        <f>TrRoad_act!M136</f>
        <v>1587</v>
      </c>
      <c r="N55" s="36">
        <f>TrRoad_act!N136</f>
        <v>1310</v>
      </c>
      <c r="O55" s="36">
        <f>TrRoad_act!O136</f>
        <v>1754</v>
      </c>
      <c r="P55" s="36">
        <f>TrRoad_act!P136</f>
        <v>1430</v>
      </c>
      <c r="Q55" s="36">
        <f>TrRoad_act!Q136</f>
        <v>1998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115121</v>
      </c>
      <c r="C59" s="41">
        <f t="shared" ref="C59:Q59" si="1">C60+C75</f>
        <v>53460</v>
      </c>
      <c r="D59" s="41">
        <f t="shared" si="1"/>
        <v>65641</v>
      </c>
      <c r="E59" s="41">
        <f t="shared" si="1"/>
        <v>82018</v>
      </c>
      <c r="F59" s="41">
        <f t="shared" si="1"/>
        <v>28029.301693630743</v>
      </c>
      <c r="G59" s="41">
        <f t="shared" si="1"/>
        <v>71493</v>
      </c>
      <c r="H59" s="41">
        <f t="shared" si="1"/>
        <v>124152</v>
      </c>
      <c r="I59" s="41">
        <f t="shared" si="1"/>
        <v>210975</v>
      </c>
      <c r="J59" s="41">
        <f t="shared" si="1"/>
        <v>235889</v>
      </c>
      <c r="K59" s="41">
        <f t="shared" si="1"/>
        <v>169013</v>
      </c>
      <c r="L59" s="41">
        <f t="shared" si="1"/>
        <v>209340</v>
      </c>
      <c r="M59" s="41">
        <f t="shared" si="1"/>
        <v>199898</v>
      </c>
      <c r="N59" s="41">
        <f t="shared" si="1"/>
        <v>200307</v>
      </c>
      <c r="O59" s="41">
        <f t="shared" si="1"/>
        <v>200068</v>
      </c>
      <c r="P59" s="41">
        <f t="shared" si="1"/>
        <v>218419</v>
      </c>
      <c r="Q59" s="41">
        <f t="shared" si="1"/>
        <v>231831</v>
      </c>
    </row>
    <row r="60" spans="1:18" ht="11.45" customHeight="1" x14ac:dyDescent="0.25">
      <c r="A60" s="25" t="s">
        <v>39</v>
      </c>
      <c r="B60" s="40">
        <f t="shared" ref="B60" si="2">B61+B62+B69</f>
        <v>115121</v>
      </c>
      <c r="C60" s="40">
        <f t="shared" ref="C60:Q60" si="3">C61+C62+C69</f>
        <v>53460</v>
      </c>
      <c r="D60" s="40">
        <f t="shared" si="3"/>
        <v>63644</v>
      </c>
      <c r="E60" s="40">
        <f t="shared" si="3"/>
        <v>75127</v>
      </c>
      <c r="F60" s="40">
        <f t="shared" si="3"/>
        <v>18143</v>
      </c>
      <c r="G60" s="40">
        <f t="shared" si="3"/>
        <v>62426</v>
      </c>
      <c r="H60" s="40">
        <f t="shared" si="3"/>
        <v>106354</v>
      </c>
      <c r="I60" s="40">
        <f t="shared" si="3"/>
        <v>183324</v>
      </c>
      <c r="J60" s="40">
        <f t="shared" si="3"/>
        <v>200278</v>
      </c>
      <c r="K60" s="40">
        <f t="shared" si="3"/>
        <v>139717</v>
      </c>
      <c r="L60" s="40">
        <f t="shared" si="3"/>
        <v>182298</v>
      </c>
      <c r="M60" s="40">
        <f t="shared" si="3"/>
        <v>185274</v>
      </c>
      <c r="N60" s="40">
        <f t="shared" si="3"/>
        <v>185360</v>
      </c>
      <c r="O60" s="40">
        <f t="shared" si="3"/>
        <v>170154</v>
      </c>
      <c r="P60" s="40">
        <f t="shared" si="3"/>
        <v>185929</v>
      </c>
      <c r="Q60" s="40">
        <f t="shared" si="3"/>
        <v>205887</v>
      </c>
    </row>
    <row r="61" spans="1:18" ht="11.45" customHeight="1" x14ac:dyDescent="0.25">
      <c r="A61" s="23" t="s">
        <v>30</v>
      </c>
      <c r="B61" s="39">
        <v>12891</v>
      </c>
      <c r="C61" s="39">
        <v>1616</v>
      </c>
      <c r="D61" s="39">
        <v>1920</v>
      </c>
      <c r="E61" s="39">
        <v>2029</v>
      </c>
      <c r="F61" s="39">
        <v>1547</v>
      </c>
      <c r="G61" s="39">
        <v>1547</v>
      </c>
      <c r="H61" s="39">
        <v>2818</v>
      </c>
      <c r="I61" s="39">
        <v>4175</v>
      </c>
      <c r="J61" s="39">
        <v>4168</v>
      </c>
      <c r="K61" s="39">
        <v>3806</v>
      </c>
      <c r="L61" s="39">
        <v>6576</v>
      </c>
      <c r="M61" s="39">
        <v>6891</v>
      </c>
      <c r="N61" s="39">
        <v>6856</v>
      </c>
      <c r="O61" s="39">
        <v>9377</v>
      </c>
      <c r="P61" s="39">
        <v>10368</v>
      </c>
      <c r="Q61" s="39">
        <v>12067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102184</v>
      </c>
      <c r="C62" s="38">
        <f t="shared" ref="C62:Q62" si="5">SUM(C63:C68)</f>
        <v>51628</v>
      </c>
      <c r="D62" s="38">
        <f t="shared" si="5"/>
        <v>61464</v>
      </c>
      <c r="E62" s="38">
        <f t="shared" si="5"/>
        <v>72809</v>
      </c>
      <c r="F62" s="38">
        <f t="shared" si="5"/>
        <v>16297</v>
      </c>
      <c r="G62" s="38">
        <f t="shared" si="5"/>
        <v>60546</v>
      </c>
      <c r="H62" s="38">
        <f t="shared" si="5"/>
        <v>103041</v>
      </c>
      <c r="I62" s="38">
        <f t="shared" si="5"/>
        <v>177510</v>
      </c>
      <c r="J62" s="38">
        <f t="shared" si="5"/>
        <v>195259</v>
      </c>
      <c r="K62" s="38">
        <f t="shared" si="5"/>
        <v>134910</v>
      </c>
      <c r="L62" s="38">
        <f t="shared" si="5"/>
        <v>174910</v>
      </c>
      <c r="M62" s="38">
        <f t="shared" si="5"/>
        <v>177778</v>
      </c>
      <c r="N62" s="38">
        <f t="shared" si="5"/>
        <v>177934</v>
      </c>
      <c r="O62" s="38">
        <f t="shared" si="5"/>
        <v>160272</v>
      </c>
      <c r="P62" s="38">
        <f t="shared" si="5"/>
        <v>174874</v>
      </c>
      <c r="Q62" s="38">
        <f t="shared" si="5"/>
        <v>193158</v>
      </c>
      <c r="R62" s="112"/>
    </row>
    <row r="63" spans="1:18" ht="11.45" customHeight="1" x14ac:dyDescent="0.25">
      <c r="A63" s="62" t="s">
        <v>59</v>
      </c>
      <c r="B63" s="42">
        <v>102184</v>
      </c>
      <c r="C63" s="42">
        <v>47225</v>
      </c>
      <c r="D63" s="42">
        <v>32036</v>
      </c>
      <c r="E63" s="42">
        <v>47482</v>
      </c>
      <c r="F63" s="42">
        <v>0</v>
      </c>
      <c r="G63" s="42">
        <v>43637</v>
      </c>
      <c r="H63" s="42">
        <v>74204</v>
      </c>
      <c r="I63" s="42">
        <v>124716</v>
      </c>
      <c r="J63" s="42">
        <v>149302</v>
      </c>
      <c r="K63" s="42">
        <v>96594</v>
      </c>
      <c r="L63" s="42">
        <v>133146</v>
      </c>
      <c r="M63" s="42">
        <v>94993</v>
      </c>
      <c r="N63" s="42">
        <v>131627</v>
      </c>
      <c r="O63" s="42">
        <v>121758</v>
      </c>
      <c r="P63" s="42">
        <v>122974</v>
      </c>
      <c r="Q63" s="42">
        <v>142836</v>
      </c>
      <c r="R63" s="112"/>
    </row>
    <row r="64" spans="1:18" ht="11.45" customHeight="1" x14ac:dyDescent="0.25">
      <c r="A64" s="62" t="s">
        <v>58</v>
      </c>
      <c r="B64" s="42">
        <v>0</v>
      </c>
      <c r="C64" s="42">
        <v>4396</v>
      </c>
      <c r="D64" s="42">
        <v>29425</v>
      </c>
      <c r="E64" s="42">
        <v>22878</v>
      </c>
      <c r="F64" s="42">
        <v>15694</v>
      </c>
      <c r="G64" s="42">
        <v>16832</v>
      </c>
      <c r="H64" s="42">
        <v>28747</v>
      </c>
      <c r="I64" s="42">
        <v>44633</v>
      </c>
      <c r="J64" s="42">
        <v>45902</v>
      </c>
      <c r="K64" s="42">
        <v>37843</v>
      </c>
      <c r="L64" s="42">
        <v>37836</v>
      </c>
      <c r="M64" s="42">
        <v>37868</v>
      </c>
      <c r="N64" s="42">
        <v>40379</v>
      </c>
      <c r="O64" s="42">
        <v>33153</v>
      </c>
      <c r="P64" s="42">
        <v>49495</v>
      </c>
      <c r="Q64" s="42">
        <v>45736</v>
      </c>
      <c r="R64" s="112"/>
    </row>
    <row r="65" spans="1:18" ht="11.45" customHeight="1" x14ac:dyDescent="0.25">
      <c r="A65" s="62" t="s">
        <v>57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39</v>
      </c>
      <c r="K65" s="42">
        <v>22</v>
      </c>
      <c r="L65" s="42">
        <v>1535</v>
      </c>
      <c r="M65" s="42">
        <v>44867</v>
      </c>
      <c r="N65" s="42">
        <v>5858</v>
      </c>
      <c r="O65" s="42">
        <v>5328</v>
      </c>
      <c r="P65" s="42">
        <v>618</v>
      </c>
      <c r="Q65" s="42">
        <v>4372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7</v>
      </c>
      <c r="D66" s="42">
        <v>3</v>
      </c>
      <c r="E66" s="42">
        <v>2449</v>
      </c>
      <c r="F66" s="42">
        <v>603</v>
      </c>
      <c r="G66" s="42">
        <v>77</v>
      </c>
      <c r="H66" s="42">
        <v>90</v>
      </c>
      <c r="I66" s="42">
        <v>8161</v>
      </c>
      <c r="J66" s="42">
        <v>16</v>
      </c>
      <c r="K66" s="42">
        <v>451</v>
      </c>
      <c r="L66" s="42">
        <v>2393</v>
      </c>
      <c r="M66" s="42">
        <v>36</v>
      </c>
      <c r="N66" s="42">
        <v>64</v>
      </c>
      <c r="O66" s="42">
        <v>27</v>
      </c>
      <c r="P66" s="42">
        <v>1722</v>
      </c>
      <c r="Q66" s="42">
        <v>144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4</v>
      </c>
      <c r="O67" s="42">
        <v>0</v>
      </c>
      <c r="P67" s="42">
        <v>15</v>
      </c>
      <c r="Q67" s="42">
        <v>18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14</v>
      </c>
      <c r="N68" s="42">
        <v>2</v>
      </c>
      <c r="O68" s="42">
        <v>6</v>
      </c>
      <c r="P68" s="42">
        <v>50</v>
      </c>
      <c r="Q68" s="42">
        <v>52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46</v>
      </c>
      <c r="C69" s="38">
        <f t="shared" ref="C69:Q69" si="7">SUM(C70:C74)</f>
        <v>216</v>
      </c>
      <c r="D69" s="38">
        <f t="shared" si="7"/>
        <v>260</v>
      </c>
      <c r="E69" s="38">
        <f t="shared" si="7"/>
        <v>289</v>
      </c>
      <c r="F69" s="38">
        <f t="shared" si="7"/>
        <v>299</v>
      </c>
      <c r="G69" s="38">
        <f t="shared" si="7"/>
        <v>333</v>
      </c>
      <c r="H69" s="38">
        <f t="shared" si="7"/>
        <v>495</v>
      </c>
      <c r="I69" s="38">
        <f t="shared" si="7"/>
        <v>1639</v>
      </c>
      <c r="J69" s="38">
        <f t="shared" si="7"/>
        <v>851</v>
      </c>
      <c r="K69" s="38">
        <f t="shared" si="7"/>
        <v>1001</v>
      </c>
      <c r="L69" s="38">
        <f t="shared" si="7"/>
        <v>812</v>
      </c>
      <c r="M69" s="38">
        <f t="shared" si="7"/>
        <v>605</v>
      </c>
      <c r="N69" s="38">
        <f t="shared" si="7"/>
        <v>570</v>
      </c>
      <c r="O69" s="38">
        <f t="shared" si="7"/>
        <v>505</v>
      </c>
      <c r="P69" s="38">
        <f t="shared" si="7"/>
        <v>687</v>
      </c>
      <c r="Q69" s="38">
        <f t="shared" si="7"/>
        <v>662</v>
      </c>
      <c r="R69" s="112"/>
    </row>
    <row r="70" spans="1:18" ht="11.45" customHeight="1" x14ac:dyDescent="0.25">
      <c r="A70" s="62" t="s">
        <v>59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46</v>
      </c>
      <c r="C71" s="37">
        <v>216</v>
      </c>
      <c r="D71" s="37">
        <v>260</v>
      </c>
      <c r="E71" s="37">
        <v>289</v>
      </c>
      <c r="F71" s="37">
        <v>299</v>
      </c>
      <c r="G71" s="37">
        <v>333</v>
      </c>
      <c r="H71" s="37">
        <v>495</v>
      </c>
      <c r="I71" s="37">
        <v>1639</v>
      </c>
      <c r="J71" s="37">
        <v>851</v>
      </c>
      <c r="K71" s="37">
        <v>1001</v>
      </c>
      <c r="L71" s="37">
        <v>699</v>
      </c>
      <c r="M71" s="37">
        <v>454</v>
      </c>
      <c r="N71" s="37">
        <v>569</v>
      </c>
      <c r="O71" s="37">
        <v>505</v>
      </c>
      <c r="P71" s="37">
        <v>591</v>
      </c>
      <c r="Q71" s="37">
        <v>572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112"/>
    </row>
    <row r="74" spans="1:18" ht="11.45" customHeight="1" x14ac:dyDescent="0.25">
      <c r="A74" s="62" t="s">
        <v>55</v>
      </c>
      <c r="B74" s="37">
        <v>0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113</v>
      </c>
      <c r="M74" s="37">
        <v>151</v>
      </c>
      <c r="N74" s="37">
        <v>1</v>
      </c>
      <c r="O74" s="37">
        <v>0</v>
      </c>
      <c r="P74" s="37">
        <v>96</v>
      </c>
      <c r="Q74" s="37">
        <v>90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0</v>
      </c>
      <c r="C75" s="40">
        <f t="shared" ref="C75:Q75" si="9">C76+C82</f>
        <v>0</v>
      </c>
      <c r="D75" s="40">
        <f t="shared" si="9"/>
        <v>1997</v>
      </c>
      <c r="E75" s="40">
        <f t="shared" si="9"/>
        <v>6891</v>
      </c>
      <c r="F75" s="40">
        <f t="shared" si="9"/>
        <v>9886.3016936307431</v>
      </c>
      <c r="G75" s="40">
        <f t="shared" si="9"/>
        <v>9067</v>
      </c>
      <c r="H75" s="40">
        <f t="shared" si="9"/>
        <v>17798</v>
      </c>
      <c r="I75" s="40">
        <f t="shared" si="9"/>
        <v>27651</v>
      </c>
      <c r="J75" s="40">
        <f t="shared" si="9"/>
        <v>35611</v>
      </c>
      <c r="K75" s="40">
        <f t="shared" si="9"/>
        <v>29296</v>
      </c>
      <c r="L75" s="40">
        <f t="shared" si="9"/>
        <v>27042</v>
      </c>
      <c r="M75" s="40">
        <f t="shared" si="9"/>
        <v>14624</v>
      </c>
      <c r="N75" s="40">
        <f t="shared" si="9"/>
        <v>14947</v>
      </c>
      <c r="O75" s="40">
        <f t="shared" si="9"/>
        <v>29914</v>
      </c>
      <c r="P75" s="40">
        <f t="shared" si="9"/>
        <v>32490</v>
      </c>
      <c r="Q75" s="40">
        <f t="shared" si="9"/>
        <v>25944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0</v>
      </c>
      <c r="C76" s="39">
        <f t="shared" ref="C76:Q76" si="11">SUM(C77:C81)</f>
        <v>0</v>
      </c>
      <c r="D76" s="39">
        <f t="shared" si="11"/>
        <v>946</v>
      </c>
      <c r="E76" s="39">
        <f t="shared" si="11"/>
        <v>1743</v>
      </c>
      <c r="F76" s="39">
        <f t="shared" si="11"/>
        <v>9700</v>
      </c>
      <c r="G76" s="39">
        <f t="shared" si="11"/>
        <v>3113</v>
      </c>
      <c r="H76" s="39">
        <f t="shared" si="11"/>
        <v>7883</v>
      </c>
      <c r="I76" s="39">
        <f t="shared" si="11"/>
        <v>21573</v>
      </c>
      <c r="J76" s="39">
        <f t="shared" si="11"/>
        <v>17205</v>
      </c>
      <c r="K76" s="39">
        <f t="shared" si="11"/>
        <v>22929</v>
      </c>
      <c r="L76" s="39">
        <f t="shared" si="11"/>
        <v>21651</v>
      </c>
      <c r="M76" s="39">
        <f t="shared" si="11"/>
        <v>8570</v>
      </c>
      <c r="N76" s="39">
        <f t="shared" si="11"/>
        <v>11815</v>
      </c>
      <c r="O76" s="39">
        <f t="shared" si="11"/>
        <v>8254</v>
      </c>
      <c r="P76" s="39">
        <f t="shared" si="11"/>
        <v>5422</v>
      </c>
      <c r="Q76" s="39">
        <f t="shared" si="11"/>
        <v>22705</v>
      </c>
      <c r="R76" s="112"/>
    </row>
    <row r="77" spans="1:18" ht="11.45" customHeight="1" x14ac:dyDescent="0.25">
      <c r="A77" s="62" t="s">
        <v>59</v>
      </c>
      <c r="B77" s="42">
        <v>0</v>
      </c>
      <c r="C77" s="42">
        <v>0</v>
      </c>
      <c r="D77" s="42">
        <v>946</v>
      </c>
      <c r="E77" s="42">
        <v>1743</v>
      </c>
      <c r="F77" s="42">
        <v>9700</v>
      </c>
      <c r="G77" s="42">
        <v>3113</v>
      </c>
      <c r="H77" s="42">
        <v>4857</v>
      </c>
      <c r="I77" s="42">
        <v>6861</v>
      </c>
      <c r="J77" s="42">
        <v>5555</v>
      </c>
      <c r="K77" s="42">
        <v>4625</v>
      </c>
      <c r="L77" s="42">
        <v>0</v>
      </c>
      <c r="M77" s="42">
        <v>1004</v>
      </c>
      <c r="N77" s="42">
        <v>731</v>
      </c>
      <c r="O77" s="42">
        <v>3562</v>
      </c>
      <c r="P77" s="42">
        <v>182</v>
      </c>
      <c r="Q77" s="42">
        <v>9673</v>
      </c>
      <c r="R77" s="112"/>
    </row>
    <row r="78" spans="1:18" ht="11.45" customHeight="1" x14ac:dyDescent="0.25">
      <c r="A78" s="62" t="s">
        <v>58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3026</v>
      </c>
      <c r="I78" s="42">
        <v>14712</v>
      </c>
      <c r="J78" s="42">
        <v>11650</v>
      </c>
      <c r="K78" s="42">
        <v>18304</v>
      </c>
      <c r="L78" s="42">
        <v>21651</v>
      </c>
      <c r="M78" s="42">
        <v>7566</v>
      </c>
      <c r="N78" s="42">
        <v>11084</v>
      </c>
      <c r="O78" s="42">
        <v>4683</v>
      </c>
      <c r="P78" s="42">
        <v>5231</v>
      </c>
      <c r="Q78" s="42">
        <v>12993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4</v>
      </c>
      <c r="P79" s="42">
        <v>5</v>
      </c>
      <c r="Q79" s="42">
        <v>31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5</v>
      </c>
      <c r="P80" s="42">
        <v>1</v>
      </c>
      <c r="Q80" s="42">
        <v>3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3</v>
      </c>
      <c r="Q81" s="42">
        <v>5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0</v>
      </c>
      <c r="C82" s="38">
        <f t="shared" ref="C82:Q82" si="13">SUM(C83:C84)</f>
        <v>0</v>
      </c>
      <c r="D82" s="38">
        <f t="shared" si="13"/>
        <v>1051</v>
      </c>
      <c r="E82" s="38">
        <f t="shared" si="13"/>
        <v>5148</v>
      </c>
      <c r="F82" s="38">
        <f t="shared" si="13"/>
        <v>186.30169363074401</v>
      </c>
      <c r="G82" s="38">
        <f t="shared" si="13"/>
        <v>5954</v>
      </c>
      <c r="H82" s="38">
        <f t="shared" si="13"/>
        <v>9915</v>
      </c>
      <c r="I82" s="38">
        <f t="shared" si="13"/>
        <v>6078</v>
      </c>
      <c r="J82" s="38">
        <f t="shared" si="13"/>
        <v>18406</v>
      </c>
      <c r="K82" s="38">
        <f t="shared" si="13"/>
        <v>6367</v>
      </c>
      <c r="L82" s="38">
        <f t="shared" si="13"/>
        <v>5391</v>
      </c>
      <c r="M82" s="38">
        <f t="shared" si="13"/>
        <v>6054</v>
      </c>
      <c r="N82" s="38">
        <f t="shared" si="13"/>
        <v>3132</v>
      </c>
      <c r="O82" s="38">
        <f t="shared" si="13"/>
        <v>21660</v>
      </c>
      <c r="P82" s="38">
        <f t="shared" si="13"/>
        <v>27068</v>
      </c>
      <c r="Q82" s="38">
        <f t="shared" si="13"/>
        <v>3239</v>
      </c>
      <c r="R82" s="112"/>
    </row>
    <row r="83" spans="1:18" ht="11.45" customHeight="1" x14ac:dyDescent="0.25">
      <c r="A83" s="17" t="s">
        <v>23</v>
      </c>
      <c r="B83" s="37">
        <v>0</v>
      </c>
      <c r="C83" s="37">
        <v>0</v>
      </c>
      <c r="D83" s="37">
        <v>1051</v>
      </c>
      <c r="E83" s="37">
        <v>5148</v>
      </c>
      <c r="F83" s="37">
        <v>185</v>
      </c>
      <c r="G83" s="37">
        <v>5951</v>
      </c>
      <c r="H83" s="37">
        <v>9902</v>
      </c>
      <c r="I83" s="37">
        <v>5998</v>
      </c>
      <c r="J83" s="37">
        <v>18317</v>
      </c>
      <c r="K83" s="37">
        <v>6187</v>
      </c>
      <c r="L83" s="37">
        <v>4931</v>
      </c>
      <c r="M83" s="37">
        <v>5264</v>
      </c>
      <c r="N83" s="37">
        <v>2257</v>
      </c>
      <c r="O83" s="37">
        <v>20225</v>
      </c>
      <c r="P83" s="37">
        <v>25735</v>
      </c>
      <c r="Q83" s="37">
        <v>1241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</v>
      </c>
      <c r="F84" s="36">
        <v>1.3016936307440119</v>
      </c>
      <c r="G84" s="36">
        <v>3</v>
      </c>
      <c r="H84" s="36">
        <v>13</v>
      </c>
      <c r="I84" s="36">
        <v>80</v>
      </c>
      <c r="J84" s="36">
        <v>89</v>
      </c>
      <c r="K84" s="36">
        <v>180</v>
      </c>
      <c r="L84" s="36">
        <v>460</v>
      </c>
      <c r="M84" s="36">
        <v>790</v>
      </c>
      <c r="N84" s="36">
        <v>875</v>
      </c>
      <c r="O84" s="36">
        <v>1435</v>
      </c>
      <c r="P84" s="36">
        <v>1333</v>
      </c>
      <c r="Q84" s="36">
        <v>1998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3.4550487191929808</v>
      </c>
      <c r="C90" s="22">
        <v>3.4404263290915886</v>
      </c>
      <c r="D90" s="22">
        <v>3.4259635130461463</v>
      </c>
      <c r="E90" s="22">
        <v>3.4162878317615415</v>
      </c>
      <c r="F90" s="22">
        <v>3.4106573353792431</v>
      </c>
      <c r="G90" s="22">
        <v>3.404811849924664</v>
      </c>
      <c r="H90" s="22">
        <v>3.388413293376022</v>
      </c>
      <c r="I90" s="22">
        <v>3.3643500001153623</v>
      </c>
      <c r="J90" s="22">
        <v>3.3421104778327604</v>
      </c>
      <c r="K90" s="22">
        <v>3.3234613169444165</v>
      </c>
      <c r="L90" s="22">
        <v>3.2916375629700929</v>
      </c>
      <c r="M90" s="22">
        <v>3.2543814641493709</v>
      </c>
      <c r="N90" s="22">
        <v>3.2142457283395012</v>
      </c>
      <c r="O90" s="22">
        <v>3.1506127791099812</v>
      </c>
      <c r="P90" s="22">
        <v>3.0846722627067811</v>
      </c>
      <c r="Q90" s="22">
        <v>3.0066552339057799</v>
      </c>
    </row>
    <row r="91" spans="1:18" ht="11.45" customHeight="1" x14ac:dyDescent="0.25">
      <c r="A91" s="19" t="s">
        <v>29</v>
      </c>
      <c r="B91" s="21">
        <v>5.2536876979831968</v>
      </c>
      <c r="C91" s="21">
        <v>5.2195263463233657</v>
      </c>
      <c r="D91" s="21">
        <v>5.192386518842941</v>
      </c>
      <c r="E91" s="21">
        <v>5.1711864876611333</v>
      </c>
      <c r="F91" s="21">
        <v>5.162676435524725</v>
      </c>
      <c r="G91" s="21">
        <v>5.1458352562000798</v>
      </c>
      <c r="H91" s="21">
        <v>5.1245078084080564</v>
      </c>
      <c r="I91" s="21">
        <v>5.1071458335346449</v>
      </c>
      <c r="J91" s="21">
        <v>5.0851848573124121</v>
      </c>
      <c r="K91" s="21">
        <v>5.0717402538895993</v>
      </c>
      <c r="L91" s="21">
        <v>5.059174267057875</v>
      </c>
      <c r="M91" s="21">
        <v>5.0707854644446755</v>
      </c>
      <c r="N91" s="21">
        <v>5.0502386616426591</v>
      </c>
      <c r="O91" s="21">
        <v>5.0284082200626061</v>
      </c>
      <c r="P91" s="21">
        <v>4.9982425116568683</v>
      </c>
      <c r="Q91" s="21">
        <v>4.9713516503622035</v>
      </c>
    </row>
    <row r="92" spans="1:18" ht="11.45" customHeight="1" x14ac:dyDescent="0.25">
      <c r="A92" s="62" t="s">
        <v>59</v>
      </c>
      <c r="B92" s="70">
        <v>5.1825730787894724</v>
      </c>
      <c r="C92" s="70">
        <v>5.170736892073216</v>
      </c>
      <c r="D92" s="70">
        <v>5.1696521776212867</v>
      </c>
      <c r="E92" s="70">
        <v>5.1654871388665704</v>
      </c>
      <c r="F92" s="70">
        <v>5.1758895218638923</v>
      </c>
      <c r="G92" s="70">
        <v>5.1749342155476041</v>
      </c>
      <c r="H92" s="70">
        <v>5.1691880951132863</v>
      </c>
      <c r="I92" s="70">
        <v>5.1621693046383239</v>
      </c>
      <c r="J92" s="70">
        <v>5.1530610939486197</v>
      </c>
      <c r="K92" s="70">
        <v>5.1524756647186623</v>
      </c>
      <c r="L92" s="70">
        <v>5.1467659243136286</v>
      </c>
      <c r="M92" s="70">
        <v>5.1394838285064859</v>
      </c>
      <c r="N92" s="70">
        <v>5.128988257543039</v>
      </c>
      <c r="O92" s="70">
        <v>5.1152927539260027</v>
      </c>
      <c r="P92" s="70">
        <v>5.0959957822520794</v>
      </c>
      <c r="Q92" s="70">
        <v>5.0725259589592708</v>
      </c>
    </row>
    <row r="93" spans="1:18" ht="11.45" customHeight="1" x14ac:dyDescent="0.25">
      <c r="A93" s="62" t="s">
        <v>58</v>
      </c>
      <c r="B93" s="70">
        <v>5.5675055043602777</v>
      </c>
      <c r="C93" s="70">
        <v>5.4757262676950704</v>
      </c>
      <c r="D93" s="70">
        <v>5.3769949186342352</v>
      </c>
      <c r="E93" s="70">
        <v>5.3218709428423088</v>
      </c>
      <c r="F93" s="70">
        <v>5.2919645278219809</v>
      </c>
      <c r="G93" s="70">
        <v>5.2588236410972131</v>
      </c>
      <c r="H93" s="70">
        <v>5.2153845446101643</v>
      </c>
      <c r="I93" s="70">
        <v>5.1527598083902024</v>
      </c>
      <c r="J93" s="70">
        <v>5.0996887779308144</v>
      </c>
      <c r="K93" s="70">
        <v>5.0645464909757028</v>
      </c>
      <c r="L93" s="70">
        <v>5.028345094110195</v>
      </c>
      <c r="M93" s="70">
        <v>4.98415233891469</v>
      </c>
      <c r="N93" s="70">
        <v>4.9290970509329064</v>
      </c>
      <c r="O93" s="70">
        <v>4.8779349087858161</v>
      </c>
      <c r="P93" s="70">
        <v>4.8222181297099764</v>
      </c>
      <c r="Q93" s="70">
        <v>4.7781764194342218</v>
      </c>
    </row>
    <row r="94" spans="1:18" ht="11.45" customHeight="1" x14ac:dyDescent="0.25">
      <c r="A94" s="62" t="s">
        <v>57</v>
      </c>
      <c r="B94" s="70" t="s">
        <v>181</v>
      </c>
      <c r="C94" s="70" t="s">
        <v>181</v>
      </c>
      <c r="D94" s="70" t="s">
        <v>181</v>
      </c>
      <c r="E94" s="70" t="s">
        <v>181</v>
      </c>
      <c r="F94" s="70" t="s">
        <v>181</v>
      </c>
      <c r="G94" s="70">
        <v>6.10728448454143</v>
      </c>
      <c r="H94" s="70">
        <v>6.1225362728663741</v>
      </c>
      <c r="I94" s="70">
        <v>6.1362206717977745</v>
      </c>
      <c r="J94" s="70">
        <v>6.1497505531756698</v>
      </c>
      <c r="K94" s="70">
        <v>6.1646249261642376</v>
      </c>
      <c r="L94" s="70">
        <v>6.1661439905626398</v>
      </c>
      <c r="M94" s="70">
        <v>6.2411026335901125</v>
      </c>
      <c r="N94" s="70">
        <v>6.2411824872499047</v>
      </c>
      <c r="O94" s="70">
        <v>6.234419251489876</v>
      </c>
      <c r="P94" s="70">
        <v>6.2352108441388188</v>
      </c>
      <c r="Q94" s="70">
        <v>6.2263368644893546</v>
      </c>
    </row>
    <row r="95" spans="1:18" ht="11.45" customHeight="1" x14ac:dyDescent="0.25">
      <c r="A95" s="62" t="s">
        <v>56</v>
      </c>
      <c r="B95" s="70" t="s">
        <v>181</v>
      </c>
      <c r="C95" s="70">
        <v>6.0011511412277354</v>
      </c>
      <c r="D95" s="70">
        <v>6.0163253945739745</v>
      </c>
      <c r="E95" s="70">
        <v>6.0599878655409753</v>
      </c>
      <c r="F95" s="70">
        <v>6.0795027616979969</v>
      </c>
      <c r="G95" s="70">
        <v>6.0951816382491568</v>
      </c>
      <c r="H95" s="70">
        <v>6.1105629241855706</v>
      </c>
      <c r="I95" s="70">
        <v>6.1315490031291722</v>
      </c>
      <c r="J95" s="70">
        <v>6.1471898664872864</v>
      </c>
      <c r="K95" s="70">
        <v>6.1610639980799506</v>
      </c>
      <c r="L95" s="70">
        <v>6.167849770915721</v>
      </c>
      <c r="M95" s="70">
        <v>6.1832971200672322</v>
      </c>
      <c r="N95" s="70">
        <v>6.1994134852764127</v>
      </c>
      <c r="O95" s="70">
        <v>6.2135690391507374</v>
      </c>
      <c r="P95" s="70">
        <v>6.0861020781130772</v>
      </c>
      <c r="Q95" s="70">
        <v>6.0935432641061942</v>
      </c>
    </row>
    <row r="96" spans="1:18" ht="11.45" customHeight="1" x14ac:dyDescent="0.25">
      <c r="A96" s="62" t="s">
        <v>60</v>
      </c>
      <c r="B96" s="70" t="s">
        <v>181</v>
      </c>
      <c r="C96" s="70" t="s">
        <v>181</v>
      </c>
      <c r="D96" s="70" t="s">
        <v>181</v>
      </c>
      <c r="E96" s="70" t="s">
        <v>181</v>
      </c>
      <c r="F96" s="70" t="s">
        <v>181</v>
      </c>
      <c r="G96" s="70" t="s">
        <v>181</v>
      </c>
      <c r="H96" s="70" t="s">
        <v>181</v>
      </c>
      <c r="I96" s="70" t="s">
        <v>181</v>
      </c>
      <c r="J96" s="70" t="s">
        <v>181</v>
      </c>
      <c r="K96" s="70" t="s">
        <v>181</v>
      </c>
      <c r="L96" s="70" t="s">
        <v>181</v>
      </c>
      <c r="M96" s="70" t="s">
        <v>181</v>
      </c>
      <c r="N96" s="70">
        <v>1.9966243021248524</v>
      </c>
      <c r="O96" s="70">
        <v>2.0016158628801644</v>
      </c>
      <c r="P96" s="70">
        <v>4.2234696459878522</v>
      </c>
      <c r="Q96" s="70">
        <v>3.8534505092242908</v>
      </c>
    </row>
    <row r="97" spans="1:17" ht="11.45" customHeight="1" x14ac:dyDescent="0.25">
      <c r="A97" s="62" t="s">
        <v>55</v>
      </c>
      <c r="B97" s="70" t="s">
        <v>181</v>
      </c>
      <c r="C97" s="70" t="s">
        <v>181</v>
      </c>
      <c r="D97" s="70" t="s">
        <v>181</v>
      </c>
      <c r="E97" s="70" t="s">
        <v>181</v>
      </c>
      <c r="F97" s="70" t="s">
        <v>181</v>
      </c>
      <c r="G97" s="70" t="s">
        <v>181</v>
      </c>
      <c r="H97" s="70" t="s">
        <v>181</v>
      </c>
      <c r="I97" s="70" t="s">
        <v>181</v>
      </c>
      <c r="J97" s="70" t="s">
        <v>181</v>
      </c>
      <c r="K97" s="70" t="s">
        <v>181</v>
      </c>
      <c r="L97" s="70" t="s">
        <v>181</v>
      </c>
      <c r="M97" s="70">
        <v>2.1536482297091659</v>
      </c>
      <c r="N97" s="70">
        <v>2.1563402899963022</v>
      </c>
      <c r="O97" s="70">
        <v>2.1499756382328297</v>
      </c>
      <c r="P97" s="70">
        <v>2.11214804200615</v>
      </c>
      <c r="Q97" s="70">
        <v>2.0951642217689859</v>
      </c>
    </row>
    <row r="98" spans="1:17" ht="11.45" customHeight="1" x14ac:dyDescent="0.25">
      <c r="A98" s="19" t="s">
        <v>28</v>
      </c>
      <c r="B98" s="21">
        <v>54.866189163855353</v>
      </c>
      <c r="C98" s="21">
        <v>54.434516830630059</v>
      </c>
      <c r="D98" s="21">
        <v>54.235929365652481</v>
      </c>
      <c r="E98" s="21">
        <v>54.055104674552766</v>
      </c>
      <c r="F98" s="21">
        <v>53.592921048792732</v>
      </c>
      <c r="G98" s="21">
        <v>53.356139176552006</v>
      </c>
      <c r="H98" s="21">
        <v>52.792775634410454</v>
      </c>
      <c r="I98" s="21">
        <v>51.665850814200965</v>
      </c>
      <c r="J98" s="21">
        <v>51.028551754363363</v>
      </c>
      <c r="K98" s="21">
        <v>49.434888864661723</v>
      </c>
      <c r="L98" s="21">
        <v>48.32970637262283</v>
      </c>
      <c r="M98" s="21">
        <v>47.152230284384387</v>
      </c>
      <c r="N98" s="21">
        <v>46.435065313720742</v>
      </c>
      <c r="O98" s="21">
        <v>45.733106455692919</v>
      </c>
      <c r="P98" s="21">
        <v>44.822163638353665</v>
      </c>
      <c r="Q98" s="21">
        <v>44.225880697263719</v>
      </c>
    </row>
    <row r="99" spans="1:17" ht="11.45" customHeight="1" x14ac:dyDescent="0.25">
      <c r="A99" s="62" t="s">
        <v>59</v>
      </c>
      <c r="B99" s="20" t="s">
        <v>181</v>
      </c>
      <c r="C99" s="20" t="s">
        <v>181</v>
      </c>
      <c r="D99" s="20" t="s">
        <v>181</v>
      </c>
      <c r="E99" s="20" t="s">
        <v>181</v>
      </c>
      <c r="F99" s="20" t="s">
        <v>181</v>
      </c>
      <c r="G99" s="20" t="s">
        <v>181</v>
      </c>
      <c r="H99" s="20" t="s">
        <v>181</v>
      </c>
      <c r="I99" s="20" t="s">
        <v>181</v>
      </c>
      <c r="J99" s="20" t="s">
        <v>181</v>
      </c>
      <c r="K99" s="20" t="s">
        <v>181</v>
      </c>
      <c r="L99" s="20" t="s">
        <v>181</v>
      </c>
      <c r="M99" s="20" t="s">
        <v>181</v>
      </c>
      <c r="N99" s="20" t="s">
        <v>181</v>
      </c>
      <c r="O99" s="20" t="s">
        <v>181</v>
      </c>
      <c r="P99" s="20" t="s">
        <v>181</v>
      </c>
      <c r="Q99" s="20" t="s">
        <v>181</v>
      </c>
    </row>
    <row r="100" spans="1:17" ht="11.45" customHeight="1" x14ac:dyDescent="0.25">
      <c r="A100" s="62" t="s">
        <v>58</v>
      </c>
      <c r="B100" s="20">
        <v>54.866189163855353</v>
      </c>
      <c r="C100" s="20">
        <v>54.434516830630059</v>
      </c>
      <c r="D100" s="20">
        <v>54.235929365652481</v>
      </c>
      <c r="E100" s="20">
        <v>54.055104674552766</v>
      </c>
      <c r="F100" s="20">
        <v>53.592921048792732</v>
      </c>
      <c r="G100" s="20">
        <v>53.356139176552006</v>
      </c>
      <c r="H100" s="20">
        <v>52.792775634410454</v>
      </c>
      <c r="I100" s="20">
        <v>51.665850814200965</v>
      </c>
      <c r="J100" s="20">
        <v>51.028551754363363</v>
      </c>
      <c r="K100" s="20">
        <v>49.434888864661723</v>
      </c>
      <c r="L100" s="20">
        <v>48.62311182393546</v>
      </c>
      <c r="M100" s="20">
        <v>47.830439474546353</v>
      </c>
      <c r="N100" s="20">
        <v>47.101391204129669</v>
      </c>
      <c r="O100" s="20">
        <v>46.377876337254875</v>
      </c>
      <c r="P100" s="20">
        <v>45.672619951734376</v>
      </c>
      <c r="Q100" s="20">
        <v>45.262931932356537</v>
      </c>
    </row>
    <row r="101" spans="1:17" ht="11.45" customHeight="1" x14ac:dyDescent="0.25">
      <c r="A101" s="62" t="s">
        <v>57</v>
      </c>
      <c r="B101" s="20" t="s">
        <v>181</v>
      </c>
      <c r="C101" s="20" t="s">
        <v>181</v>
      </c>
      <c r="D101" s="20" t="s">
        <v>181</v>
      </c>
      <c r="E101" s="20" t="s">
        <v>181</v>
      </c>
      <c r="F101" s="20" t="s">
        <v>181</v>
      </c>
      <c r="G101" s="20" t="s">
        <v>181</v>
      </c>
      <c r="H101" s="20" t="s">
        <v>181</v>
      </c>
      <c r="I101" s="20" t="s">
        <v>181</v>
      </c>
      <c r="J101" s="20" t="s">
        <v>181</v>
      </c>
      <c r="K101" s="20" t="s">
        <v>181</v>
      </c>
      <c r="L101" s="20" t="s">
        <v>181</v>
      </c>
      <c r="M101" s="20" t="s">
        <v>181</v>
      </c>
      <c r="N101" s="20" t="s">
        <v>181</v>
      </c>
      <c r="O101" s="20" t="s">
        <v>181</v>
      </c>
      <c r="P101" s="20" t="s">
        <v>181</v>
      </c>
      <c r="Q101" s="20" t="s">
        <v>181</v>
      </c>
    </row>
    <row r="102" spans="1:17" ht="11.45" customHeight="1" x14ac:dyDescent="0.25">
      <c r="A102" s="62" t="s">
        <v>56</v>
      </c>
      <c r="B102" s="20" t="s">
        <v>181</v>
      </c>
      <c r="C102" s="20" t="s">
        <v>181</v>
      </c>
      <c r="D102" s="20" t="s">
        <v>181</v>
      </c>
      <c r="E102" s="20" t="s">
        <v>181</v>
      </c>
      <c r="F102" s="20" t="s">
        <v>181</v>
      </c>
      <c r="G102" s="20" t="s">
        <v>181</v>
      </c>
      <c r="H102" s="20" t="s">
        <v>181</v>
      </c>
      <c r="I102" s="20" t="s">
        <v>181</v>
      </c>
      <c r="J102" s="20" t="s">
        <v>181</v>
      </c>
      <c r="K102" s="20" t="s">
        <v>181</v>
      </c>
      <c r="L102" s="20" t="s">
        <v>181</v>
      </c>
      <c r="M102" s="20" t="s">
        <v>181</v>
      </c>
      <c r="N102" s="20" t="s">
        <v>181</v>
      </c>
      <c r="O102" s="20" t="s">
        <v>181</v>
      </c>
      <c r="P102" s="20" t="s">
        <v>181</v>
      </c>
      <c r="Q102" s="20" t="s">
        <v>181</v>
      </c>
    </row>
    <row r="103" spans="1:17" ht="11.45" customHeight="1" x14ac:dyDescent="0.25">
      <c r="A103" s="62" t="s">
        <v>55</v>
      </c>
      <c r="B103" s="20" t="s">
        <v>181</v>
      </c>
      <c r="C103" s="20" t="s">
        <v>181</v>
      </c>
      <c r="D103" s="20" t="s">
        <v>181</v>
      </c>
      <c r="E103" s="20" t="s">
        <v>181</v>
      </c>
      <c r="F103" s="20" t="s">
        <v>181</v>
      </c>
      <c r="G103" s="20" t="s">
        <v>181</v>
      </c>
      <c r="H103" s="20" t="s">
        <v>181</v>
      </c>
      <c r="I103" s="20" t="s">
        <v>181</v>
      </c>
      <c r="J103" s="20" t="s">
        <v>181</v>
      </c>
      <c r="K103" s="20" t="s">
        <v>181</v>
      </c>
      <c r="L103" s="20">
        <v>24.300811653054296</v>
      </c>
      <c r="M103" s="20">
        <v>24.18928180852722</v>
      </c>
      <c r="N103" s="20">
        <v>24.248147096647454</v>
      </c>
      <c r="O103" s="20">
        <v>24.307281636694601</v>
      </c>
      <c r="P103" s="20">
        <v>24.09553027236062</v>
      </c>
      <c r="Q103" s="20">
        <v>23.947045126790158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7.330020521417218</v>
      </c>
      <c r="C105" s="102">
        <v>7.293478393042002</v>
      </c>
      <c r="D105" s="102">
        <v>7.2485614843397901</v>
      </c>
      <c r="E105" s="102">
        <v>7.1920801587002714</v>
      </c>
      <c r="F105" s="102">
        <v>6.9842413052127448</v>
      </c>
      <c r="G105" s="102">
        <v>6.9174284913860076</v>
      </c>
      <c r="H105" s="102">
        <v>6.8448781281910085</v>
      </c>
      <c r="I105" s="102">
        <v>6.7663320978886228</v>
      </c>
      <c r="J105" s="102">
        <v>6.7097654861669653</v>
      </c>
      <c r="K105" s="102">
        <v>6.6843036058771608</v>
      </c>
      <c r="L105" s="102">
        <v>6.703057146423129</v>
      </c>
      <c r="M105" s="102">
        <v>6.6691992660097128</v>
      </c>
      <c r="N105" s="102">
        <v>6.6338562747967051</v>
      </c>
      <c r="O105" s="102">
        <v>6.5210824268944307</v>
      </c>
      <c r="P105" s="102">
        <v>6.4775544453893472</v>
      </c>
      <c r="Q105" s="102">
        <v>6.4608297686553549</v>
      </c>
    </row>
    <row r="106" spans="1:17" ht="11.45" customHeight="1" x14ac:dyDescent="0.25">
      <c r="A106" s="62" t="s">
        <v>59</v>
      </c>
      <c r="B106" s="70">
        <v>6.3265274067499684</v>
      </c>
      <c r="C106" s="70">
        <v>6.2871616174836493</v>
      </c>
      <c r="D106" s="70">
        <v>6.2408473689008446</v>
      </c>
      <c r="E106" s="70">
        <v>6.1879497444370877</v>
      </c>
      <c r="F106" s="70">
        <v>5.9753727845833833</v>
      </c>
      <c r="G106" s="70">
        <v>5.9254023579195696</v>
      </c>
      <c r="H106" s="70">
        <v>5.8658657353360582</v>
      </c>
      <c r="I106" s="70">
        <v>5.8080304228090363</v>
      </c>
      <c r="J106" s="70">
        <v>5.7614772456690737</v>
      </c>
      <c r="K106" s="70">
        <v>5.7223656092472295</v>
      </c>
      <c r="L106" s="70">
        <v>5.5528244896881098</v>
      </c>
      <c r="M106" s="70">
        <v>5.5663082388710876</v>
      </c>
      <c r="N106" s="70">
        <v>5.5794249363469985</v>
      </c>
      <c r="O106" s="70">
        <v>5.5525561660537397</v>
      </c>
      <c r="P106" s="70">
        <v>5.5654538572918586</v>
      </c>
      <c r="Q106" s="70">
        <v>5.579597013054129</v>
      </c>
    </row>
    <row r="107" spans="1:17" ht="11.45" customHeight="1" x14ac:dyDescent="0.25">
      <c r="A107" s="62" t="s">
        <v>58</v>
      </c>
      <c r="B107" s="70">
        <v>7.928269753921505</v>
      </c>
      <c r="C107" s="70">
        <v>7.8923360027810832</v>
      </c>
      <c r="D107" s="70">
        <v>7.8466933898355986</v>
      </c>
      <c r="E107" s="70">
        <v>7.7783979076007386</v>
      </c>
      <c r="F107" s="70">
        <v>7.7318092855621297</v>
      </c>
      <c r="G107" s="70">
        <v>7.5726608933404362</v>
      </c>
      <c r="H107" s="70">
        <v>7.5167843099054306</v>
      </c>
      <c r="I107" s="70">
        <v>7.3757390592401464</v>
      </c>
      <c r="J107" s="70">
        <v>7.2897243163904237</v>
      </c>
      <c r="K107" s="70">
        <v>7.2108483646264308</v>
      </c>
      <c r="L107" s="70">
        <v>7.137279183264269</v>
      </c>
      <c r="M107" s="70">
        <v>7.0906352668307866</v>
      </c>
      <c r="N107" s="70">
        <v>7.0297089865784308</v>
      </c>
      <c r="O107" s="70">
        <v>6.9469250603363024</v>
      </c>
      <c r="P107" s="70">
        <v>6.9116055136633427</v>
      </c>
      <c r="Q107" s="70">
        <v>6.8787423282647389</v>
      </c>
    </row>
    <row r="108" spans="1:17" ht="11.45" customHeight="1" x14ac:dyDescent="0.25">
      <c r="A108" s="62" t="s">
        <v>57</v>
      </c>
      <c r="B108" s="70" t="s">
        <v>181</v>
      </c>
      <c r="C108" s="70" t="s">
        <v>181</v>
      </c>
      <c r="D108" s="70" t="s">
        <v>181</v>
      </c>
      <c r="E108" s="70" t="s">
        <v>181</v>
      </c>
      <c r="F108" s="70" t="s">
        <v>181</v>
      </c>
      <c r="G108" s="70" t="s">
        <v>181</v>
      </c>
      <c r="H108" s="70" t="s">
        <v>181</v>
      </c>
      <c r="I108" s="70" t="s">
        <v>181</v>
      </c>
      <c r="J108" s="70" t="s">
        <v>181</v>
      </c>
      <c r="K108" s="70" t="s">
        <v>181</v>
      </c>
      <c r="L108" s="70" t="s">
        <v>181</v>
      </c>
      <c r="M108" s="70" t="s">
        <v>181</v>
      </c>
      <c r="N108" s="70">
        <v>7.3486885559603055</v>
      </c>
      <c r="O108" s="70">
        <v>6.5126948723981517</v>
      </c>
      <c r="P108" s="70">
        <v>5.8706325037869789</v>
      </c>
      <c r="Q108" s="70">
        <v>6.1442551902992282</v>
      </c>
    </row>
    <row r="109" spans="1:17" ht="11.45" customHeight="1" x14ac:dyDescent="0.25">
      <c r="A109" s="62" t="s">
        <v>56</v>
      </c>
      <c r="B109" s="70" t="s">
        <v>181</v>
      </c>
      <c r="C109" s="70" t="s">
        <v>181</v>
      </c>
      <c r="D109" s="70" t="s">
        <v>181</v>
      </c>
      <c r="E109" s="70" t="s">
        <v>181</v>
      </c>
      <c r="F109" s="70" t="s">
        <v>181</v>
      </c>
      <c r="G109" s="70" t="s">
        <v>181</v>
      </c>
      <c r="H109" s="70" t="s">
        <v>181</v>
      </c>
      <c r="I109" s="70" t="s">
        <v>181</v>
      </c>
      <c r="J109" s="70" t="s">
        <v>181</v>
      </c>
      <c r="K109" s="70" t="s">
        <v>181</v>
      </c>
      <c r="L109" s="70" t="s">
        <v>181</v>
      </c>
      <c r="M109" s="70" t="s">
        <v>181</v>
      </c>
      <c r="N109" s="70">
        <v>7.3143894903037081</v>
      </c>
      <c r="O109" s="70">
        <v>7.6714922525846596</v>
      </c>
      <c r="P109" s="70">
        <v>7.4613493573080962</v>
      </c>
      <c r="Q109" s="70">
        <v>6.8438917184645538</v>
      </c>
    </row>
    <row r="110" spans="1:17" ht="11.45" customHeight="1" x14ac:dyDescent="0.25">
      <c r="A110" s="62" t="s">
        <v>55</v>
      </c>
      <c r="B110" s="70" t="s">
        <v>181</v>
      </c>
      <c r="C110" s="70" t="s">
        <v>181</v>
      </c>
      <c r="D110" s="70" t="s">
        <v>181</v>
      </c>
      <c r="E110" s="70" t="s">
        <v>181</v>
      </c>
      <c r="F110" s="70" t="s">
        <v>181</v>
      </c>
      <c r="G110" s="70" t="s">
        <v>181</v>
      </c>
      <c r="H110" s="70" t="s">
        <v>181</v>
      </c>
      <c r="I110" s="70" t="s">
        <v>181</v>
      </c>
      <c r="J110" s="70" t="s">
        <v>181</v>
      </c>
      <c r="K110" s="70" t="s">
        <v>181</v>
      </c>
      <c r="L110" s="70" t="s">
        <v>181</v>
      </c>
      <c r="M110" s="70" t="s">
        <v>181</v>
      </c>
      <c r="N110" s="70" t="s">
        <v>181</v>
      </c>
      <c r="O110" s="70">
        <v>3.1661859449069292</v>
      </c>
      <c r="P110" s="70">
        <v>3.1424395503201272</v>
      </c>
      <c r="Q110" s="70">
        <v>3.1178719262538648</v>
      </c>
    </row>
    <row r="111" spans="1:17" ht="11.45" customHeight="1" x14ac:dyDescent="0.25">
      <c r="A111" s="19" t="s">
        <v>24</v>
      </c>
      <c r="B111" s="21">
        <v>34.541403130459322</v>
      </c>
      <c r="C111" s="21">
        <v>33.048969508053297</v>
      </c>
      <c r="D111" s="21">
        <v>31.472113718901841</v>
      </c>
      <c r="E111" s="21">
        <v>30.641267310945562</v>
      </c>
      <c r="F111" s="21">
        <v>31.088380254286978</v>
      </c>
      <c r="G111" s="21">
        <v>30.474232947295537</v>
      </c>
      <c r="H111" s="21">
        <v>29.974492094441072</v>
      </c>
      <c r="I111" s="21">
        <v>30.035772495349779</v>
      </c>
      <c r="J111" s="21">
        <v>29.537571686425718</v>
      </c>
      <c r="K111" s="21">
        <v>29.440751513470094</v>
      </c>
      <c r="L111" s="21">
        <v>29.435004066082193</v>
      </c>
      <c r="M111" s="21">
        <v>29.441261412150592</v>
      </c>
      <c r="N111" s="21">
        <v>29.46324382527683</v>
      </c>
      <c r="O111" s="21">
        <v>29.158815492712257</v>
      </c>
      <c r="P111" s="21">
        <v>28.830039069297335</v>
      </c>
      <c r="Q111" s="21">
        <v>28.882054005685131</v>
      </c>
    </row>
    <row r="112" spans="1:17" ht="11.45" customHeight="1" x14ac:dyDescent="0.25">
      <c r="A112" s="17" t="s">
        <v>23</v>
      </c>
      <c r="B112" s="20">
        <v>30.226995212463613</v>
      </c>
      <c r="C112" s="20">
        <v>29.852737912766148</v>
      </c>
      <c r="D112" s="20">
        <v>29.415160443800247</v>
      </c>
      <c r="E112" s="20">
        <v>29.209622758339016</v>
      </c>
      <c r="F112" s="20">
        <v>28.777169758358969</v>
      </c>
      <c r="G112" s="20">
        <v>28.737056647748446</v>
      </c>
      <c r="H112" s="20">
        <v>28.674983379863317</v>
      </c>
      <c r="I112" s="20">
        <v>28.675778411925844</v>
      </c>
      <c r="J112" s="20">
        <v>28.567991138188507</v>
      </c>
      <c r="K112" s="20">
        <v>28.584248078827862</v>
      </c>
      <c r="L112" s="20">
        <v>28.594829235252114</v>
      </c>
      <c r="M112" s="20">
        <v>28.585238859360693</v>
      </c>
      <c r="N112" s="20">
        <v>28.606950988345844</v>
      </c>
      <c r="O112" s="20">
        <v>28.417198320328012</v>
      </c>
      <c r="P112" s="20">
        <v>28.219858869556901</v>
      </c>
      <c r="Q112" s="20">
        <v>28.164518536693247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44.196417116232652</v>
      </c>
      <c r="D113" s="69">
        <v>43.176851129113743</v>
      </c>
      <c r="E113" s="69">
        <v>42.497323988446396</v>
      </c>
      <c r="F113" s="69">
        <v>42.011862723347456</v>
      </c>
      <c r="G113" s="69">
        <v>41.82337228698826</v>
      </c>
      <c r="H113" s="69">
        <v>41.697941201592471</v>
      </c>
      <c r="I113" s="69">
        <v>41.49382137999271</v>
      </c>
      <c r="J113" s="69">
        <v>41.421960571418765</v>
      </c>
      <c r="K113" s="69">
        <v>41.323910522808859</v>
      </c>
      <c r="L113" s="69">
        <v>41.138354721652235</v>
      </c>
      <c r="M113" s="69">
        <v>40.917769521303775</v>
      </c>
      <c r="N113" s="69">
        <v>40.730433390434712</v>
      </c>
      <c r="O113" s="69">
        <v>40.479484903265799</v>
      </c>
      <c r="P113" s="69">
        <v>40.273313796977938</v>
      </c>
      <c r="Q113" s="69">
        <v>39.994344748911686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1.1275000000068984</v>
      </c>
      <c r="C117" s="111">
        <f>IF(TrRoad_act!C86=0,"",TrRoad_ene!C62/TrRoad_tech!C90)</f>
        <v>1.1276739089971828</v>
      </c>
      <c r="D117" s="111">
        <f>IF(TrRoad_act!D86=0,"",TrRoad_ene!D62/TrRoad_tech!D90)</f>
        <v>1.1281223400998228</v>
      </c>
      <c r="E117" s="111">
        <f>IF(TrRoad_act!E86=0,"",TrRoad_ene!E62/TrRoad_tech!E90)</f>
        <v>1.1287204224740199</v>
      </c>
      <c r="F117" s="111">
        <f>IF(TrRoad_act!F86=0,"",TrRoad_ene!F62/TrRoad_tech!F90)</f>
        <v>1.1294242663649652</v>
      </c>
      <c r="G117" s="111">
        <f>IF(TrRoad_act!G86=0,"",TrRoad_ene!G62/TrRoad_tech!G90)</f>
        <v>1.1304026189267646</v>
      </c>
      <c r="H117" s="111">
        <f>IF(TrRoad_act!H86=0,"",TrRoad_ene!H62/TrRoad_tech!H90)</f>
        <v>1.1326631704162728</v>
      </c>
      <c r="I117" s="111">
        <f>IF(TrRoad_act!I86=0,"",TrRoad_ene!I62/TrRoad_tech!I90)</f>
        <v>1.1367433052485523</v>
      </c>
      <c r="J117" s="111">
        <f>IF(TrRoad_act!J86=0,"",TrRoad_ene!J62/TrRoad_tech!J90)</f>
        <v>1.141574203685628</v>
      </c>
      <c r="K117" s="111">
        <f>IF(TrRoad_act!K86=0,"",TrRoad_ene!K62/TrRoad_tech!K90)</f>
        <v>1.1465571443663518</v>
      </c>
      <c r="L117" s="111">
        <f>IF(TrRoad_act!L86=0,"",TrRoad_ene!L62/TrRoad_tech!L90)</f>
        <v>1.1559118306465268</v>
      </c>
      <c r="M117" s="111">
        <f>IF(TrRoad_act!M86=0,"",TrRoad_ene!M62/TrRoad_tech!M90)</f>
        <v>1.1661965342576446</v>
      </c>
      <c r="N117" s="111">
        <f>IF(TrRoad_act!N86=0,"",TrRoad_ene!N62/TrRoad_tech!N90)</f>
        <v>1.1410436657851304</v>
      </c>
      <c r="O117" s="111">
        <f>IF(TrRoad_act!O86=0,"",TrRoad_ene!O62/TrRoad_tech!O90)</f>
        <v>1.1336141564368254</v>
      </c>
      <c r="P117" s="111">
        <f>IF(TrRoad_act!P86=0,"",TrRoad_ene!P62/TrRoad_tech!P90)</f>
        <v>1.1494433900023133</v>
      </c>
      <c r="Q117" s="111">
        <f>IF(TrRoad_act!Q86=0,"",TrRoad_ene!Q62/TrRoad_tech!Q90)</f>
        <v>1.1711198446107138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1.0970348199764159</v>
      </c>
      <c r="C118" s="107">
        <f>IF(TrRoad_act!C87=0,"",TrRoad_ene!C63/TrRoad_tech!C91)</f>
        <v>1.1407271100601675</v>
      </c>
      <c r="D118" s="107">
        <f>IF(TrRoad_act!D87=0,"",TrRoad_ene!D63/TrRoad_tech!D91)</f>
        <v>1.2973603549513277</v>
      </c>
      <c r="E118" s="107">
        <f>IF(TrRoad_act!E87=0,"",TrRoad_ene!E63/TrRoad_tech!E91)</f>
        <v>1.2237308594229659</v>
      </c>
      <c r="F118" s="107">
        <f>IF(TrRoad_act!F87=0,"",TrRoad_ene!F63/TrRoad_tech!F91)</f>
        <v>1.1415703493903417</v>
      </c>
      <c r="G118" s="107">
        <f>IF(TrRoad_act!G87=0,"",TrRoad_ene!G63/TrRoad_tech!G91)</f>
        <v>1.1902302733289554</v>
      </c>
      <c r="H118" s="107">
        <f>IF(TrRoad_act!H87=0,"",TrRoad_ene!H63/TrRoad_tech!H91)</f>
        <v>1.140203758241271</v>
      </c>
      <c r="I118" s="107">
        <f>IF(TrRoad_act!I87=0,"",TrRoad_ene!I63/TrRoad_tech!I91)</f>
        <v>1.2048817468327306</v>
      </c>
      <c r="J118" s="107">
        <f>IF(TrRoad_act!J87=0,"",TrRoad_ene!J63/TrRoad_tech!J91)</f>
        <v>1.2418226200708313</v>
      </c>
      <c r="K118" s="107">
        <f>IF(TrRoad_act!K87=0,"",TrRoad_ene!K63/TrRoad_tech!K91)</f>
        <v>1.1781191017373478</v>
      </c>
      <c r="L118" s="107">
        <f>IF(TrRoad_act!L87=0,"",TrRoad_ene!L63/TrRoad_tech!L91)</f>
        <v>1.1660812028870329</v>
      </c>
      <c r="M118" s="107">
        <f>IF(TrRoad_act!M87=0,"",TrRoad_ene!M63/TrRoad_tech!M91)</f>
        <v>1.1612029777450217</v>
      </c>
      <c r="N118" s="107">
        <f>IF(TrRoad_act!N87=0,"",TrRoad_ene!N63/TrRoad_tech!N91)</f>
        <v>1.1407488339725516</v>
      </c>
      <c r="O118" s="107">
        <f>IF(TrRoad_act!O87=0,"",TrRoad_ene!O63/TrRoad_tech!O91)</f>
        <v>1.1348079092298227</v>
      </c>
      <c r="P118" s="107">
        <f>IF(TrRoad_act!P87=0,"",TrRoad_ene!P63/TrRoad_tech!P91)</f>
        <v>1.1226512826012816</v>
      </c>
      <c r="Q118" s="107">
        <f>IF(TrRoad_act!Q87=0,"",TrRoad_ene!Q63/TrRoad_tech!Q91)</f>
        <v>1.13860982936753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1.091526990941142</v>
      </c>
      <c r="C119" s="108">
        <f>IF(TrRoad_act!C88=0,"",TrRoad_ene!C64/TrRoad_tech!C92)</f>
        <v>1.1449138248023758</v>
      </c>
      <c r="D119" s="108">
        <f>IF(TrRoad_act!D88=0,"",TrRoad_ene!D64/TrRoad_tech!D92)</f>
        <v>1.3522303855998428</v>
      </c>
      <c r="E119" s="108">
        <f>IF(TrRoad_act!E88=0,"",TrRoad_ene!E64/TrRoad_tech!E92)</f>
        <v>1.2629372207929912</v>
      </c>
      <c r="F119" s="108">
        <f>IF(TrRoad_act!F88=0,"",TrRoad_ene!F64/TrRoad_tech!F92)</f>
        <v>1.1433475097902999</v>
      </c>
      <c r="G119" s="108">
        <f>IF(TrRoad_act!G88=0,"",TrRoad_ene!G64/TrRoad_tech!G92)</f>
        <v>1.1964575484168949</v>
      </c>
      <c r="H119" s="108">
        <f>IF(TrRoad_act!H88=0,"",TrRoad_ene!H64/TrRoad_tech!H92)</f>
        <v>1.1262830161707149</v>
      </c>
      <c r="I119" s="108">
        <f>IF(TrRoad_act!I88=0,"",TrRoad_ene!I64/TrRoad_tech!I92)</f>
        <v>1.2012211148437186</v>
      </c>
      <c r="J119" s="108">
        <f>IF(TrRoad_act!J88=0,"",TrRoad_ene!J64/TrRoad_tech!J92)</f>
        <v>1.2735575016342295</v>
      </c>
      <c r="K119" s="108">
        <f>IF(TrRoad_act!K88=0,"",TrRoad_ene!K64/TrRoad_tech!K92)</f>
        <v>1.1812160011033146</v>
      </c>
      <c r="L119" s="108">
        <f>IF(TrRoad_act!L88=0,"",TrRoad_ene!L64/TrRoad_tech!L92)</f>
        <v>1.1502010272508465</v>
      </c>
      <c r="M119" s="108">
        <f>IF(TrRoad_act!M88=0,"",TrRoad_ene!M64/TrRoad_tech!M92)</f>
        <v>1.1380793260951414</v>
      </c>
      <c r="N119" s="108">
        <f>IF(TrRoad_act!N88=0,"",TrRoad_ene!N64/TrRoad_tech!N92)</f>
        <v>1.1041701333241016</v>
      </c>
      <c r="O119" s="108">
        <f>IF(TrRoad_act!O88=0,"",TrRoad_ene!O64/TrRoad_tech!O92)</f>
        <v>1.0922623785936956</v>
      </c>
      <c r="P119" s="108">
        <f>IF(TrRoad_act!P88=0,"",TrRoad_ene!P64/TrRoad_tech!P92)</f>
        <v>1.0759383897993715</v>
      </c>
      <c r="Q119" s="108">
        <f>IF(TrRoad_act!Q88=0,"",TrRoad_ene!Q64/TrRoad_tech!Q92)</f>
        <v>1.0930746390829214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1.1019407066081195</v>
      </c>
      <c r="C120" s="108">
        <f>IF(TrRoad_act!C89=0,"",TrRoad_ene!C65/TrRoad_tech!C93)</f>
        <v>1.0971939265388988</v>
      </c>
      <c r="D120" s="108">
        <f>IF(TrRoad_act!D89=0,"",TrRoad_ene!D65/TrRoad_tech!D93)</f>
        <v>1.1172550975913589</v>
      </c>
      <c r="E120" s="108">
        <f>IF(TrRoad_act!E89=0,"",TrRoad_ene!E65/TrRoad_tech!E93)</f>
        <v>1.0915290224024041</v>
      </c>
      <c r="F120" s="108">
        <f>IF(TrRoad_act!F89=0,"",TrRoad_ene!F65/TrRoad_tech!F93)</f>
        <v>1.0952460697799851</v>
      </c>
      <c r="G120" s="108">
        <f>IF(TrRoad_act!G89=0,"",TrRoad_ene!G65/TrRoad_tech!G93)</f>
        <v>1.1174238289534923</v>
      </c>
      <c r="H120" s="108">
        <f>IF(TrRoad_act!H89=0,"",TrRoad_ene!H65/TrRoad_tech!H93)</f>
        <v>1.1296412900199246</v>
      </c>
      <c r="I120" s="108">
        <f>IF(TrRoad_act!I89=0,"",TrRoad_ene!I65/TrRoad_tech!I93)</f>
        <v>1.134289885096802</v>
      </c>
      <c r="J120" s="108">
        <f>IF(TrRoad_act!J89=0,"",TrRoad_ene!J65/TrRoad_tech!J93)</f>
        <v>1.1404503571922684</v>
      </c>
      <c r="K120" s="108">
        <f>IF(TrRoad_act!K89=0,"",TrRoad_ene!K65/TrRoad_tech!K93)</f>
        <v>1.1367135422806134</v>
      </c>
      <c r="L120" s="108">
        <f>IF(TrRoad_act!L89=0,"",TrRoad_ene!L65/TrRoad_tech!L93)</f>
        <v>1.1603024356757692</v>
      </c>
      <c r="M120" s="108">
        <f>IF(TrRoad_act!M89=0,"",TrRoad_ene!M65/TrRoad_tech!M93)</f>
        <v>1.1633295424757859</v>
      </c>
      <c r="N120" s="108">
        <f>IF(TrRoad_act!N89=0,"",TrRoad_ene!N65/TrRoad_tech!N93)</f>
        <v>1.1702899543827172</v>
      </c>
      <c r="O120" s="108">
        <f>IF(TrRoad_act!O89=0,"",TrRoad_ene!O65/TrRoad_tech!O93)</f>
        <v>1.1824605714227971</v>
      </c>
      <c r="P120" s="108">
        <f>IF(TrRoad_act!P89=0,"",TrRoad_ene!P65/TrRoad_tech!P93)</f>
        <v>1.1882837831593487</v>
      </c>
      <c r="Q120" s="108">
        <f>IF(TrRoad_act!Q89=0,"",TrRoad_ene!Q65/TrRoad_tech!Q93)</f>
        <v>1.1953687621757172</v>
      </c>
    </row>
    <row r="121" spans="1:17" ht="11.45" customHeight="1" x14ac:dyDescent="0.25">
      <c r="A121" s="62" t="s">
        <v>57</v>
      </c>
      <c r="B121" s="108" t="str">
        <f>IF(TrRoad_act!B90=0,"",TrRoad_ene!B66/TrRoad_tech!B94)</f>
        <v/>
      </c>
      <c r="C121" s="108" t="str">
        <f>IF(TrRoad_act!C90=0,"",TrRoad_ene!C66/TrRoad_tech!C94)</f>
        <v/>
      </c>
      <c r="D121" s="108" t="str">
        <f>IF(TrRoad_act!D90=0,"",TrRoad_ene!D66/TrRoad_tech!D94)</f>
        <v/>
      </c>
      <c r="E121" s="108" t="str">
        <f>IF(TrRoad_act!E90=0,"",TrRoad_ene!E66/TrRoad_tech!E94)</f>
        <v/>
      </c>
      <c r="F121" s="108" t="str">
        <f>IF(TrRoad_act!F90=0,"",TrRoad_ene!F66/TrRoad_tech!F94)</f>
        <v/>
      </c>
      <c r="G121" s="108">
        <f>IF(TrRoad_act!G90=0,"",TrRoad_ene!G66/TrRoad_tech!G94)</f>
        <v>1.1016713201378667</v>
      </c>
      <c r="H121" s="108">
        <f>IF(TrRoad_act!H90=0,"",TrRoad_ene!H66/TrRoad_tech!H94)</f>
        <v>1.1119029874095527</v>
      </c>
      <c r="I121" s="108">
        <f>IF(TrRoad_act!I90=0,"",TrRoad_ene!I66/TrRoad_tech!I94)</f>
        <v>1.1463169084154663</v>
      </c>
      <c r="J121" s="108">
        <f>IF(TrRoad_act!J90=0,"",TrRoad_ene!J66/TrRoad_tech!J94)</f>
        <v>1.1970747446194767</v>
      </c>
      <c r="K121" s="108">
        <f>IF(TrRoad_act!K90=0,"",TrRoad_ene!K66/TrRoad_tech!K94)</f>
        <v>1.2531034108766057</v>
      </c>
      <c r="L121" s="108">
        <f>IF(TrRoad_act!L90=0,"",TrRoad_ene!L66/TrRoad_tech!L94)</f>
        <v>1.2029698372454702</v>
      </c>
      <c r="M121" s="108">
        <f>IF(TrRoad_act!M90=0,"",TrRoad_ene!M66/TrRoad_tech!M94)</f>
        <v>1.1431895150547087</v>
      </c>
      <c r="N121" s="108">
        <f>IF(TrRoad_act!N90=0,"",TrRoad_ene!N66/TrRoad_tech!N94)</f>
        <v>1.1452823392583236</v>
      </c>
      <c r="O121" s="108">
        <f>IF(TrRoad_act!O90=0,"",TrRoad_ene!O66/TrRoad_tech!O94)</f>
        <v>1.1483925202804497</v>
      </c>
      <c r="P121" s="108">
        <f>IF(TrRoad_act!P90=0,"",TrRoad_ene!P66/TrRoad_tech!P94)</f>
        <v>1.0566960975518809</v>
      </c>
      <c r="Q121" s="108">
        <f>IF(TrRoad_act!Q90=0,"",TrRoad_ene!Q66/TrRoad_tech!Q94)</f>
        <v>1.1546587000530153</v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>
        <f>IF(TrRoad_act!C91=0,"",TrRoad_ene!C67/TrRoad_tech!C95)</f>
        <v>2.2995388487109043</v>
      </c>
      <c r="D122" s="108">
        <f>IF(TrRoad_act!D91=0,"",TrRoad_ene!D67/TrRoad_tech!D95)</f>
        <v>0.94597161566334931</v>
      </c>
      <c r="E122" s="108">
        <f>IF(TrRoad_act!E91=0,"",TrRoad_ene!E67/TrRoad_tech!E95)</f>
        <v>0.96983315020558503</v>
      </c>
      <c r="F122" s="108">
        <f>IF(TrRoad_act!F91=0,"",TrRoad_ene!F67/TrRoad_tech!F95)</f>
        <v>1.2502290783709387</v>
      </c>
      <c r="G122" s="108">
        <f>IF(TrRoad_act!G91=0,"",TrRoad_ene!G67/TrRoad_tech!G95)</f>
        <v>1.6169067053496342</v>
      </c>
      <c r="H122" s="108">
        <f>IF(TrRoad_act!H91=0,"",TrRoad_ene!H67/TrRoad_tech!H95)</f>
        <v>0.94708567881405492</v>
      </c>
      <c r="I122" s="108">
        <f>IF(TrRoad_act!I91=0,"",TrRoad_ene!I67/TrRoad_tech!I95)</f>
        <v>1.9400893596659641</v>
      </c>
      <c r="J122" s="108">
        <f>IF(TrRoad_act!J91=0,"",TrRoad_ene!J67/TrRoad_tech!J95)</f>
        <v>0.93149141536445768</v>
      </c>
      <c r="K122" s="108">
        <f>IF(TrRoad_act!K91=0,"",TrRoad_ene!K67/TrRoad_tech!K95)</f>
        <v>0.92418722311416679</v>
      </c>
      <c r="L122" s="108">
        <f>IF(TrRoad_act!L91=0,"",TrRoad_ene!L67/TrRoad_tech!L95)</f>
        <v>1.0341402325290265</v>
      </c>
      <c r="M122" s="108">
        <f>IF(TrRoad_act!M91=0,"",TrRoad_ene!M67/TrRoad_tech!M95)</f>
        <v>1.233053699555261</v>
      </c>
      <c r="N122" s="108">
        <f>IF(TrRoad_act!N91=0,"",TrRoad_ene!N67/TrRoad_tech!N95)</f>
        <v>1.2104967639002255</v>
      </c>
      <c r="O122" s="108">
        <f>IF(TrRoad_act!O91=0,"",TrRoad_ene!O67/TrRoad_tech!O95)</f>
        <v>1.0718152130236971</v>
      </c>
      <c r="P122" s="108">
        <f>IF(TrRoad_act!P91=0,"",TrRoad_ene!P67/TrRoad_tech!P95)</f>
        <v>1.1673418238387532</v>
      </c>
      <c r="Q122" s="108">
        <f>IF(TrRoad_act!Q91=0,"",TrRoad_ene!Q67/TrRoad_tech!Q95)</f>
        <v>1.0755612405794819</v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>
        <f>IF(TrRoad_act!N92=0,"",TrRoad_ene!N68/TrRoad_tech!N96)</f>
        <v>1.2174302503919332</v>
      </c>
      <c r="O123" s="108">
        <f>IF(TrRoad_act!O92=0,"",TrRoad_ene!O68/TrRoad_tech!O96)</f>
        <v>1.2031789077662991</v>
      </c>
      <c r="P123" s="108">
        <f>IF(TrRoad_act!P92=0,"",TrRoad_ene!P68/TrRoad_tech!P96)</f>
        <v>1.2203088316726241</v>
      </c>
      <c r="Q123" s="108">
        <f>IF(TrRoad_act!Q92=0,"",TrRoad_ene!Q68/TrRoad_tech!Q96)</f>
        <v>1.2380324780625496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 t="str">
        <f>IF(TrRoad_act!J93=0,"",TrRoad_ene!J69/TrRoad_tech!J97)</f>
        <v/>
      </c>
      <c r="K124" s="108" t="str">
        <f>IF(TrRoad_act!K93=0,"",TrRoad_ene!K69/TrRoad_tech!K97)</f>
        <v/>
      </c>
      <c r="L124" s="108" t="str">
        <f>IF(TrRoad_act!L93=0,"",TrRoad_ene!L69/TrRoad_tech!L97)</f>
        <v/>
      </c>
      <c r="M124" s="108">
        <f>IF(TrRoad_act!M93=0,"",TrRoad_ene!M69/TrRoad_tech!M97)</f>
        <v>1.2173333333398659</v>
      </c>
      <c r="N124" s="108">
        <f>IF(TrRoad_act!N93=0,"",TrRoad_ene!N69/TrRoad_tech!N97)</f>
        <v>1.2191790262237774</v>
      </c>
      <c r="O124" s="108">
        <f>IF(TrRoad_act!O93=0,"",TrRoad_ene!O69/TrRoad_tech!O97)</f>
        <v>1.2275213067733515</v>
      </c>
      <c r="P124" s="108">
        <f>IF(TrRoad_act!P93=0,"",TrRoad_ene!P69/TrRoad_tech!P97)</f>
        <v>1.2599438158404495</v>
      </c>
      <c r="Q124" s="108">
        <f>IF(TrRoad_act!Q93=0,"",TrRoad_ene!Q69/TrRoad_tech!Q97)</f>
        <v>1.2779571672717307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1.1011003368050241</v>
      </c>
      <c r="C125" s="107">
        <f>IF(TrRoad_act!C94=0,"",TrRoad_ene!C70/TrRoad_tech!C98)</f>
        <v>1.098064932623835</v>
      </c>
      <c r="D125" s="107">
        <f>IF(TrRoad_act!D94=0,"",TrRoad_ene!D70/TrRoad_tech!D98)</f>
        <v>1.1130734861935592</v>
      </c>
      <c r="E125" s="107">
        <f>IF(TrRoad_act!E94=0,"",TrRoad_ene!E70/TrRoad_tech!E98)</f>
        <v>1.0937318010853017</v>
      </c>
      <c r="F125" s="107">
        <f>IF(TrRoad_act!F94=0,"",TrRoad_ene!F70/TrRoad_tech!F98)</f>
        <v>1.0951558156876253</v>
      </c>
      <c r="G125" s="107">
        <f>IF(TrRoad_act!G94=0,"",TrRoad_ene!G70/TrRoad_tech!G98)</f>
        <v>1.1097319809649839</v>
      </c>
      <c r="H125" s="107">
        <f>IF(TrRoad_act!H94=0,"",TrRoad_ene!H70/TrRoad_tech!H98)</f>
        <v>1.113663122969283</v>
      </c>
      <c r="I125" s="107">
        <f>IF(TrRoad_act!I94=0,"",TrRoad_ene!I70/TrRoad_tech!I98)</f>
        <v>1.1127509674298655</v>
      </c>
      <c r="J125" s="107">
        <f>IF(TrRoad_act!J94=0,"",TrRoad_ene!J70/TrRoad_tech!J98)</f>
        <v>1.111757105286044</v>
      </c>
      <c r="K125" s="107">
        <f>IF(TrRoad_act!K94=0,"",TrRoad_ene!K70/TrRoad_tech!K98)</f>
        <v>1.1023754245517854</v>
      </c>
      <c r="L125" s="107">
        <f>IF(TrRoad_act!L94=0,"",TrRoad_ene!L70/TrRoad_tech!L98)</f>
        <v>1.1133390188164971</v>
      </c>
      <c r="M125" s="107">
        <f>IF(TrRoad_act!M94=0,"",TrRoad_ene!M70/TrRoad_tech!M98)</f>
        <v>1.1065012923670052</v>
      </c>
      <c r="N125" s="107">
        <f>IF(TrRoad_act!N94=0,"",TrRoad_ene!N70/TrRoad_tech!N98)</f>
        <v>1.1051701917748313</v>
      </c>
      <c r="O125" s="107">
        <f>IF(TrRoad_act!O94=0,"",TrRoad_ene!O70/TrRoad_tech!O98)</f>
        <v>1.1079053615105416</v>
      </c>
      <c r="P125" s="107">
        <f>IF(TrRoad_act!P94=0,"",TrRoad_ene!P70/TrRoad_tech!P98)</f>
        <v>1.1043299593172835</v>
      </c>
      <c r="Q125" s="107">
        <f>IF(TrRoad_act!Q94=0,"",TrRoad_ene!Q70/TrRoad_tech!Q98)</f>
        <v>1.101253152662232</v>
      </c>
    </row>
    <row r="126" spans="1:17" ht="11.45" customHeight="1" x14ac:dyDescent="0.25">
      <c r="A126" s="62" t="s">
        <v>59</v>
      </c>
      <c r="B126" s="106" t="str">
        <f>IF(TrRoad_act!B95=0,"",TrRoad_ene!B71/TrRoad_tech!B99)</f>
        <v/>
      </c>
      <c r="C126" s="106" t="str">
        <f>IF(TrRoad_act!C95=0,"",TrRoad_ene!C71/TrRoad_tech!C99)</f>
        <v/>
      </c>
      <c r="D126" s="106" t="str">
        <f>IF(TrRoad_act!D95=0,"",TrRoad_ene!D71/TrRoad_tech!D99)</f>
        <v/>
      </c>
      <c r="E126" s="106" t="str">
        <f>IF(TrRoad_act!E95=0,"",TrRoad_ene!E71/TrRoad_tech!E99)</f>
        <v/>
      </c>
      <c r="F126" s="106" t="str">
        <f>IF(TrRoad_act!F95=0,"",TrRoad_ene!F71/TrRoad_tech!F99)</f>
        <v/>
      </c>
      <c r="G126" s="106" t="str">
        <f>IF(TrRoad_act!G95=0,"",TrRoad_ene!G71/TrRoad_tech!G99)</f>
        <v/>
      </c>
      <c r="H126" s="106" t="str">
        <f>IF(TrRoad_act!H95=0,"",TrRoad_ene!H71/TrRoad_tech!H99)</f>
        <v/>
      </c>
      <c r="I126" s="106" t="str">
        <f>IF(TrRoad_act!I95=0,"",TrRoad_ene!I71/TrRoad_tech!I99)</f>
        <v/>
      </c>
      <c r="J126" s="106" t="str">
        <f>IF(TrRoad_act!J95=0,"",TrRoad_ene!J71/TrRoad_tech!J99)</f>
        <v/>
      </c>
      <c r="K126" s="106" t="str">
        <f>IF(TrRoad_act!K95=0,"",TrRoad_ene!K71/TrRoad_tech!K99)</f>
        <v/>
      </c>
      <c r="L126" s="106" t="str">
        <f>IF(TrRoad_act!L95=0,"",TrRoad_ene!L71/TrRoad_tech!L99)</f>
        <v/>
      </c>
      <c r="M126" s="106" t="str">
        <f>IF(TrRoad_act!M95=0,"",TrRoad_ene!M71/TrRoad_tech!M99)</f>
        <v/>
      </c>
      <c r="N126" s="106" t="str">
        <f>IF(TrRoad_act!N95=0,"",TrRoad_ene!N71/TrRoad_tech!N99)</f>
        <v/>
      </c>
      <c r="O126" s="106" t="str">
        <f>IF(TrRoad_act!O95=0,"",TrRoad_ene!O71/TrRoad_tech!O99)</f>
        <v/>
      </c>
      <c r="P126" s="106" t="str">
        <f>IF(TrRoad_act!P95=0,"",TrRoad_ene!P71/TrRoad_tech!P99)</f>
        <v/>
      </c>
      <c r="Q126" s="106" t="str">
        <f>IF(TrRoad_act!Q95=0,"",TrRoad_ene!Q71/TrRoad_tech!Q99)</f>
        <v/>
      </c>
    </row>
    <row r="127" spans="1:17" ht="11.45" customHeight="1" x14ac:dyDescent="0.25">
      <c r="A127" s="62" t="s">
        <v>58</v>
      </c>
      <c r="B127" s="106">
        <f>IF(TrRoad_act!B96=0,"",TrRoad_ene!B72/TrRoad_tech!B100)</f>
        <v>1.1011003368050241</v>
      </c>
      <c r="C127" s="106">
        <f>IF(TrRoad_act!C96=0,"",TrRoad_ene!C72/TrRoad_tech!C100)</f>
        <v>1.098064932623835</v>
      </c>
      <c r="D127" s="106">
        <f>IF(TrRoad_act!D96=0,"",TrRoad_ene!D72/TrRoad_tech!D100)</f>
        <v>1.1130734861935592</v>
      </c>
      <c r="E127" s="106">
        <f>IF(TrRoad_act!E96=0,"",TrRoad_ene!E72/TrRoad_tech!E100)</f>
        <v>1.0937318010853017</v>
      </c>
      <c r="F127" s="106">
        <f>IF(TrRoad_act!F96=0,"",TrRoad_ene!F72/TrRoad_tech!F100)</f>
        <v>1.0951558156876253</v>
      </c>
      <c r="G127" s="106">
        <f>IF(TrRoad_act!G96=0,"",TrRoad_ene!G72/TrRoad_tech!G100)</f>
        <v>1.1097319809649839</v>
      </c>
      <c r="H127" s="106">
        <f>IF(TrRoad_act!H96=0,"",TrRoad_ene!H72/TrRoad_tech!H100)</f>
        <v>1.113663122969283</v>
      </c>
      <c r="I127" s="106">
        <f>IF(TrRoad_act!I96=0,"",TrRoad_ene!I72/TrRoad_tech!I100)</f>
        <v>1.1127509674298655</v>
      </c>
      <c r="J127" s="106">
        <f>IF(TrRoad_act!J96=0,"",TrRoad_ene!J72/TrRoad_tech!J100)</f>
        <v>1.111757105286044</v>
      </c>
      <c r="K127" s="106">
        <f>IF(TrRoad_act!K96=0,"",TrRoad_ene!K72/TrRoad_tech!K100)</f>
        <v>1.1023754245517854</v>
      </c>
      <c r="L127" s="106">
        <f>IF(TrRoad_act!L96=0,"",TrRoad_ene!L72/TrRoad_tech!L100)</f>
        <v>1.1152856954459573</v>
      </c>
      <c r="M127" s="106">
        <f>IF(TrRoad_act!M96=0,"",TrRoad_ene!M72/TrRoad_tech!M100)</f>
        <v>1.1111623182235437</v>
      </c>
      <c r="N127" s="106">
        <f>IF(TrRoad_act!N96=0,"",TrRoad_ene!N72/TrRoad_tech!N100)</f>
        <v>1.109569036402908</v>
      </c>
      <c r="O127" s="106">
        <f>IF(TrRoad_act!O96=0,"",TrRoad_ene!O72/TrRoad_tech!O100)</f>
        <v>1.1125489654404865</v>
      </c>
      <c r="P127" s="106">
        <f>IF(TrRoad_act!P96=0,"",TrRoad_ene!P72/TrRoad_tech!P100)</f>
        <v>1.1099778125857067</v>
      </c>
      <c r="Q127" s="106">
        <f>IF(TrRoad_act!Q96=0,"",TrRoad_ene!Q72/TrRoad_tech!Q100)</f>
        <v>1.1081983456610818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 t="str">
        <f>IF(TrRoad_act!C97=0,"",TrRoad_ene!C73/TrRoad_tech!C101)</f>
        <v/>
      </c>
      <c r="D128" s="106" t="str">
        <f>IF(TrRoad_act!D97=0,"",TrRoad_ene!D73/TrRoad_tech!D101)</f>
        <v/>
      </c>
      <c r="E128" s="106" t="str">
        <f>IF(TrRoad_act!E97=0,"",TrRoad_ene!E73/TrRoad_tech!E101)</f>
        <v/>
      </c>
      <c r="F128" s="106" t="str">
        <f>IF(TrRoad_act!F97=0,"",TrRoad_ene!F73/TrRoad_tech!F101)</f>
        <v/>
      </c>
      <c r="G128" s="106" t="str">
        <f>IF(TrRoad_act!G97=0,"",TrRoad_ene!G73/TrRoad_tech!G101)</f>
        <v/>
      </c>
      <c r="H128" s="106" t="str">
        <f>IF(TrRoad_act!H97=0,"",TrRoad_ene!H73/TrRoad_tech!H101)</f>
        <v/>
      </c>
      <c r="I128" s="106" t="str">
        <f>IF(TrRoad_act!I97=0,"",TrRoad_ene!I73/TrRoad_tech!I101)</f>
        <v/>
      </c>
      <c r="J128" s="106" t="str">
        <f>IF(TrRoad_act!J97=0,"",TrRoad_ene!J73/TrRoad_tech!J101)</f>
        <v/>
      </c>
      <c r="K128" s="106" t="str">
        <f>IF(TrRoad_act!K97=0,"",TrRoad_ene!K73/TrRoad_tech!K101)</f>
        <v/>
      </c>
      <c r="L128" s="106" t="str">
        <f>IF(TrRoad_act!L97=0,"",TrRoad_ene!L73/TrRoad_tech!L101)</f>
        <v/>
      </c>
      <c r="M128" s="106" t="str">
        <f>IF(TrRoad_act!M97=0,"",TrRoad_ene!M73/TrRoad_tech!M101)</f>
        <v/>
      </c>
      <c r="N128" s="106" t="str">
        <f>IF(TrRoad_act!N97=0,"",TrRoad_ene!N73/TrRoad_tech!N101)</f>
        <v/>
      </c>
      <c r="O128" s="106" t="str">
        <f>IF(TrRoad_act!O97=0,"",TrRoad_ene!O73/TrRoad_tech!O101)</f>
        <v/>
      </c>
      <c r="P128" s="106" t="str">
        <f>IF(TrRoad_act!P97=0,"",TrRoad_ene!P73/TrRoad_tech!P101)</f>
        <v/>
      </c>
      <c r="Q128" s="106" t="str">
        <f>IF(TrRoad_act!Q97=0,"",TrRoad_ene!Q73/TrRoad_tech!Q101)</f>
        <v/>
      </c>
    </row>
    <row r="129" spans="1:17" ht="11.45" customHeight="1" x14ac:dyDescent="0.25">
      <c r="A129" s="62" t="s">
        <v>56</v>
      </c>
      <c r="B129" s="106" t="str">
        <f>IF(TrRoad_act!B98=0,"",TrRoad_ene!B74/TrRoad_tech!B102)</f>
        <v/>
      </c>
      <c r="C129" s="106" t="str">
        <f>IF(TrRoad_act!C98=0,"",TrRoad_ene!C74/TrRoad_tech!C102)</f>
        <v/>
      </c>
      <c r="D129" s="106" t="str">
        <f>IF(TrRoad_act!D98=0,"",TrRoad_ene!D74/TrRoad_tech!D102)</f>
        <v/>
      </c>
      <c r="E129" s="106" t="str">
        <f>IF(TrRoad_act!E98=0,"",TrRoad_ene!E74/TrRoad_tech!E102)</f>
        <v/>
      </c>
      <c r="F129" s="106" t="str">
        <f>IF(TrRoad_act!F98=0,"",TrRoad_ene!F74/TrRoad_tech!F102)</f>
        <v/>
      </c>
      <c r="G129" s="106" t="str">
        <f>IF(TrRoad_act!G98=0,"",TrRoad_ene!G74/TrRoad_tech!G102)</f>
        <v/>
      </c>
      <c r="H129" s="106" t="str">
        <f>IF(TrRoad_act!H98=0,"",TrRoad_ene!H74/TrRoad_tech!H102)</f>
        <v/>
      </c>
      <c r="I129" s="106" t="str">
        <f>IF(TrRoad_act!I98=0,"",TrRoad_ene!I74/TrRoad_tech!I102)</f>
        <v/>
      </c>
      <c r="J129" s="106" t="str">
        <f>IF(TrRoad_act!J98=0,"",TrRoad_ene!J74/TrRoad_tech!J102)</f>
        <v/>
      </c>
      <c r="K129" s="106" t="str">
        <f>IF(TrRoad_act!K98=0,"",TrRoad_ene!K74/TrRoad_tech!K102)</f>
        <v/>
      </c>
      <c r="L129" s="106" t="str">
        <f>IF(TrRoad_act!L98=0,"",TrRoad_ene!L74/TrRoad_tech!L102)</f>
        <v/>
      </c>
      <c r="M129" s="106" t="str">
        <f>IF(TrRoad_act!M98=0,"",TrRoad_ene!M74/TrRoad_tech!M102)</f>
        <v/>
      </c>
      <c r="N129" s="106" t="str">
        <f>IF(TrRoad_act!N98=0,"",TrRoad_ene!N74/TrRoad_tech!N102)</f>
        <v/>
      </c>
      <c r="O129" s="106" t="str">
        <f>IF(TrRoad_act!O98=0,"",TrRoad_ene!O74/TrRoad_tech!O102)</f>
        <v/>
      </c>
      <c r="P129" s="106" t="str">
        <f>IF(TrRoad_act!P98=0,"",TrRoad_ene!P74/TrRoad_tech!P102)</f>
        <v/>
      </c>
      <c r="Q129" s="106" t="str">
        <f>IF(TrRoad_act!Q98=0,"",TrRoad_ene!Q74/TrRoad_tech!Q102)</f>
        <v/>
      </c>
    </row>
    <row r="130" spans="1:17" ht="11.45" customHeight="1" x14ac:dyDescent="0.25">
      <c r="A130" s="62" t="s">
        <v>55</v>
      </c>
      <c r="B130" s="106" t="str">
        <f>IF(TrRoad_act!B99=0,"",TrRoad_ene!B75/TrRoad_tech!B103)</f>
        <v/>
      </c>
      <c r="C130" s="106" t="str">
        <f>IF(TrRoad_act!C99=0,"",TrRoad_ene!C75/TrRoad_tech!C103)</f>
        <v/>
      </c>
      <c r="D130" s="106" t="str">
        <f>IF(TrRoad_act!D99=0,"",TrRoad_ene!D75/TrRoad_tech!D103)</f>
        <v/>
      </c>
      <c r="E130" s="106" t="str">
        <f>IF(TrRoad_act!E99=0,"",TrRoad_ene!E75/TrRoad_tech!E103)</f>
        <v/>
      </c>
      <c r="F130" s="106" t="str">
        <f>IF(TrRoad_act!F99=0,"",TrRoad_ene!F75/TrRoad_tech!F103)</f>
        <v/>
      </c>
      <c r="G130" s="106" t="str">
        <f>IF(TrRoad_act!G99=0,"",TrRoad_ene!G75/TrRoad_tech!G103)</f>
        <v/>
      </c>
      <c r="H130" s="106" t="str">
        <f>IF(TrRoad_act!H99=0,"",TrRoad_ene!H75/TrRoad_tech!H103)</f>
        <v/>
      </c>
      <c r="I130" s="106" t="str">
        <f>IF(TrRoad_act!I99=0,"",TrRoad_ene!I75/TrRoad_tech!I103)</f>
        <v/>
      </c>
      <c r="J130" s="106" t="str">
        <f>IF(TrRoad_act!J99=0,"",TrRoad_ene!J75/TrRoad_tech!J103)</f>
        <v/>
      </c>
      <c r="K130" s="106" t="str">
        <f>IF(TrRoad_act!K99=0,"",TrRoad_ene!K75/TrRoad_tech!K103)</f>
        <v/>
      </c>
      <c r="L130" s="106">
        <f>IF(TrRoad_act!L99=0,"",TrRoad_ene!L75/TrRoad_tech!L103)</f>
        <v>1.150000000013506</v>
      </c>
      <c r="M130" s="106">
        <f>IF(TrRoad_act!M99=0,"",TrRoad_ene!M75/TrRoad_tech!M103)</f>
        <v>1.154888705640174</v>
      </c>
      <c r="N130" s="106">
        <f>IF(TrRoad_act!N99=0,"",TrRoad_ene!N75/TrRoad_tech!N103)</f>
        <v>1.1549365803218008</v>
      </c>
      <c r="O130" s="106">
        <f>IF(TrRoad_act!O99=0,"",TrRoad_ene!O75/TrRoad_tech!O103)</f>
        <v>1.1549788702675485</v>
      </c>
      <c r="P130" s="106">
        <f>IF(TrRoad_act!P99=0,"",TrRoad_ene!P75/TrRoad_tech!P103)</f>
        <v>1.1636577107170099</v>
      </c>
      <c r="Q130" s="106">
        <f>IF(TrRoad_act!Q99=0,"",TrRoad_ene!Q75/TrRoad_tech!Q103)</f>
        <v>1.1706565024235158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1.1022741021197124</v>
      </c>
      <c r="C132" s="109">
        <f>IF(TrRoad_act!C101=0,"",TrRoad_ene!C77/TrRoad_tech!C105)</f>
        <v>1.1172855540750248</v>
      </c>
      <c r="D132" s="109">
        <f>IF(TrRoad_act!D101=0,"",TrRoad_ene!D77/TrRoad_tech!D105)</f>
        <v>1.2527539617301773</v>
      </c>
      <c r="E132" s="109">
        <f>IF(TrRoad_act!E101=0,"",TrRoad_ene!E77/TrRoad_tech!E105)</f>
        <v>1.2092304108011454</v>
      </c>
      <c r="F132" s="109">
        <f>IF(TrRoad_act!F101=0,"",TrRoad_ene!F77/TrRoad_tech!F105)</f>
        <v>1.2205093465838273</v>
      </c>
      <c r="G132" s="109">
        <f>IF(TrRoad_act!G101=0,"",TrRoad_ene!G77/TrRoad_tech!G105)</f>
        <v>1.2167470011318431</v>
      </c>
      <c r="H132" s="109">
        <f>IF(TrRoad_act!H101=0,"",TrRoad_ene!H77/TrRoad_tech!H105)</f>
        <v>1.0681728824064407</v>
      </c>
      <c r="I132" s="109">
        <f>IF(TrRoad_act!I101=0,"",TrRoad_ene!I77/TrRoad_tech!I105)</f>
        <v>1.1324611564272018</v>
      </c>
      <c r="J132" s="109">
        <f>IF(TrRoad_act!J101=0,"",TrRoad_ene!J77/TrRoad_tech!J105)</f>
        <v>1.0935576407126717</v>
      </c>
      <c r="K132" s="109">
        <f>IF(TrRoad_act!K101=0,"",TrRoad_ene!K77/TrRoad_tech!K105)</f>
        <v>1.059803709020481</v>
      </c>
      <c r="L132" s="109">
        <f>IF(TrRoad_act!L101=0,"",TrRoad_ene!L77/TrRoad_tech!L105)</f>
        <v>1.1255695493637037</v>
      </c>
      <c r="M132" s="109">
        <f>IF(TrRoad_act!M101=0,"",TrRoad_ene!M77/TrRoad_tech!M105)</f>
        <v>1.1268922933969432</v>
      </c>
      <c r="N132" s="109">
        <f>IF(TrRoad_act!N101=0,"",TrRoad_ene!N77/TrRoad_tech!N105)</f>
        <v>1.1546448983948558</v>
      </c>
      <c r="O132" s="109">
        <f>IF(TrRoad_act!O101=0,"",TrRoad_ene!O77/TrRoad_tech!O105)</f>
        <v>1.1674408473478566</v>
      </c>
      <c r="P132" s="109">
        <f>IF(TrRoad_act!P101=0,"",TrRoad_ene!P77/TrRoad_tech!P105)</f>
        <v>1.164989234521308</v>
      </c>
      <c r="Q132" s="109">
        <f>IF(TrRoad_act!Q101=0,"",TrRoad_ene!Q77/TrRoad_tech!Q105)</f>
        <v>1.1815580976859792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1.1000000000067303</v>
      </c>
      <c r="C133" s="108">
        <f>IF(TrRoad_act!C102=0,"",TrRoad_ene!C78/TrRoad_tech!C106)</f>
        <v>1.1000093062222931</v>
      </c>
      <c r="D133" s="108">
        <f>IF(TrRoad_act!D102=0,"",TrRoad_ene!D78/TrRoad_tech!D106)</f>
        <v>1.1000350268601276</v>
      </c>
      <c r="E133" s="108">
        <f>IF(TrRoad_act!E102=0,"",TrRoad_ene!E78/TrRoad_tech!E106)</f>
        <v>1.1000859262009295</v>
      </c>
      <c r="F133" s="108">
        <f>IF(TrRoad_act!F102=0,"",TrRoad_ene!F78/TrRoad_tech!F106)</f>
        <v>1.1003868024791821</v>
      </c>
      <c r="G133" s="108">
        <f>IF(TrRoad_act!G102=0,"",TrRoad_ene!G78/TrRoad_tech!G106)</f>
        <v>1.1005111500962907</v>
      </c>
      <c r="H133" s="108">
        <f>IF(TrRoad_act!H102=0,"",TrRoad_ene!H78/TrRoad_tech!H106)</f>
        <v>1.1010976588997732</v>
      </c>
      <c r="I133" s="108">
        <f>IF(TrRoad_act!I102=0,"",TrRoad_ene!I78/TrRoad_tech!I106)</f>
        <v>1.1025066507127395</v>
      </c>
      <c r="J133" s="108">
        <f>IF(TrRoad_act!J102=0,"",TrRoad_ene!J78/TrRoad_tech!J106)</f>
        <v>1.1042070250074769</v>
      </c>
      <c r="K133" s="108">
        <f>IF(TrRoad_act!K102=0,"",TrRoad_ene!K78/TrRoad_tech!K106)</f>
        <v>1.1062281552416171</v>
      </c>
      <c r="L133" s="108">
        <f>IF(TrRoad_act!L102=0,"",TrRoad_ene!L78/TrRoad_tech!L106)</f>
        <v>1.108142042746679</v>
      </c>
      <c r="M133" s="108">
        <f>IF(TrRoad_act!M102=0,"",TrRoad_ene!M78/TrRoad_tech!M106)</f>
        <v>1.1089524907704762</v>
      </c>
      <c r="N133" s="108">
        <f>IF(TrRoad_act!N102=0,"",TrRoad_ene!N78/TrRoad_tech!N106)</f>
        <v>1.1098814053190087</v>
      </c>
      <c r="O133" s="108">
        <f>IF(TrRoad_act!O102=0,"",TrRoad_ene!O78/TrRoad_tech!O106)</f>
        <v>1.1150571771451632</v>
      </c>
      <c r="P133" s="108">
        <f>IF(TrRoad_act!P102=0,"",TrRoad_ene!P78/TrRoad_tech!P106)</f>
        <v>1.1168101645571467</v>
      </c>
      <c r="Q133" s="108">
        <f>IF(TrRoad_act!Q102=0,"",TrRoad_ene!Q78/TrRoad_tech!Q106)</f>
        <v>1.1332793623902988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1.0920481113257055</v>
      </c>
      <c r="C134" s="108">
        <f>IF(TrRoad_act!C103=0,"",TrRoad_ene!C79/TrRoad_tech!C107)</f>
        <v>1.1129987201987037</v>
      </c>
      <c r="D134" s="108">
        <f>IF(TrRoad_act!D103=0,"",TrRoad_ene!D79/TrRoad_tech!D107)</f>
        <v>1.3052893028511794</v>
      </c>
      <c r="E134" s="108">
        <f>IF(TrRoad_act!E103=0,"",TrRoad_ene!E79/TrRoad_tech!E107)</f>
        <v>1.2459048671292363</v>
      </c>
      <c r="F134" s="108">
        <f>IF(TrRoad_act!F103=0,"",TrRoad_ene!F79/TrRoad_tech!F107)</f>
        <v>1.2742308047546795</v>
      </c>
      <c r="G134" s="108">
        <f>IF(TrRoad_act!G103=0,"",TrRoad_ene!G79/TrRoad_tech!G107)</f>
        <v>1.266552750261277</v>
      </c>
      <c r="H134" s="108">
        <f>IF(TrRoad_act!H103=0,"",TrRoad_ene!H79/TrRoad_tech!H107)</f>
        <v>1.0457052700702465</v>
      </c>
      <c r="I134" s="108">
        <f>IF(TrRoad_act!I103=0,"",TrRoad_ene!I79/TrRoad_tech!I107)</f>
        <v>1.1387033150450767</v>
      </c>
      <c r="J134" s="108">
        <f>IF(TrRoad_act!J103=0,"",TrRoad_ene!J79/TrRoad_tech!J107)</f>
        <v>1.0818071202671877</v>
      </c>
      <c r="K134" s="108">
        <f>IF(TrRoad_act!K103=0,"",TrRoad_ene!K79/TrRoad_tech!K107)</f>
        <v>1.0339798767362549</v>
      </c>
      <c r="L134" s="108">
        <f>IF(TrRoad_act!L103=0,"",TrRoad_ene!L79/TrRoad_tech!L107)</f>
        <v>1.1220981676489801</v>
      </c>
      <c r="M134" s="108">
        <f>IF(TrRoad_act!M103=0,"",TrRoad_ene!M79/TrRoad_tech!M107)</f>
        <v>1.1225626927466632</v>
      </c>
      <c r="N134" s="108">
        <f>IF(TrRoad_act!N103=0,"",TrRoad_ene!N79/TrRoad_tech!N107)</f>
        <v>1.1561217966113615</v>
      </c>
      <c r="O134" s="108">
        <f>IF(TrRoad_act!O103=0,"",TrRoad_ene!O79/TrRoad_tech!O107)</f>
        <v>1.171558861759638</v>
      </c>
      <c r="P134" s="108">
        <f>IF(TrRoad_act!P103=0,"",TrRoad_ene!P79/TrRoad_tech!P107)</f>
        <v>1.1704377965014927</v>
      </c>
      <c r="Q134" s="108">
        <f>IF(TrRoad_act!Q103=0,"",TrRoad_ene!Q79/TrRoad_tech!Q107)</f>
        <v>1.1872662797891442</v>
      </c>
    </row>
    <row r="135" spans="1:17" ht="11.45" customHeight="1" x14ac:dyDescent="0.25">
      <c r="A135" s="62" t="s">
        <v>57</v>
      </c>
      <c r="B135" s="108" t="str">
        <f>IF(TrRoad_act!B104=0,"",TrRoad_ene!B80/TrRoad_tech!B108)</f>
        <v/>
      </c>
      <c r="C135" s="108" t="str">
        <f>IF(TrRoad_act!C104=0,"",TrRoad_ene!C80/TrRoad_tech!C108)</f>
        <v/>
      </c>
      <c r="D135" s="108" t="str">
        <f>IF(TrRoad_act!D104=0,"",TrRoad_ene!D80/TrRoad_tech!D108)</f>
        <v/>
      </c>
      <c r="E135" s="108" t="str">
        <f>IF(TrRoad_act!E104=0,"",TrRoad_ene!E80/TrRoad_tech!E108)</f>
        <v/>
      </c>
      <c r="F135" s="108" t="str">
        <f>IF(TrRoad_act!F104=0,"",TrRoad_ene!F80/TrRoad_tech!F108)</f>
        <v/>
      </c>
      <c r="G135" s="108" t="str">
        <f>IF(TrRoad_act!G104=0,"",TrRoad_ene!G80/TrRoad_tech!G108)</f>
        <v/>
      </c>
      <c r="H135" s="108" t="str">
        <f>IF(TrRoad_act!H104=0,"",TrRoad_ene!H80/TrRoad_tech!H108)</f>
        <v/>
      </c>
      <c r="I135" s="108" t="str">
        <f>IF(TrRoad_act!I104=0,"",TrRoad_ene!I80/TrRoad_tech!I108)</f>
        <v/>
      </c>
      <c r="J135" s="108" t="str">
        <f>IF(TrRoad_act!J104=0,"",TrRoad_ene!J80/TrRoad_tech!J108)</f>
        <v/>
      </c>
      <c r="K135" s="108" t="str">
        <f>IF(TrRoad_act!K104=0,"",TrRoad_ene!K80/TrRoad_tech!K108)</f>
        <v/>
      </c>
      <c r="L135" s="108" t="str">
        <f>IF(TrRoad_act!L104=0,"",TrRoad_ene!L80/TrRoad_tech!L108)</f>
        <v/>
      </c>
      <c r="M135" s="108" t="str">
        <f>IF(TrRoad_act!M104=0,"",TrRoad_ene!M80/TrRoad_tech!M108)</f>
        <v/>
      </c>
      <c r="N135" s="108">
        <f>IF(TrRoad_act!N104=0,"",TrRoad_ene!N80/TrRoad_tech!N108)</f>
        <v>1.2360000000066975</v>
      </c>
      <c r="O135" s="108">
        <f>IF(TrRoad_act!O104=0,"",TrRoad_ene!O80/TrRoad_tech!O108)</f>
        <v>1.2459450256024489</v>
      </c>
      <c r="P135" s="108">
        <f>IF(TrRoad_act!P104=0,"",TrRoad_ene!P80/TrRoad_tech!P108)</f>
        <v>1.2629535527561251</v>
      </c>
      <c r="Q135" s="108">
        <f>IF(TrRoad_act!Q104=0,"",TrRoad_ene!Q80/TrRoad_tech!Q108)</f>
        <v>1.2932184355085263</v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 t="str">
        <f>IF(TrRoad_act!C105=0,"",TrRoad_ene!C81/TrRoad_tech!C109)</f>
        <v/>
      </c>
      <c r="D136" s="108" t="str">
        <f>IF(TrRoad_act!D105=0,"",TrRoad_ene!D81/TrRoad_tech!D109)</f>
        <v/>
      </c>
      <c r="E136" s="108" t="str">
        <f>IF(TrRoad_act!E105=0,"",TrRoad_ene!E81/TrRoad_tech!E109)</f>
        <v/>
      </c>
      <c r="F136" s="108" t="str">
        <f>IF(TrRoad_act!F105=0,"",TrRoad_ene!F81/TrRoad_tech!F109)</f>
        <v/>
      </c>
      <c r="G136" s="108" t="str">
        <f>IF(TrRoad_act!G105=0,"",TrRoad_ene!G81/TrRoad_tech!G109)</f>
        <v/>
      </c>
      <c r="H136" s="108" t="str">
        <f>IF(TrRoad_act!H105=0,"",TrRoad_ene!H81/TrRoad_tech!H109)</f>
        <v/>
      </c>
      <c r="I136" s="108" t="str">
        <f>IF(TrRoad_act!I105=0,"",TrRoad_ene!I81/TrRoad_tech!I109)</f>
        <v/>
      </c>
      <c r="J136" s="108" t="str">
        <f>IF(TrRoad_act!J105=0,"",TrRoad_ene!J81/TrRoad_tech!J109)</f>
        <v/>
      </c>
      <c r="K136" s="108" t="str">
        <f>IF(TrRoad_act!K105=0,"",TrRoad_ene!K81/TrRoad_tech!K109)</f>
        <v/>
      </c>
      <c r="L136" s="108" t="str">
        <f>IF(TrRoad_act!L105=0,"",TrRoad_ene!L81/TrRoad_tech!L109)</f>
        <v/>
      </c>
      <c r="M136" s="108" t="str">
        <f>IF(TrRoad_act!M105=0,"",TrRoad_ene!M81/TrRoad_tech!M109)</f>
        <v/>
      </c>
      <c r="N136" s="108">
        <f>IF(TrRoad_act!N105=0,"",TrRoad_ene!N81/TrRoad_tech!N109)</f>
        <v>1.2360000000066973</v>
      </c>
      <c r="O136" s="108">
        <f>IF(TrRoad_act!O105=0,"",TrRoad_ene!O81/TrRoad_tech!O109)</f>
        <v>1.2496277713077069</v>
      </c>
      <c r="P136" s="108">
        <f>IF(TrRoad_act!P105=0,"",TrRoad_ene!P81/TrRoad_tech!P109)</f>
        <v>1.2580694035514881</v>
      </c>
      <c r="Q136" s="108">
        <f>IF(TrRoad_act!Q105=0,"",TrRoad_ene!Q81/TrRoad_tech!Q109)</f>
        <v>1.269985237693652</v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 t="str">
        <f>IF(TrRoad_act!E106=0,"",TrRoad_ene!E82/TrRoad_tech!E110)</f>
        <v/>
      </c>
      <c r="F137" s="108" t="str">
        <f>IF(TrRoad_act!F106=0,"",TrRoad_ene!F82/TrRoad_tech!F110)</f>
        <v/>
      </c>
      <c r="G137" s="108" t="str">
        <f>IF(TrRoad_act!G106=0,"",TrRoad_ene!G82/TrRoad_tech!G110)</f>
        <v/>
      </c>
      <c r="H137" s="108" t="str">
        <f>IF(TrRoad_act!H106=0,"",TrRoad_ene!H82/TrRoad_tech!H110)</f>
        <v/>
      </c>
      <c r="I137" s="108" t="str">
        <f>IF(TrRoad_act!I106=0,"",TrRoad_ene!I82/TrRoad_tech!I110)</f>
        <v/>
      </c>
      <c r="J137" s="108" t="str">
        <f>IF(TrRoad_act!J106=0,"",TrRoad_ene!J82/TrRoad_tech!J110)</f>
        <v/>
      </c>
      <c r="K137" s="108" t="str">
        <f>IF(TrRoad_act!K106=0,"",TrRoad_ene!K82/TrRoad_tech!K110)</f>
        <v/>
      </c>
      <c r="L137" s="108" t="str">
        <f>IF(TrRoad_act!L106=0,"",TrRoad_ene!L82/TrRoad_tech!L110)</f>
        <v/>
      </c>
      <c r="M137" s="108" t="str">
        <f>IF(TrRoad_act!M106=0,"",TrRoad_ene!M82/TrRoad_tech!M110)</f>
        <v/>
      </c>
      <c r="N137" s="108" t="str">
        <f>IF(TrRoad_act!N106=0,"",TrRoad_ene!N82/TrRoad_tech!N110)</f>
        <v/>
      </c>
      <c r="O137" s="108">
        <f>IF(TrRoad_act!O106=0,"",TrRoad_ene!O82/TrRoad_tech!O110)</f>
        <v>1.2560000000062248</v>
      </c>
      <c r="P137" s="108">
        <f>IF(TrRoad_act!P106=0,"",TrRoad_ene!P82/TrRoad_tech!P110)</f>
        <v>1.273023677588291</v>
      </c>
      <c r="Q137" s="108">
        <f>IF(TrRoad_act!Q106=0,"",TrRoad_ene!Q82/TrRoad_tech!Q110)</f>
        <v>1.2914332390894312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1.1989939678963604</v>
      </c>
      <c r="C138" s="107">
        <f>IF(TrRoad_act!C107=0,"",TrRoad_ene!C83/TrRoad_tech!C111)</f>
        <v>1.130121892753629</v>
      </c>
      <c r="D138" s="107">
        <f>IF(TrRoad_act!D107=0,"",TrRoad_ene!D83/TrRoad_tech!D111)</f>
        <v>1.4421342128737591</v>
      </c>
      <c r="E138" s="107">
        <f>IF(TrRoad_act!E107=0,"",TrRoad_ene!E83/TrRoad_tech!E111)</f>
        <v>1.0133078316801996</v>
      </c>
      <c r="F138" s="107">
        <f>IF(TrRoad_act!F107=0,"",TrRoad_ene!F83/TrRoad_tech!F111)</f>
        <v>1.0395659993116897</v>
      </c>
      <c r="G138" s="107">
        <f>IF(TrRoad_act!G107=0,"",TrRoad_ene!G83/TrRoad_tech!G111)</f>
        <v>1.3883404149738219</v>
      </c>
      <c r="H138" s="107">
        <f>IF(TrRoad_act!H107=0,"",TrRoad_ene!H83/TrRoad_tech!H111)</f>
        <v>1.5445765829338163</v>
      </c>
      <c r="I138" s="107">
        <f>IF(TrRoad_act!I107=0,"",TrRoad_ene!I83/TrRoad_tech!I111)</f>
        <v>1.5431743380781699</v>
      </c>
      <c r="J138" s="107">
        <f>IF(TrRoad_act!J107=0,"",TrRoad_ene!J83/TrRoad_tech!J111)</f>
        <v>1.5332029120756816</v>
      </c>
      <c r="K138" s="107">
        <f>IF(TrRoad_act!K107=0,"",TrRoad_ene!K83/TrRoad_tech!K111)</f>
        <v>1.4165238539119762</v>
      </c>
      <c r="L138" s="107">
        <f>IF(TrRoad_act!L107=0,"",TrRoad_ene!L83/TrRoad_tech!L111)</f>
        <v>1.6396429555342074</v>
      </c>
      <c r="M138" s="107">
        <f>IF(TrRoad_act!M107=0,"",TrRoad_ene!M83/TrRoad_tech!M111)</f>
        <v>1.5711177957465017</v>
      </c>
      <c r="N138" s="107">
        <f>IF(TrRoad_act!N107=0,"",TrRoad_ene!N83/TrRoad_tech!N111)</f>
        <v>1.54532139467018</v>
      </c>
      <c r="O138" s="107">
        <f>IF(TrRoad_act!O107=0,"",TrRoad_ene!O83/TrRoad_tech!O111)</f>
        <v>1.6162762725018722</v>
      </c>
      <c r="P138" s="107">
        <f>IF(TrRoad_act!P107=0,"",TrRoad_ene!P83/TrRoad_tech!P111)</f>
        <v>1.5314986398874273</v>
      </c>
      <c r="Q138" s="107">
        <f>IF(TrRoad_act!Q107=0,"",TrRoad_ene!Q83/TrRoad_tech!Q111)</f>
        <v>1.4778247274662013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1.1075049764860758</v>
      </c>
      <c r="C139" s="106">
        <f>IF(TrRoad_act!C108=0,"",TrRoad_ene!C84/TrRoad_tech!C112)</f>
        <v>1.0882339360376179</v>
      </c>
      <c r="D139" s="106">
        <f>IF(TrRoad_act!D108=0,"",TrRoad_ene!D84/TrRoad_tech!D112)</f>
        <v>1.1608269231684416</v>
      </c>
      <c r="E139" s="106">
        <f>IF(TrRoad_act!E108=0,"",TrRoad_ene!E84/TrRoad_tech!E112)</f>
        <v>1.063271270343946</v>
      </c>
      <c r="F139" s="106">
        <f>IF(TrRoad_act!F108=0,"",TrRoad_ene!F84/TrRoad_tech!F112)</f>
        <v>1.076231494938902</v>
      </c>
      <c r="G139" s="106">
        <f>IF(TrRoad_act!G108=0,"",TrRoad_ene!G84/TrRoad_tech!G112)</f>
        <v>1.1534982660292996</v>
      </c>
      <c r="H139" s="106">
        <f>IF(TrRoad_act!H108=0,"",TrRoad_ene!H84/TrRoad_tech!H112)</f>
        <v>1.1886966458452208</v>
      </c>
      <c r="I139" s="106">
        <f>IF(TrRoad_act!I108=0,"",TrRoad_ene!I84/TrRoad_tech!I112)</f>
        <v>1.1866949838877192</v>
      </c>
      <c r="J139" s="106">
        <f>IF(TrRoad_act!J108=0,"",TrRoad_ene!J84/TrRoad_tech!J112)</f>
        <v>1.1912260993757267</v>
      </c>
      <c r="K139" s="106">
        <f>IF(TrRoad_act!K108=0,"",TrRoad_ene!K84/TrRoad_tech!K112)</f>
        <v>1.1619527022634364</v>
      </c>
      <c r="L139" s="106">
        <f>IF(TrRoad_act!L108=0,"",TrRoad_ene!L84/TrRoad_tech!L112)</f>
        <v>1.2185495116227003</v>
      </c>
      <c r="M139" s="106">
        <f>IF(TrRoad_act!M108=0,"",TrRoad_ene!M84/TrRoad_tech!M112)</f>
        <v>1.2036293932338871</v>
      </c>
      <c r="N139" s="106">
        <f>IF(TrRoad_act!N108=0,"",TrRoad_ene!N84/TrRoad_tech!N112)</f>
        <v>1.1970487235064637</v>
      </c>
      <c r="O139" s="106">
        <f>IF(TrRoad_act!O108=0,"",TrRoad_ene!O84/TrRoad_tech!O112)</f>
        <v>1.214910002106117</v>
      </c>
      <c r="P139" s="106">
        <f>IF(TrRoad_act!P108=0,"",TrRoad_ene!P84/TrRoad_tech!P112)</f>
        <v>1.2054247172241339</v>
      </c>
      <c r="Q139" s="106">
        <f>IF(TrRoad_act!Q108=0,"",TrRoad_ene!Q84/TrRoad_tech!Q112)</f>
        <v>1.193554201740058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1.1541083370153047</v>
      </c>
      <c r="C140" s="105">
        <f>IF(TrRoad_act!C109=0,"",TrRoad_ene!C85/TrRoad_tech!C113)</f>
        <v>1.0098414256040242</v>
      </c>
      <c r="D140" s="105">
        <f>IF(TrRoad_act!D109=0,"",TrRoad_ene!D85/TrRoad_tech!D113)</f>
        <v>1.6245233096751506</v>
      </c>
      <c r="E140" s="105">
        <f>IF(TrRoad_act!E109=0,"",TrRoad_ene!E85/TrRoad_tech!E113)</f>
        <v>0.73014115694065373</v>
      </c>
      <c r="F140" s="105">
        <f>IF(TrRoad_act!F109=0,"",TrRoad_ene!F85/TrRoad_tech!F113)</f>
        <v>0.83946709744298476</v>
      </c>
      <c r="G140" s="105">
        <f>IF(TrRoad_act!G109=0,"",TrRoad_ene!G85/TrRoad_tech!G113)</f>
        <v>1.5138646312789046</v>
      </c>
      <c r="H140" s="105">
        <f>IF(TrRoad_act!H109=0,"",TrRoad_ene!H85/TrRoad_tech!H113)</f>
        <v>1.8323312671738612</v>
      </c>
      <c r="I140" s="105">
        <f>IF(TrRoad_act!I109=0,"",TrRoad_ene!I85/TrRoad_tech!I113)</f>
        <v>1.7491438785311391</v>
      </c>
      <c r="J140" s="105">
        <f>IF(TrRoad_act!J109=0,"",TrRoad_ene!J85/TrRoad_tech!J113)</f>
        <v>1.831004948402523</v>
      </c>
      <c r="K140" s="105">
        <f>IF(TrRoad_act!K109=0,"",TrRoad_ene!K85/TrRoad_tech!K113)</f>
        <v>1.4908676311038032</v>
      </c>
      <c r="L140" s="105">
        <f>IF(TrRoad_act!L109=0,"",TrRoad_ene!L85/TrRoad_tech!L113)</f>
        <v>2.1340431103432635</v>
      </c>
      <c r="M140" s="105">
        <f>IF(TrRoad_act!M109=0,"",TrRoad_ene!M85/TrRoad_tech!M113)</f>
        <v>1.9207635532797154</v>
      </c>
      <c r="N140" s="105">
        <f>IF(TrRoad_act!N109=0,"",TrRoad_ene!N85/TrRoad_tech!N113)</f>
        <v>1.8147501490420896</v>
      </c>
      <c r="O140" s="105">
        <f>IF(TrRoad_act!O109=0,"",TrRoad_ene!O85/TrRoad_tech!O113)</f>
        <v>1.8556767563055165</v>
      </c>
      <c r="P140" s="105">
        <f>IF(TrRoad_act!P109=0,"",TrRoad_ene!P85/TrRoad_tech!P113)</f>
        <v>1.7109453715022802</v>
      </c>
      <c r="Q140" s="105">
        <f>IF(TrRoad_act!Q109=0,"",TrRoad_ene!Q85/TrRoad_tech!Q113)</f>
        <v>1.5291646274312563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0</v>
      </c>
      <c r="C144" s="22">
        <v>2.9875090096685017</v>
      </c>
      <c r="D144" s="22">
        <v>3.0291036235742244</v>
      </c>
      <c r="E144" s="22">
        <v>3.024108912116322</v>
      </c>
      <c r="F144" s="22">
        <v>3.0431643659136962</v>
      </c>
      <c r="G144" s="22">
        <v>3.0418212502275375</v>
      </c>
      <c r="H144" s="22">
        <v>3.0331329706326993</v>
      </c>
      <c r="I144" s="22">
        <v>3.0547487387068135</v>
      </c>
      <c r="J144" s="22">
        <v>3.0572670806183604</v>
      </c>
      <c r="K144" s="22">
        <v>3.0346020034144354</v>
      </c>
      <c r="L144" s="22">
        <v>3.0408978581933033</v>
      </c>
      <c r="M144" s="22">
        <v>2.9658548686871788</v>
      </c>
      <c r="N144" s="22">
        <v>2.8897406483181727</v>
      </c>
      <c r="O144" s="22">
        <v>2.7700677634012192</v>
      </c>
      <c r="P144" s="22">
        <v>2.7210282114118707</v>
      </c>
      <c r="Q144" s="22">
        <v>2.6212605149461283</v>
      </c>
    </row>
    <row r="145" spans="1:17" ht="11.45" customHeight="1" x14ac:dyDescent="0.25">
      <c r="A145" s="19" t="s">
        <v>29</v>
      </c>
      <c r="B145" s="21">
        <v>0</v>
      </c>
      <c r="C145" s="21">
        <v>4.9477602630148976</v>
      </c>
      <c r="D145" s="21">
        <v>4.9275230765925526</v>
      </c>
      <c r="E145" s="21">
        <v>5.0153495642238006</v>
      </c>
      <c r="F145" s="21">
        <v>4.8881397605280341</v>
      </c>
      <c r="G145" s="21">
        <v>5.0260659202796969</v>
      </c>
      <c r="H145" s="21">
        <v>5.0173170732806476</v>
      </c>
      <c r="I145" s="21">
        <v>5.0764111910450103</v>
      </c>
      <c r="J145" s="21">
        <v>5.0360675551994856</v>
      </c>
      <c r="K145" s="21">
        <v>5.025087177231164</v>
      </c>
      <c r="L145" s="21">
        <v>4.9989073700774975</v>
      </c>
      <c r="M145" s="21">
        <v>4.8480577490848438</v>
      </c>
      <c r="N145" s="21">
        <v>4.7093219045944847</v>
      </c>
      <c r="O145" s="21">
        <v>4.5169458577871886</v>
      </c>
      <c r="P145" s="21">
        <v>4.4099012524550432</v>
      </c>
      <c r="Q145" s="21">
        <v>4.2774730412588244</v>
      </c>
    </row>
    <row r="146" spans="1:17" ht="11.45" customHeight="1" x14ac:dyDescent="0.25">
      <c r="A146" s="62" t="s">
        <v>59</v>
      </c>
      <c r="B146" s="70">
        <v>0</v>
      </c>
      <c r="C146" s="70">
        <v>4.9791816827808368</v>
      </c>
      <c r="D146" s="70">
        <v>5.0485060392903733</v>
      </c>
      <c r="E146" s="70">
        <v>5.0401815201938698</v>
      </c>
      <c r="F146" s="70">
        <v>0</v>
      </c>
      <c r="G146" s="70">
        <v>5.0697020837125626</v>
      </c>
      <c r="H146" s="70">
        <v>5.0552216177211653</v>
      </c>
      <c r="I146" s="70">
        <v>5.0912478978446885</v>
      </c>
      <c r="J146" s="70">
        <v>5.095445134363934</v>
      </c>
      <c r="K146" s="70">
        <v>5.0576700056907251</v>
      </c>
      <c r="L146" s="70">
        <v>5.0681630969888731</v>
      </c>
      <c r="M146" s="70">
        <v>4.9420609211160924</v>
      </c>
      <c r="N146" s="70">
        <v>4.813358673737298</v>
      </c>
      <c r="O146" s="70">
        <v>4.6160673866629693</v>
      </c>
      <c r="P146" s="70">
        <v>4.5352888601683068</v>
      </c>
      <c r="Q146" s="70">
        <v>4.3693727917993757</v>
      </c>
    </row>
    <row r="147" spans="1:17" ht="11.45" customHeight="1" x14ac:dyDescent="0.25">
      <c r="A147" s="62" t="s">
        <v>58</v>
      </c>
      <c r="B147" s="70">
        <v>0</v>
      </c>
      <c r="C147" s="70">
        <v>4.8141066038398383</v>
      </c>
      <c r="D147" s="70">
        <v>4.8189762920574726</v>
      </c>
      <c r="E147" s="70">
        <v>4.8144424444065717</v>
      </c>
      <c r="F147" s="70">
        <v>4.8327457552935416</v>
      </c>
      <c r="G147" s="70">
        <v>4.8441643345624765</v>
      </c>
      <c r="H147" s="70">
        <v>4.9209039040610572</v>
      </c>
      <c r="I147" s="70">
        <v>4.8386229652113748</v>
      </c>
      <c r="J147" s="70">
        <v>4.8445001751292089</v>
      </c>
      <c r="K147" s="70">
        <v>4.9292999182293924</v>
      </c>
      <c r="L147" s="70">
        <v>4.8864802459708843</v>
      </c>
      <c r="M147" s="70">
        <v>4.7277060615644482</v>
      </c>
      <c r="N147" s="70">
        <v>4.582715692688911</v>
      </c>
      <c r="O147" s="70">
        <v>4.3994563323210585</v>
      </c>
      <c r="P147" s="70">
        <v>4.2612643503261713</v>
      </c>
      <c r="Q147" s="70">
        <v>4.1526750297035653</v>
      </c>
    </row>
    <row r="148" spans="1:17" ht="11.45" customHeight="1" x14ac:dyDescent="0.25">
      <c r="A148" s="62" t="s">
        <v>57</v>
      </c>
      <c r="B148" s="70">
        <v>0</v>
      </c>
      <c r="C148" s="70">
        <v>0</v>
      </c>
      <c r="D148" s="70">
        <v>0</v>
      </c>
      <c r="E148" s="70">
        <v>0</v>
      </c>
      <c r="F148" s="70">
        <v>0</v>
      </c>
      <c r="G148" s="70">
        <v>6.1488184276897995</v>
      </c>
      <c r="H148" s="70">
        <v>6.2462258743569601</v>
      </c>
      <c r="I148" s="70">
        <v>6.1417846295716014</v>
      </c>
      <c r="J148" s="70">
        <v>6.1492447184848418</v>
      </c>
      <c r="K148" s="70">
        <v>6.2568831442330177</v>
      </c>
      <c r="L148" s="70">
        <v>6.2025310678651264</v>
      </c>
      <c r="M148" s="70">
        <v>6.024914410858206</v>
      </c>
      <c r="N148" s="70">
        <v>5.7502398408267332</v>
      </c>
      <c r="O148" s="70">
        <v>5.009977886017098</v>
      </c>
      <c r="P148" s="70">
        <v>4.8442394629890675</v>
      </c>
      <c r="Q148" s="70">
        <v>4.9066656325357769</v>
      </c>
    </row>
    <row r="149" spans="1:17" ht="11.45" customHeight="1" x14ac:dyDescent="0.25">
      <c r="A149" s="62" t="s">
        <v>56</v>
      </c>
      <c r="B149" s="70">
        <v>0</v>
      </c>
      <c r="C149" s="70">
        <v>6.0011511412277354</v>
      </c>
      <c r="D149" s="70">
        <v>6.0847042163486531</v>
      </c>
      <c r="E149" s="70">
        <v>6.0746711023835784</v>
      </c>
      <c r="F149" s="70">
        <v>6.1129486968385702</v>
      </c>
      <c r="G149" s="70">
        <v>6.1102507166126685</v>
      </c>
      <c r="H149" s="70">
        <v>6.092798157026361</v>
      </c>
      <c r="I149" s="70">
        <v>6.1362187762869791</v>
      </c>
      <c r="J149" s="70">
        <v>6.1412774892105455</v>
      </c>
      <c r="K149" s="70">
        <v>6.0957490728984407</v>
      </c>
      <c r="L149" s="70">
        <v>6.1083958552073589</v>
      </c>
      <c r="M149" s="70">
        <v>6.1402648806197115</v>
      </c>
      <c r="N149" s="70">
        <v>6.2884644073632989</v>
      </c>
      <c r="O149" s="70">
        <v>5.4369885229524515</v>
      </c>
      <c r="P149" s="70">
        <v>4.8921858736832604</v>
      </c>
      <c r="Q149" s="70">
        <v>5.2244131246225924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1.9966243021248524</v>
      </c>
      <c r="O150" s="70">
        <v>0</v>
      </c>
      <c r="P150" s="70">
        <v>4.9624195604713481</v>
      </c>
      <c r="Q150" s="70">
        <v>3.3282632717520024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2.1536482297091659</v>
      </c>
      <c r="N151" s="70">
        <v>2.1321117474120745</v>
      </c>
      <c r="O151" s="70">
        <v>2.1107906299379535</v>
      </c>
      <c r="P151" s="70">
        <v>2.0896827236385738</v>
      </c>
      <c r="Q151" s="70">
        <v>2.0687858964021881</v>
      </c>
    </row>
    <row r="152" spans="1:17" ht="11.45" customHeight="1" x14ac:dyDescent="0.25">
      <c r="A152" s="19" t="s">
        <v>28</v>
      </c>
      <c r="B152" s="21">
        <v>44.519515701147519</v>
      </c>
      <c r="C152" s="21">
        <v>44.657514295685345</v>
      </c>
      <c r="D152" s="21">
        <v>44.811347817304565</v>
      </c>
      <c r="E152" s="21">
        <v>44.792852503467259</v>
      </c>
      <c r="F152" s="21">
        <v>44.863082557951529</v>
      </c>
      <c r="G152" s="21">
        <v>44.858130782834756</v>
      </c>
      <c r="H152" s="21">
        <v>44.826030221512355</v>
      </c>
      <c r="I152" s="21">
        <v>44.905469341844345</v>
      </c>
      <c r="J152" s="21">
        <v>44.914718666116613</v>
      </c>
      <c r="K152" s="21">
        <v>44.831009312628296</v>
      </c>
      <c r="L152" s="21">
        <v>41.939560700791013</v>
      </c>
      <c r="M152" s="21">
        <v>39.43521200884453</v>
      </c>
      <c r="N152" s="21">
        <v>44.244797040817154</v>
      </c>
      <c r="O152" s="21">
        <v>43.807552745837349</v>
      </c>
      <c r="P152" s="21">
        <v>40.778877333003599</v>
      </c>
      <c r="Q152" s="21">
        <v>40.468708017729512</v>
      </c>
    </row>
    <row r="153" spans="1:17" ht="11.45" customHeight="1" x14ac:dyDescent="0.25">
      <c r="A153" s="62" t="s">
        <v>59</v>
      </c>
      <c r="B153" s="20">
        <v>0</v>
      </c>
      <c r="C153" s="20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</row>
    <row r="154" spans="1:17" ht="11.45" customHeight="1" x14ac:dyDescent="0.25">
      <c r="A154" s="62" t="s">
        <v>58</v>
      </c>
      <c r="B154" s="20">
        <v>44.519515701147519</v>
      </c>
      <c r="C154" s="20">
        <v>44.657514295685345</v>
      </c>
      <c r="D154" s="20">
        <v>44.811347817304565</v>
      </c>
      <c r="E154" s="20">
        <v>44.792852503467259</v>
      </c>
      <c r="F154" s="20">
        <v>44.863082557951529</v>
      </c>
      <c r="G154" s="20">
        <v>44.858130782834756</v>
      </c>
      <c r="H154" s="20">
        <v>44.826030221512355</v>
      </c>
      <c r="I154" s="20">
        <v>44.905469341844345</v>
      </c>
      <c r="J154" s="20">
        <v>44.914718666116606</v>
      </c>
      <c r="K154" s="20">
        <v>44.831009312628296</v>
      </c>
      <c r="L154" s="20">
        <v>44.85422578560221</v>
      </c>
      <c r="M154" s="20">
        <v>44.572280333663784</v>
      </c>
      <c r="N154" s="20">
        <v>44.280697869533604</v>
      </c>
      <c r="O154" s="20">
        <v>43.807552745837349</v>
      </c>
      <c r="P154" s="20">
        <v>43.61105838791822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</row>
    <row r="157" spans="1:17" ht="11.45" customHeight="1" x14ac:dyDescent="0.25">
      <c r="A157" s="62" t="s">
        <v>55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24.300811653054296</v>
      </c>
      <c r="M157" s="20">
        <v>24.057803536523753</v>
      </c>
      <c r="N157" s="20">
        <v>23.817225501158514</v>
      </c>
      <c r="O157" s="20">
        <v>0</v>
      </c>
      <c r="P157" s="20">
        <v>23.343262713685462</v>
      </c>
      <c r="Q157" s="20">
        <v>23.109830086548605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0</v>
      </c>
      <c r="C159" s="22">
        <v>6.2500412678931241</v>
      </c>
      <c r="D159" s="22">
        <v>6.2732602624554863</v>
      </c>
      <c r="E159" s="22">
        <v>6.351837278592777</v>
      </c>
      <c r="F159" s="22">
        <v>5.7043076015451533</v>
      </c>
      <c r="G159" s="22">
        <v>6.5735747127399682</v>
      </c>
      <c r="H159" s="22">
        <v>6.2272018816690577</v>
      </c>
      <c r="I159" s="22">
        <v>6.4908765371663746</v>
      </c>
      <c r="J159" s="22">
        <v>6.4681025353298258</v>
      </c>
      <c r="K159" s="22">
        <v>6.693840844508598</v>
      </c>
      <c r="L159" s="22">
        <v>6.9363623061803121</v>
      </c>
      <c r="M159" s="22">
        <v>6.6829503740634966</v>
      </c>
      <c r="N159" s="22">
        <v>6.6539685652107394</v>
      </c>
      <c r="O159" s="22">
        <v>6.0471507479263211</v>
      </c>
      <c r="P159" s="22">
        <v>6.2472954512179717</v>
      </c>
      <c r="Q159" s="22">
        <v>6.0982798466159025</v>
      </c>
    </row>
    <row r="160" spans="1:17" ht="11.45" customHeight="1" x14ac:dyDescent="0.25">
      <c r="A160" s="62" t="s">
        <v>59</v>
      </c>
      <c r="B160" s="70">
        <v>0</v>
      </c>
      <c r="C160" s="70">
        <v>5.4704171094857852</v>
      </c>
      <c r="D160" s="70">
        <v>5.5465808588957213</v>
      </c>
      <c r="E160" s="70">
        <v>5.5374350605306537</v>
      </c>
      <c r="F160" s="70">
        <v>5.572327434125115</v>
      </c>
      <c r="G160" s="70">
        <v>5.5698680597748442</v>
      </c>
      <c r="H160" s="70">
        <v>5.5539589819465318</v>
      </c>
      <c r="I160" s="70">
        <v>5.5935395378961958</v>
      </c>
      <c r="J160" s="70">
        <v>5.5981508648029532</v>
      </c>
      <c r="K160" s="70">
        <v>5.5566489226421396</v>
      </c>
      <c r="L160" s="70">
        <v>0</v>
      </c>
      <c r="M160" s="70">
        <v>5.4307662890423707</v>
      </c>
      <c r="N160" s="70">
        <v>5.2913938111572323</v>
      </c>
      <c r="O160" s="70">
        <v>5.2778066326471524</v>
      </c>
      <c r="P160" s="70">
        <v>5.1972833776870839</v>
      </c>
      <c r="Q160" s="70">
        <v>5.0904118326621521</v>
      </c>
    </row>
    <row r="161" spans="1:17" ht="11.45" customHeight="1" x14ac:dyDescent="0.25">
      <c r="A161" s="62" t="s">
        <v>58</v>
      </c>
      <c r="B161" s="70">
        <v>0</v>
      </c>
      <c r="C161" s="70">
        <v>6.8554105154428093</v>
      </c>
      <c r="D161" s="70">
        <v>6.8623450755930717</v>
      </c>
      <c r="E161" s="70">
        <v>6.8558887609704149</v>
      </c>
      <c r="F161" s="70">
        <v>6.8819531422248446</v>
      </c>
      <c r="G161" s="70">
        <v>6.8982134901633874</v>
      </c>
      <c r="H161" s="70">
        <v>7.0074925932209542</v>
      </c>
      <c r="I161" s="70">
        <v>6.8903224389579174</v>
      </c>
      <c r="J161" s="70">
        <v>6.8986917356909903</v>
      </c>
      <c r="K161" s="70">
        <v>7.0194487314110603</v>
      </c>
      <c r="L161" s="70">
        <v>6.9584724266415208</v>
      </c>
      <c r="M161" s="70">
        <v>6.7323739408928738</v>
      </c>
      <c r="N161" s="70">
        <v>6.5259039598096829</v>
      </c>
      <c r="O161" s="70">
        <v>6.403793779709142</v>
      </c>
      <c r="P161" s="70">
        <v>6.2870580254108823</v>
      </c>
      <c r="Q161" s="70">
        <v>6.0657989336090274</v>
      </c>
    </row>
    <row r="162" spans="1:17" ht="11.45" customHeight="1" x14ac:dyDescent="0.25">
      <c r="A162" s="62" t="s">
        <v>57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7.3486885559603055</v>
      </c>
      <c r="O162" s="70">
        <v>5.8292025484365082</v>
      </c>
      <c r="P162" s="70">
        <v>5.594520367915039</v>
      </c>
      <c r="Q162" s="70">
        <v>6.2675527191295641</v>
      </c>
    </row>
    <row r="163" spans="1:17" ht="11.45" customHeight="1" x14ac:dyDescent="0.25">
      <c r="A163" s="62" t="s">
        <v>56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7.3143894903037081</v>
      </c>
      <c r="O163" s="70">
        <v>7.840900646862254</v>
      </c>
      <c r="P163" s="70">
        <v>5.0664281102802162</v>
      </c>
      <c r="Q163" s="70">
        <v>5.7050535023323441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3.1661859449069292</v>
      </c>
      <c r="P164" s="70">
        <v>3.1345240854578598</v>
      </c>
      <c r="Q164" s="70">
        <v>3.1031788446032813</v>
      </c>
    </row>
    <row r="165" spans="1:17" ht="11.45" customHeight="1" x14ac:dyDescent="0.25">
      <c r="A165" s="19" t="s">
        <v>24</v>
      </c>
      <c r="B165" s="21">
        <v>32.122816654254699</v>
      </c>
      <c r="C165" s="21">
        <v>32.073223144793808</v>
      </c>
      <c r="D165" s="21">
        <v>30.167073365330868</v>
      </c>
      <c r="E165" s="21">
        <v>29.712208553890296</v>
      </c>
      <c r="F165" s="21">
        <v>39.124639483791015</v>
      </c>
      <c r="G165" s="21">
        <v>29.701340978045916</v>
      </c>
      <c r="H165" s="21">
        <v>29.342779910137772</v>
      </c>
      <c r="I165" s="21">
        <v>31.146602319205307</v>
      </c>
      <c r="J165" s="21">
        <v>28.710237179863849</v>
      </c>
      <c r="K165" s="21">
        <v>29.600752552045765</v>
      </c>
      <c r="L165" s="21">
        <v>30.578959445238652</v>
      </c>
      <c r="M165" s="21">
        <v>30.607838769173711</v>
      </c>
      <c r="N165" s="21">
        <v>32.135671993551782</v>
      </c>
      <c r="O165" s="21">
        <v>28.388207185120205</v>
      </c>
      <c r="P165" s="21">
        <v>27.871574223384002</v>
      </c>
      <c r="Q165" s="21">
        <v>34.584311543893612</v>
      </c>
    </row>
    <row r="166" spans="1:17" ht="11.45" customHeight="1" x14ac:dyDescent="0.25">
      <c r="A166" s="17" t="s">
        <v>23</v>
      </c>
      <c r="B166" s="20">
        <v>0</v>
      </c>
      <c r="C166" s="20">
        <v>28.743170103035549</v>
      </c>
      <c r="D166" s="20">
        <v>28.69386792446543</v>
      </c>
      <c r="E166" s="20">
        <v>28.632477535247478</v>
      </c>
      <c r="F166" s="20">
        <v>28.559154929516968</v>
      </c>
      <c r="G166" s="20">
        <v>28.474085106322093</v>
      </c>
      <c r="H166" s="20">
        <v>28.377480915975077</v>
      </c>
      <c r="I166" s="20">
        <v>28.269581748988788</v>
      </c>
      <c r="J166" s="20">
        <v>28.150652082400892</v>
      </c>
      <c r="K166" s="20">
        <v>28.02097989943973</v>
      </c>
      <c r="L166" s="20">
        <v>27.880874999938197</v>
      </c>
      <c r="M166" s="20">
        <v>27.730667219172872</v>
      </c>
      <c r="N166" s="20">
        <v>27.570704573490531</v>
      </c>
      <c r="O166" s="20">
        <v>27.401351351298963</v>
      </c>
      <c r="P166" s="20">
        <v>27.222986167562141</v>
      </c>
      <c r="Q166" s="20">
        <v>27.035999999942625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100.24659398419401</v>
      </c>
      <c r="C171" s="78">
        <v>99.822332295659805</v>
      </c>
      <c r="D171" s="78">
        <v>99.402700572401727</v>
      </c>
      <c r="E171" s="78">
        <v>99.121965285553216</v>
      </c>
      <c r="F171" s="78">
        <v>98.958599113137097</v>
      </c>
      <c r="G171" s="78">
        <v>98.788995135123585</v>
      </c>
      <c r="H171" s="78">
        <v>98.313198822577647</v>
      </c>
      <c r="I171" s="78">
        <v>97.615013822747187</v>
      </c>
      <c r="J171" s="78">
        <v>96.969744669730105</v>
      </c>
      <c r="K171" s="78">
        <v>96.428648143555378</v>
      </c>
      <c r="L171" s="78">
        <v>95.505297070097271</v>
      </c>
      <c r="M171" s="78">
        <v>94.424329096717074</v>
      </c>
      <c r="N171" s="78">
        <v>93.259809826803945</v>
      </c>
      <c r="O171" s="78">
        <v>91.413530094193263</v>
      </c>
      <c r="P171" s="78">
        <v>89.500297398440196</v>
      </c>
      <c r="Q171" s="78">
        <v>87.236670443884876</v>
      </c>
    </row>
    <row r="172" spans="1:17" ht="11.45" customHeight="1" x14ac:dyDescent="0.25">
      <c r="A172" s="19" t="s">
        <v>29</v>
      </c>
      <c r="B172" s="76">
        <v>155.07954092302086</v>
      </c>
      <c r="C172" s="76">
        <v>154.04147748761579</v>
      </c>
      <c r="D172" s="76">
        <v>156.03436098798329</v>
      </c>
      <c r="E172" s="76">
        <v>151.71502095324868</v>
      </c>
      <c r="F172" s="76">
        <v>158.06251174040091</v>
      </c>
      <c r="G172" s="76">
        <v>151.83465076544948</v>
      </c>
      <c r="H172" s="76">
        <v>151.57923780236518</v>
      </c>
      <c r="I172" s="76">
        <v>149.07119198615698</v>
      </c>
      <c r="J172" s="76">
        <v>149.87909882480719</v>
      </c>
      <c r="K172" s="76">
        <v>149.86286079443585</v>
      </c>
      <c r="L172" s="76">
        <v>150.73254244379712</v>
      </c>
      <c r="M172" s="76">
        <v>151.58739790735078</v>
      </c>
      <c r="N172" s="76">
        <v>151.20235211339278</v>
      </c>
      <c r="O172" s="76">
        <v>150.43261515389463</v>
      </c>
      <c r="P172" s="76">
        <v>149.27947749795641</v>
      </c>
      <c r="Q172" s="76">
        <v>148.35173986291559</v>
      </c>
    </row>
    <row r="173" spans="1:17" ht="11.45" customHeight="1" x14ac:dyDescent="0.25">
      <c r="A173" s="62" t="s">
        <v>59</v>
      </c>
      <c r="B173" s="77">
        <v>150.36989097629106</v>
      </c>
      <c r="C173" s="77">
        <v>150.02646965274371</v>
      </c>
      <c r="D173" s="77">
        <v>149.99499717924508</v>
      </c>
      <c r="E173" s="77">
        <v>149.87415056233547</v>
      </c>
      <c r="F173" s="77">
        <v>150.17597075346845</v>
      </c>
      <c r="G173" s="77">
        <v>150.14825299542713</v>
      </c>
      <c r="H173" s="77">
        <v>149.98153204617873</v>
      </c>
      <c r="I173" s="77">
        <v>149.77788518149194</v>
      </c>
      <c r="J173" s="77">
        <v>149.51361478383848</v>
      </c>
      <c r="K173" s="77">
        <v>149.49662883339559</v>
      </c>
      <c r="L173" s="77">
        <v>149.33096343337996</v>
      </c>
      <c r="M173" s="77">
        <v>149.11967688981335</v>
      </c>
      <c r="N173" s="77">
        <v>148.81515289420071</v>
      </c>
      <c r="O173" s="77">
        <v>148.41778437581209</v>
      </c>
      <c r="P173" s="77">
        <v>147.85789192805174</v>
      </c>
      <c r="Q173" s="77">
        <v>147.17692617684679</v>
      </c>
    </row>
    <row r="174" spans="1:17" ht="11.45" customHeight="1" x14ac:dyDescent="0.25">
      <c r="A174" s="62" t="s">
        <v>58</v>
      </c>
      <c r="B174" s="77">
        <v>172.72733745830809</v>
      </c>
      <c r="C174" s="77">
        <v>169.8799611655102</v>
      </c>
      <c r="D174" s="77">
        <v>166.81690123075325</v>
      </c>
      <c r="E174" s="77">
        <v>165.10672464247708</v>
      </c>
      <c r="F174" s="77">
        <v>164.17890240048038</v>
      </c>
      <c r="G174" s="77">
        <v>163.15073330024447</v>
      </c>
      <c r="H174" s="77">
        <v>161.80307060428012</v>
      </c>
      <c r="I174" s="77">
        <v>159.86018901434161</v>
      </c>
      <c r="J174" s="77">
        <v>158.21370338801586</v>
      </c>
      <c r="K174" s="77">
        <v>157.12344247077053</v>
      </c>
      <c r="L174" s="77">
        <v>156.0003235285524</v>
      </c>
      <c r="M174" s="77">
        <v>154.62927918312903</v>
      </c>
      <c r="N174" s="77">
        <v>152.92123357838807</v>
      </c>
      <c r="O174" s="77">
        <v>151.33396966193402</v>
      </c>
      <c r="P174" s="77">
        <v>149.60540183313071</v>
      </c>
      <c r="Q174" s="77">
        <v>148.23904353369417</v>
      </c>
    </row>
    <row r="175" spans="1:17" ht="11.45" customHeight="1" x14ac:dyDescent="0.25">
      <c r="A175" s="62" t="s">
        <v>57</v>
      </c>
      <c r="B175" s="77" t="s">
        <v>181</v>
      </c>
      <c r="C175" s="77" t="s">
        <v>181</v>
      </c>
      <c r="D175" s="77" t="s">
        <v>181</v>
      </c>
      <c r="E175" s="77" t="s">
        <v>181</v>
      </c>
      <c r="F175" s="77" t="s">
        <v>181</v>
      </c>
      <c r="G175" s="77">
        <v>161.34656547003061</v>
      </c>
      <c r="H175" s="77">
        <v>161.74949801226509</v>
      </c>
      <c r="I175" s="77">
        <v>162.11102215178926</v>
      </c>
      <c r="J175" s="77">
        <v>162.46846413718652</v>
      </c>
      <c r="K175" s="77">
        <v>162.86142585385457</v>
      </c>
      <c r="L175" s="77">
        <v>162.90155757262917</v>
      </c>
      <c r="M175" s="77">
        <v>164.8818680748482</v>
      </c>
      <c r="N175" s="77">
        <v>164.88397770536898</v>
      </c>
      <c r="O175" s="77">
        <v>164.7053017546896</v>
      </c>
      <c r="P175" s="77">
        <v>164.72621460973701</v>
      </c>
      <c r="Q175" s="77">
        <v>164.49177553257985</v>
      </c>
    </row>
    <row r="176" spans="1:17" ht="11.45" customHeight="1" x14ac:dyDescent="0.25">
      <c r="A176" s="62" t="s">
        <v>56</v>
      </c>
      <c r="B176" s="77" t="s">
        <v>181</v>
      </c>
      <c r="C176" s="77">
        <v>140.95472594529772</v>
      </c>
      <c r="D176" s="77">
        <v>141.31113801883302</v>
      </c>
      <c r="E176" s="77">
        <v>142.33667986645744</v>
      </c>
      <c r="F176" s="77">
        <v>142.79504473261895</v>
      </c>
      <c r="G176" s="77">
        <v>143.16330936975103</v>
      </c>
      <c r="H176" s="77">
        <v>143.52458421399865</v>
      </c>
      <c r="I176" s="77">
        <v>144.01750414494984</v>
      </c>
      <c r="J176" s="77">
        <v>144.38487593018036</v>
      </c>
      <c r="K176" s="77">
        <v>144.71075081157403</v>
      </c>
      <c r="L176" s="77">
        <v>144.87013469108038</v>
      </c>
      <c r="M176" s="77">
        <v>145.23296122468892</v>
      </c>
      <c r="N176" s="77">
        <v>145.61150157267116</v>
      </c>
      <c r="O176" s="77">
        <v>145.94398648598249</v>
      </c>
      <c r="P176" s="77">
        <v>142.95004913341191</v>
      </c>
      <c r="Q176" s="77">
        <v>143.12482732307657</v>
      </c>
    </row>
    <row r="177" spans="1:17" ht="11.45" customHeight="1" x14ac:dyDescent="0.25">
      <c r="A177" s="62" t="s">
        <v>60</v>
      </c>
      <c r="B177" s="77" t="s">
        <v>181</v>
      </c>
      <c r="C177" s="77" t="s">
        <v>181</v>
      </c>
      <c r="D177" s="77" t="s">
        <v>181</v>
      </c>
      <c r="E177" s="77" t="s">
        <v>181</v>
      </c>
      <c r="F177" s="77" t="s">
        <v>181</v>
      </c>
      <c r="G177" s="77" t="s">
        <v>181</v>
      </c>
      <c r="H177" s="77" t="s">
        <v>181</v>
      </c>
      <c r="I177" s="77" t="s">
        <v>181</v>
      </c>
      <c r="J177" s="77" t="s">
        <v>181</v>
      </c>
      <c r="K177" s="77" t="s">
        <v>181</v>
      </c>
      <c r="L177" s="77" t="s">
        <v>181</v>
      </c>
      <c r="M177" s="77" t="s">
        <v>181</v>
      </c>
      <c r="N177" s="77">
        <v>40.147486595471392</v>
      </c>
      <c r="O177" s="77">
        <v>40.247855311960059</v>
      </c>
      <c r="P177" s="77">
        <v>84.147903865804906</v>
      </c>
      <c r="Q177" s="77">
        <v>76.32040846354252</v>
      </c>
    </row>
    <row r="178" spans="1:17" ht="11.45" customHeight="1" x14ac:dyDescent="0.25">
      <c r="A178" s="62" t="s">
        <v>55</v>
      </c>
      <c r="B178" s="77" t="s">
        <v>181</v>
      </c>
      <c r="C178" s="77" t="s">
        <v>181</v>
      </c>
      <c r="D178" s="77" t="s">
        <v>181</v>
      </c>
      <c r="E178" s="77" t="s">
        <v>181</v>
      </c>
      <c r="F178" s="77" t="s">
        <v>181</v>
      </c>
      <c r="G178" s="77" t="s">
        <v>181</v>
      </c>
      <c r="H178" s="77" t="s">
        <v>181</v>
      </c>
      <c r="I178" s="77" t="s">
        <v>181</v>
      </c>
      <c r="J178" s="77" t="s">
        <v>181</v>
      </c>
      <c r="K178" s="77" t="s">
        <v>181</v>
      </c>
      <c r="L178" s="77" t="s">
        <v>181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1702.1789674630113</v>
      </c>
      <c r="C179" s="76">
        <v>1688.7866838426312</v>
      </c>
      <c r="D179" s="76">
        <v>1682.6256689947234</v>
      </c>
      <c r="E179" s="76">
        <v>1677.0157297830037</v>
      </c>
      <c r="F179" s="76">
        <v>1662.6768580869029</v>
      </c>
      <c r="G179" s="76">
        <v>1655.3308927675148</v>
      </c>
      <c r="H179" s="76">
        <v>1637.852996323769</v>
      </c>
      <c r="I179" s="76">
        <v>1602.8910688397239</v>
      </c>
      <c r="J179" s="76">
        <v>1583.1193829950987</v>
      </c>
      <c r="K179" s="76">
        <v>1533.677285896372</v>
      </c>
      <c r="L179" s="76">
        <v>1376.1883475744562</v>
      </c>
      <c r="M179" s="76">
        <v>1239.3844470571112</v>
      </c>
      <c r="N179" s="76">
        <v>1439.2496896827245</v>
      </c>
      <c r="O179" s="76">
        <v>1418.8324925054308</v>
      </c>
      <c r="P179" s="76">
        <v>1279.3381343837952</v>
      </c>
      <c r="Q179" s="76">
        <v>1265.550151417219</v>
      </c>
    </row>
    <row r="180" spans="1:17" ht="11.45" customHeight="1" x14ac:dyDescent="0.25">
      <c r="A180" s="62" t="s">
        <v>59</v>
      </c>
      <c r="B180" s="75" t="s">
        <v>181</v>
      </c>
      <c r="C180" s="75" t="s">
        <v>181</v>
      </c>
      <c r="D180" s="75" t="s">
        <v>181</v>
      </c>
      <c r="E180" s="75" t="s">
        <v>181</v>
      </c>
      <c r="F180" s="75" t="s">
        <v>181</v>
      </c>
      <c r="G180" s="75" t="s">
        <v>181</v>
      </c>
      <c r="H180" s="75" t="s">
        <v>181</v>
      </c>
      <c r="I180" s="75" t="s">
        <v>181</v>
      </c>
      <c r="J180" s="75" t="s">
        <v>181</v>
      </c>
      <c r="K180" s="75" t="s">
        <v>181</v>
      </c>
      <c r="L180" s="75" t="s">
        <v>181</v>
      </c>
      <c r="M180" s="75" t="s">
        <v>181</v>
      </c>
      <c r="N180" s="75" t="s">
        <v>181</v>
      </c>
      <c r="O180" s="75" t="s">
        <v>181</v>
      </c>
      <c r="P180" s="75" t="s">
        <v>181</v>
      </c>
      <c r="Q180" s="75" t="s">
        <v>181</v>
      </c>
    </row>
    <row r="181" spans="1:17" ht="11.45" customHeight="1" x14ac:dyDescent="0.25">
      <c r="A181" s="62" t="s">
        <v>58</v>
      </c>
      <c r="B181" s="75">
        <v>1702.1789674630113</v>
      </c>
      <c r="C181" s="75">
        <v>1688.7866838426312</v>
      </c>
      <c r="D181" s="75">
        <v>1682.6256689947234</v>
      </c>
      <c r="E181" s="75">
        <v>1677.0157297830037</v>
      </c>
      <c r="F181" s="75">
        <v>1662.6768580869029</v>
      </c>
      <c r="G181" s="75">
        <v>1655.3308927675148</v>
      </c>
      <c r="H181" s="75">
        <v>1637.852996323769</v>
      </c>
      <c r="I181" s="75">
        <v>1602.8910688397239</v>
      </c>
      <c r="J181" s="75">
        <v>1583.1193829950989</v>
      </c>
      <c r="K181" s="75">
        <v>1533.677285896372</v>
      </c>
      <c r="L181" s="75">
        <v>1508.4925623707968</v>
      </c>
      <c r="M181" s="75">
        <v>1483.9005463809476</v>
      </c>
      <c r="N181" s="75">
        <v>1461.2824157784653</v>
      </c>
      <c r="O181" s="75">
        <v>1438.8359545277467</v>
      </c>
      <c r="P181" s="75">
        <v>1416.955947835158</v>
      </c>
      <c r="Q181" s="75">
        <v>1404.2457097006327</v>
      </c>
    </row>
    <row r="182" spans="1:17" ht="11.45" customHeight="1" x14ac:dyDescent="0.25">
      <c r="A182" s="62" t="s">
        <v>57</v>
      </c>
      <c r="B182" s="75" t="s">
        <v>181</v>
      </c>
      <c r="C182" s="75" t="s">
        <v>181</v>
      </c>
      <c r="D182" s="75" t="s">
        <v>181</v>
      </c>
      <c r="E182" s="75" t="s">
        <v>181</v>
      </c>
      <c r="F182" s="75" t="s">
        <v>181</v>
      </c>
      <c r="G182" s="75" t="s">
        <v>181</v>
      </c>
      <c r="H182" s="75" t="s">
        <v>181</v>
      </c>
      <c r="I182" s="75" t="s">
        <v>181</v>
      </c>
      <c r="J182" s="75" t="s">
        <v>181</v>
      </c>
      <c r="K182" s="75" t="s">
        <v>181</v>
      </c>
      <c r="L182" s="75" t="s">
        <v>181</v>
      </c>
      <c r="M182" s="75" t="s">
        <v>181</v>
      </c>
      <c r="N182" s="75" t="s">
        <v>181</v>
      </c>
      <c r="O182" s="75" t="s">
        <v>181</v>
      </c>
      <c r="P182" s="75" t="s">
        <v>181</v>
      </c>
      <c r="Q182" s="75" t="s">
        <v>181</v>
      </c>
    </row>
    <row r="183" spans="1:17" ht="11.45" customHeight="1" x14ac:dyDescent="0.25">
      <c r="A183" s="62" t="s">
        <v>56</v>
      </c>
      <c r="B183" s="75" t="s">
        <v>181</v>
      </c>
      <c r="C183" s="75" t="s">
        <v>181</v>
      </c>
      <c r="D183" s="75" t="s">
        <v>181</v>
      </c>
      <c r="E183" s="75" t="s">
        <v>181</v>
      </c>
      <c r="F183" s="75" t="s">
        <v>181</v>
      </c>
      <c r="G183" s="75" t="s">
        <v>181</v>
      </c>
      <c r="H183" s="75" t="s">
        <v>181</v>
      </c>
      <c r="I183" s="75" t="s">
        <v>181</v>
      </c>
      <c r="J183" s="75" t="s">
        <v>181</v>
      </c>
      <c r="K183" s="75" t="s">
        <v>181</v>
      </c>
      <c r="L183" s="75" t="s">
        <v>181</v>
      </c>
      <c r="M183" s="75" t="s">
        <v>181</v>
      </c>
      <c r="N183" s="75" t="s">
        <v>181</v>
      </c>
      <c r="O183" s="75" t="s">
        <v>181</v>
      </c>
      <c r="P183" s="75" t="s">
        <v>181</v>
      </c>
      <c r="Q183" s="75" t="s">
        <v>181</v>
      </c>
    </row>
    <row r="184" spans="1:17" ht="11.45" customHeight="1" x14ac:dyDescent="0.25">
      <c r="A184" s="62" t="s">
        <v>55</v>
      </c>
      <c r="B184" s="75" t="s">
        <v>181</v>
      </c>
      <c r="C184" s="75" t="s">
        <v>181</v>
      </c>
      <c r="D184" s="75" t="s">
        <v>181</v>
      </c>
      <c r="E184" s="75" t="s">
        <v>181</v>
      </c>
      <c r="F184" s="75" t="s">
        <v>181</v>
      </c>
      <c r="G184" s="75" t="s">
        <v>181</v>
      </c>
      <c r="H184" s="75" t="s">
        <v>181</v>
      </c>
      <c r="I184" s="75" t="s">
        <v>181</v>
      </c>
      <c r="J184" s="75" t="s">
        <v>181</v>
      </c>
      <c r="K184" s="75" t="s">
        <v>181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205.63310924475994</v>
      </c>
      <c r="C186" s="78">
        <v>225.20144316798354</v>
      </c>
      <c r="D186" s="78">
        <v>224.1986965607253</v>
      </c>
      <c r="E186" s="78">
        <v>221.88036561284432</v>
      </c>
      <c r="F186" s="78">
        <v>212.6025826773373</v>
      </c>
      <c r="G186" s="78">
        <v>213.6893795533507</v>
      </c>
      <c r="H186" s="78">
        <v>208.62818420178544</v>
      </c>
      <c r="I186" s="78">
        <v>207.1480682157484</v>
      </c>
      <c r="J186" s="78">
        <v>205.47776152145215</v>
      </c>
      <c r="K186" s="78">
        <v>206.34436937615351</v>
      </c>
      <c r="L186" s="78">
        <v>208.61978167964963</v>
      </c>
      <c r="M186" s="78">
        <v>202.45159560559807</v>
      </c>
      <c r="N186" s="78">
        <v>200.24024102978402</v>
      </c>
      <c r="O186" s="78">
        <v>211.7672483330102</v>
      </c>
      <c r="P186" s="78">
        <v>200.49110803031135</v>
      </c>
      <c r="Q186" s="78">
        <v>197.88974125621309</v>
      </c>
    </row>
    <row r="187" spans="1:17" ht="11.45" customHeight="1" x14ac:dyDescent="0.25">
      <c r="A187" s="62" t="s">
        <v>59</v>
      </c>
      <c r="B187" s="77">
        <v>183.56118127980471</v>
      </c>
      <c r="C187" s="77">
        <v>182.41900164235818</v>
      </c>
      <c r="D187" s="77">
        <v>181.07521576531042</v>
      </c>
      <c r="E187" s="77">
        <v>179.54041637076375</v>
      </c>
      <c r="F187" s="77">
        <v>173.3725970672414</v>
      </c>
      <c r="G187" s="77">
        <v>171.92272892351394</v>
      </c>
      <c r="H187" s="77">
        <v>170.19530215868571</v>
      </c>
      <c r="I187" s="77">
        <v>168.51723809532291</v>
      </c>
      <c r="J187" s="77">
        <v>167.16651981991927</v>
      </c>
      <c r="K187" s="77">
        <v>166.03171430627839</v>
      </c>
      <c r="L187" s="77">
        <v>161.11255942384344</v>
      </c>
      <c r="M187" s="77">
        <v>161.5037839881229</v>
      </c>
      <c r="N187" s="77">
        <v>161.88435872183848</v>
      </c>
      <c r="O187" s="77">
        <v>161.10477414131424</v>
      </c>
      <c r="P187" s="77">
        <v>161.47899451328723</v>
      </c>
      <c r="Q187" s="77">
        <v>161.88935144558735</v>
      </c>
    </row>
    <row r="188" spans="1:17" ht="11.45" customHeight="1" x14ac:dyDescent="0.25">
      <c r="A188" s="62" t="s">
        <v>58</v>
      </c>
      <c r="B188" s="77">
        <v>245.96813136037454</v>
      </c>
      <c r="C188" s="77">
        <v>244.85331590944884</v>
      </c>
      <c r="D188" s="77">
        <v>243.43729090461693</v>
      </c>
      <c r="E188" s="77">
        <v>241.31847902421194</v>
      </c>
      <c r="F188" s="77">
        <v>239.87310485542523</v>
      </c>
      <c r="G188" s="77">
        <v>234.93565521524164</v>
      </c>
      <c r="H188" s="77">
        <v>233.20212958595636</v>
      </c>
      <c r="I188" s="77">
        <v>228.82631521280945</v>
      </c>
      <c r="J188" s="77">
        <v>226.157777659868</v>
      </c>
      <c r="K188" s="77">
        <v>223.71071530366297</v>
      </c>
      <c r="L188" s="77">
        <v>221.42829119007715</v>
      </c>
      <c r="M188" s="77">
        <v>219.98120155758849</v>
      </c>
      <c r="N188" s="77">
        <v>218.09101318489869</v>
      </c>
      <c r="O188" s="77">
        <v>215.52270909378475</v>
      </c>
      <c r="P188" s="77">
        <v>214.42694883772813</v>
      </c>
      <c r="Q188" s="77">
        <v>213.40739519564298</v>
      </c>
    </row>
    <row r="189" spans="1:17" ht="11.45" customHeight="1" x14ac:dyDescent="0.25">
      <c r="A189" s="62" t="s">
        <v>57</v>
      </c>
      <c r="B189" s="77" t="s">
        <v>181</v>
      </c>
      <c r="C189" s="77" t="s">
        <v>181</v>
      </c>
      <c r="D189" s="77" t="s">
        <v>181</v>
      </c>
      <c r="E189" s="77" t="s">
        <v>181</v>
      </c>
      <c r="F189" s="77" t="s">
        <v>181</v>
      </c>
      <c r="G189" s="77" t="s">
        <v>181</v>
      </c>
      <c r="H189" s="77" t="s">
        <v>181</v>
      </c>
      <c r="I189" s="77" t="s">
        <v>181</v>
      </c>
      <c r="J189" s="77" t="s">
        <v>181</v>
      </c>
      <c r="K189" s="77" t="s">
        <v>181</v>
      </c>
      <c r="L189" s="77" t="s">
        <v>181</v>
      </c>
      <c r="M189" s="77" t="s">
        <v>181</v>
      </c>
      <c r="N189" s="77">
        <v>194.142857142857</v>
      </c>
      <c r="O189" s="77">
        <v>172.05698412698408</v>
      </c>
      <c r="P189" s="77">
        <v>155.09452589285712</v>
      </c>
      <c r="Q189" s="77">
        <v>162.32328374999975</v>
      </c>
    </row>
    <row r="190" spans="1:17" ht="11.45" customHeight="1" x14ac:dyDescent="0.25">
      <c r="A190" s="62" t="s">
        <v>56</v>
      </c>
      <c r="B190" s="77" t="s">
        <v>181</v>
      </c>
      <c r="C190" s="77" t="s">
        <v>181</v>
      </c>
      <c r="D190" s="77" t="s">
        <v>181</v>
      </c>
      <c r="E190" s="77" t="s">
        <v>181</v>
      </c>
      <c r="F190" s="77" t="s">
        <v>181</v>
      </c>
      <c r="G190" s="77" t="s">
        <v>181</v>
      </c>
      <c r="H190" s="77" t="s">
        <v>181</v>
      </c>
      <c r="I190" s="77" t="s">
        <v>181</v>
      </c>
      <c r="J190" s="77" t="s">
        <v>181</v>
      </c>
      <c r="K190" s="77" t="s">
        <v>181</v>
      </c>
      <c r="L190" s="77" t="s">
        <v>181</v>
      </c>
      <c r="M190" s="77" t="s">
        <v>181</v>
      </c>
      <c r="N190" s="77">
        <v>171.8</v>
      </c>
      <c r="O190" s="77">
        <v>180.18761111111138</v>
      </c>
      <c r="P190" s="77">
        <v>175.251785714286</v>
      </c>
      <c r="Q190" s="77">
        <v>160.74897280092611</v>
      </c>
    </row>
    <row r="191" spans="1:17" ht="11.45" customHeight="1" x14ac:dyDescent="0.25">
      <c r="A191" s="62" t="s">
        <v>55</v>
      </c>
      <c r="B191" s="77" t="s">
        <v>181</v>
      </c>
      <c r="C191" s="77" t="s">
        <v>181</v>
      </c>
      <c r="D191" s="77" t="s">
        <v>181</v>
      </c>
      <c r="E191" s="77" t="s">
        <v>181</v>
      </c>
      <c r="F191" s="77" t="s">
        <v>181</v>
      </c>
      <c r="G191" s="77" t="s">
        <v>181</v>
      </c>
      <c r="H191" s="77" t="s">
        <v>181</v>
      </c>
      <c r="I191" s="77" t="s">
        <v>181</v>
      </c>
      <c r="J191" s="77" t="s">
        <v>181</v>
      </c>
      <c r="K191" s="77" t="s">
        <v>181</v>
      </c>
      <c r="L191" s="77" t="s">
        <v>181</v>
      </c>
      <c r="M191" s="77" t="s">
        <v>181</v>
      </c>
      <c r="N191" s="77" t="s">
        <v>181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1071.6189845031586</v>
      </c>
      <c r="C192" s="76">
        <v>1025.317443224113</v>
      </c>
      <c r="D192" s="76">
        <v>976.39677277258988</v>
      </c>
      <c r="E192" s="76">
        <v>950.62043761302948</v>
      </c>
      <c r="F192" s="76">
        <v>964.49175362448693</v>
      </c>
      <c r="G192" s="76">
        <v>945.43833211269089</v>
      </c>
      <c r="H192" s="76">
        <v>929.9342779424536</v>
      </c>
      <c r="I192" s="76">
        <v>931.83545262096061</v>
      </c>
      <c r="J192" s="76">
        <v>916.37917706314852</v>
      </c>
      <c r="K192" s="76">
        <v>913.37540981518089</v>
      </c>
      <c r="L192" s="76">
        <v>913.19709992689832</v>
      </c>
      <c r="M192" s="76">
        <v>913.39122900770553</v>
      </c>
      <c r="N192" s="76">
        <v>914.07321552522762</v>
      </c>
      <c r="O192" s="76">
        <v>904.62857370321763</v>
      </c>
      <c r="P192" s="76">
        <v>894.42855213322548</v>
      </c>
      <c r="Q192" s="76">
        <v>896.04227329852858</v>
      </c>
    </row>
    <row r="193" spans="1:17" ht="11.45" customHeight="1" x14ac:dyDescent="0.25">
      <c r="A193" s="17" t="s">
        <v>23</v>
      </c>
      <c r="B193" s="75">
        <v>937.76798214657117</v>
      </c>
      <c r="C193" s="75">
        <v>926.15695332038467</v>
      </c>
      <c r="D193" s="75">
        <v>912.58146765862239</v>
      </c>
      <c r="E193" s="75">
        <v>906.20482786378818</v>
      </c>
      <c r="F193" s="75">
        <v>892.78832469124325</v>
      </c>
      <c r="G193" s="75">
        <v>891.54384800639752</v>
      </c>
      <c r="H193" s="75">
        <v>889.61807527375504</v>
      </c>
      <c r="I193" s="75">
        <v>889.64274049792891</v>
      </c>
      <c r="J193" s="75">
        <v>886.29872785349426</v>
      </c>
      <c r="K193" s="75">
        <v>886.80308623619442</v>
      </c>
      <c r="L193" s="75">
        <v>887.13135802235797</v>
      </c>
      <c r="M193" s="75">
        <v>886.83382439771174</v>
      </c>
      <c r="N193" s="75">
        <v>887.50742556922728</v>
      </c>
      <c r="O193" s="75">
        <v>881.62050312314068</v>
      </c>
      <c r="P193" s="75">
        <v>875.49820690260094</v>
      </c>
      <c r="Q193" s="75">
        <v>873.78131801185623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1371.1579535404198</v>
      </c>
      <c r="D194" s="74">
        <v>1339.526746677637</v>
      </c>
      <c r="E194" s="74">
        <v>1318.4449689144708</v>
      </c>
      <c r="F194" s="74">
        <v>1303.3839273593233</v>
      </c>
      <c r="G194" s="74">
        <v>1297.5361646255137</v>
      </c>
      <c r="H194" s="74">
        <v>1293.6447670511509</v>
      </c>
      <c r="I194" s="74">
        <v>1287.3121153313134</v>
      </c>
      <c r="J194" s="74">
        <v>1285.0826920962834</v>
      </c>
      <c r="K194" s="74">
        <v>1282.0407689548003</v>
      </c>
      <c r="L194" s="74">
        <v>1276.2840508952268</v>
      </c>
      <c r="M194" s="74">
        <v>1269.4405741695984</v>
      </c>
      <c r="N194" s="74">
        <v>1263.6286228263239</v>
      </c>
      <c r="O194" s="74">
        <v>1255.84314978208</v>
      </c>
      <c r="P194" s="74">
        <v>1249.4468586204375</v>
      </c>
      <c r="Q194" s="74">
        <v>1240.7920704270491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1.1275000000068982</v>
      </c>
      <c r="C198" s="111">
        <f>IF(TrRoad_act!C86=0,"",TrRoad_emi!C56/TrRoad_tech!C171)</f>
        <v>1.1276739089971828</v>
      </c>
      <c r="D198" s="111">
        <f>IF(TrRoad_act!D86=0,"",TrRoad_emi!D56/TrRoad_tech!D171)</f>
        <v>1.128122340099823</v>
      </c>
      <c r="E198" s="111">
        <f>IF(TrRoad_act!E86=0,"",TrRoad_emi!E56/TrRoad_tech!E171)</f>
        <v>1.1287204224740197</v>
      </c>
      <c r="F198" s="111">
        <f>IF(TrRoad_act!F86=0,"",TrRoad_emi!F56/TrRoad_tech!F171)</f>
        <v>1.1294242663649652</v>
      </c>
      <c r="G198" s="111">
        <f>IF(TrRoad_act!G86=0,"",TrRoad_emi!G56/TrRoad_tech!G171)</f>
        <v>1.1304026189267644</v>
      </c>
      <c r="H198" s="111">
        <f>IF(TrRoad_act!H86=0,"",TrRoad_emi!H56/TrRoad_tech!H171)</f>
        <v>1.1308740411674565</v>
      </c>
      <c r="I198" s="111">
        <f>IF(TrRoad_act!I86=0,"",TrRoad_emi!I56/TrRoad_tech!I171)</f>
        <v>1.1180727866776754</v>
      </c>
      <c r="J198" s="111">
        <f>IF(TrRoad_act!J86=0,"",TrRoad_emi!J56/TrRoad_tech!J171)</f>
        <v>1.1220756589436873</v>
      </c>
      <c r="K198" s="111">
        <f>IF(TrRoad_act!K86=0,"",TrRoad_emi!K56/TrRoad_tech!K171)</f>
        <v>1.1016260502247956</v>
      </c>
      <c r="L198" s="111">
        <f>IF(TrRoad_act!L86=0,"",TrRoad_emi!L56/TrRoad_tech!L171)</f>
        <v>1.1117088721175654</v>
      </c>
      <c r="M198" s="111">
        <f>IF(TrRoad_act!M86=0,"",TrRoad_emi!M56/TrRoad_tech!M171)</f>
        <v>1.1266575024385586</v>
      </c>
      <c r="N198" s="111">
        <f>IF(TrRoad_act!N86=0,"",TrRoad_emi!N56/TrRoad_tech!N171)</f>
        <v>1.1055806312769361</v>
      </c>
      <c r="O198" s="111">
        <f>IF(TrRoad_act!O86=0,"",TrRoad_emi!O56/TrRoad_tech!O171)</f>
        <v>1.0988621122166748</v>
      </c>
      <c r="P198" s="111">
        <f>IF(TrRoad_act!P86=0,"",TrRoad_emi!P56/TrRoad_tech!P171)</f>
        <v>1.1004127938861565</v>
      </c>
      <c r="Q198" s="111">
        <f>IF(TrRoad_act!Q86=0,"",TrRoad_emi!Q56/TrRoad_tech!Q171)</f>
        <v>1.1263450826938628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1.096033301642082</v>
      </c>
      <c r="C199" s="107">
        <f>IF(TrRoad_act!C87=0,"",TrRoad_emi!C57/TrRoad_tech!C172)</f>
        <v>1.1260686884430615</v>
      </c>
      <c r="D199" s="107">
        <f>IF(TrRoad_act!D87=0,"",TrRoad_emi!D57/TrRoad_tech!D172)</f>
        <v>1.2710970753264836</v>
      </c>
      <c r="E199" s="107">
        <f>IF(TrRoad_act!E87=0,"",TrRoad_emi!E57/TrRoad_tech!E172)</f>
        <v>1.2291062996665389</v>
      </c>
      <c r="F199" s="107">
        <f>IF(TrRoad_act!F87=0,"",TrRoad_emi!F57/TrRoad_tech!F172)</f>
        <v>1.1004138078025223</v>
      </c>
      <c r="G199" s="107">
        <f>IF(TrRoad_act!G87=0,"",TrRoad_emi!G57/TrRoad_tech!G172)</f>
        <v>1.1860156847136802</v>
      </c>
      <c r="H199" s="107">
        <f>IF(TrRoad_act!H87=0,"",TrRoad_emi!H57/TrRoad_tech!H172)</f>
        <v>1.1206860707550195</v>
      </c>
      <c r="I199" s="107">
        <f>IF(TrRoad_act!I87=0,"",TrRoad_emi!I57/TrRoad_tech!I172)</f>
        <v>1.185096630556558</v>
      </c>
      <c r="J199" s="107">
        <f>IF(TrRoad_act!J87=0,"",TrRoad_emi!J57/TrRoad_tech!J172)</f>
        <v>1.2066376743972542</v>
      </c>
      <c r="K199" s="107">
        <f>IF(TrRoad_act!K87=0,"",TrRoad_emi!K57/TrRoad_tech!K172)</f>
        <v>1.1228141088666739</v>
      </c>
      <c r="L199" s="107">
        <f>IF(TrRoad_act!L87=0,"",TrRoad_emi!L57/TrRoad_tech!L172)</f>
        <v>1.1063309550170786</v>
      </c>
      <c r="M199" s="107">
        <f>IF(TrRoad_act!M87=0,"",TrRoad_emi!M57/TrRoad_tech!M172)</f>
        <v>1.0982195666413697</v>
      </c>
      <c r="N199" s="107">
        <f>IF(TrRoad_act!N87=0,"",TrRoad_emi!N57/TrRoad_tech!N172)</f>
        <v>1.0805698020535646</v>
      </c>
      <c r="O199" s="107">
        <f>IF(TrRoad_act!O87=0,"",TrRoad_emi!O57/TrRoad_tech!O172)</f>
        <v>1.0735749111749207</v>
      </c>
      <c r="P199" s="107">
        <f>IF(TrRoad_act!P87=0,"",TrRoad_emi!P57/TrRoad_tech!P172)</f>
        <v>1.0462647742223923</v>
      </c>
      <c r="Q199" s="107">
        <f>IF(TrRoad_act!Q87=0,"",TrRoad_emi!Q57/TrRoad_tech!Q172)</f>
        <v>1.060180412021887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1.0915269909411418</v>
      </c>
      <c r="C200" s="108">
        <f>IF(TrRoad_act!C88=0,"",TrRoad_emi!C58/TrRoad_tech!C173)</f>
        <v>1.1449138248023758</v>
      </c>
      <c r="D200" s="108">
        <f>IF(TrRoad_act!D88=0,"",TrRoad_emi!D58/TrRoad_tech!D173)</f>
        <v>1.352230385599843</v>
      </c>
      <c r="E200" s="108">
        <f>IF(TrRoad_act!E88=0,"",TrRoad_emi!E58/TrRoad_tech!E173)</f>
        <v>1.2629372207929912</v>
      </c>
      <c r="F200" s="108">
        <f>IF(TrRoad_act!F88=0,"",TrRoad_emi!F58/TrRoad_tech!F173)</f>
        <v>1.1433475097902999</v>
      </c>
      <c r="G200" s="108">
        <f>IF(TrRoad_act!G88=0,"",TrRoad_emi!G58/TrRoad_tech!G173)</f>
        <v>1.1964575484168949</v>
      </c>
      <c r="H200" s="108">
        <f>IF(TrRoad_act!H88=0,"",TrRoad_emi!H58/TrRoad_tech!H173)</f>
        <v>1.1245039648699338</v>
      </c>
      <c r="I200" s="108">
        <f>IF(TrRoad_act!I88=0,"",TrRoad_emi!I58/TrRoad_tech!I173)</f>
        <v>1.1814915760561426</v>
      </c>
      <c r="J200" s="108">
        <f>IF(TrRoad_act!J88=0,"",TrRoad_emi!J58/TrRoad_tech!J173)</f>
        <v>1.2518046292875387</v>
      </c>
      <c r="K200" s="108">
        <f>IF(TrRoad_act!K88=0,"",TrRoad_emi!K58/TrRoad_tech!K173)</f>
        <v>1.1349267013437141</v>
      </c>
      <c r="L200" s="108">
        <f>IF(TrRoad_act!L88=0,"",TrRoad_emi!L58/TrRoad_tech!L173)</f>
        <v>1.1062164542414148</v>
      </c>
      <c r="M200" s="108">
        <f>IF(TrRoad_act!M88=0,"",TrRoad_emi!M58/TrRoad_tech!M173)</f>
        <v>1.0994935874436678</v>
      </c>
      <c r="N200" s="108">
        <f>IF(TrRoad_act!N88=0,"",TrRoad_emi!N58/TrRoad_tech!N173)</f>
        <v>1.0698531087306156</v>
      </c>
      <c r="O200" s="108">
        <f>IF(TrRoad_act!O88=0,"",TrRoad_emi!O58/TrRoad_tech!O173)</f>
        <v>1.0587780133311753</v>
      </c>
      <c r="P200" s="108">
        <f>IF(TrRoad_act!P88=0,"",TrRoad_emi!P58/TrRoad_tech!P173)</f>
        <v>1.030043219062851</v>
      </c>
      <c r="Q200" s="108">
        <f>IF(TrRoad_act!Q88=0,"",TrRoad_emi!Q58/TrRoad_tech!Q173)</f>
        <v>1.0512837353188798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1.1019407066081195</v>
      </c>
      <c r="C201" s="108">
        <f>IF(TrRoad_act!C89=0,"",TrRoad_emi!C59/TrRoad_tech!C174)</f>
        <v>1.0473026430490604</v>
      </c>
      <c r="D201" s="108">
        <f>IF(TrRoad_act!D89=0,"",TrRoad_emi!D59/TrRoad_tech!D174)</f>
        <v>1.1135097577182818</v>
      </c>
      <c r="E201" s="108">
        <f>IF(TrRoad_act!E89=0,"",TrRoad_emi!E59/TrRoad_tech!E174)</f>
        <v>1.0888243356543721</v>
      </c>
      <c r="F201" s="108">
        <f>IF(TrRoad_act!F89=0,"",TrRoad_emi!F59/TrRoad_tech!F174)</f>
        <v>1.0939460012690059</v>
      </c>
      <c r="G201" s="108">
        <f>IF(TrRoad_act!G89=0,"",TrRoad_emi!G59/TrRoad_tech!G174)</f>
        <v>1.1040949808294847</v>
      </c>
      <c r="H201" s="108">
        <f>IF(TrRoad_act!H89=0,"",TrRoad_emi!H59/TrRoad_tech!H174)</f>
        <v>1.0720741599892265</v>
      </c>
      <c r="I201" s="108">
        <f>IF(TrRoad_act!I89=0,"",TrRoad_emi!I59/TrRoad_tech!I174)</f>
        <v>1.0782981141854637</v>
      </c>
      <c r="J201" s="108">
        <f>IF(TrRoad_act!J89=0,"",TrRoad_emi!J59/TrRoad_tech!J174)</f>
        <v>1.0690487648531901</v>
      </c>
      <c r="K201" s="108">
        <f>IF(TrRoad_act!K89=0,"",TrRoad_emi!K59/TrRoad_tech!K174)</f>
        <v>1.0589169134855665</v>
      </c>
      <c r="L201" s="108">
        <f>IF(TrRoad_act!L89=0,"",TrRoad_emi!L59/TrRoad_tech!L174)</f>
        <v>1.0913268786584778</v>
      </c>
      <c r="M201" s="108">
        <f>IF(TrRoad_act!M89=0,"",TrRoad_emi!M59/TrRoad_tech!M174)</f>
        <v>1.0922992216102487</v>
      </c>
      <c r="N201" s="108">
        <f>IF(TrRoad_act!N89=0,"",TrRoad_emi!N59/TrRoad_tech!N174)</f>
        <v>1.102335042836484</v>
      </c>
      <c r="O201" s="108">
        <f>IF(TrRoad_act!O89=0,"",TrRoad_emi!O59/TrRoad_tech!O174)</f>
        <v>1.1060330135780534</v>
      </c>
      <c r="P201" s="108">
        <f>IF(TrRoad_act!P89=0,"",TrRoad_emi!P59/TrRoad_tech!P174)</f>
        <v>1.0818927210376117</v>
      </c>
      <c r="Q201" s="108">
        <f>IF(TrRoad_act!Q89=0,"",TrRoad_emi!Q59/TrRoad_tech!Q174)</f>
        <v>1.0733235130159782</v>
      </c>
    </row>
    <row r="202" spans="1:17" ht="11.45" customHeight="1" x14ac:dyDescent="0.25">
      <c r="A202" s="62" t="s">
        <v>57</v>
      </c>
      <c r="B202" s="108" t="str">
        <f>IF(TrRoad_act!B90=0,"",TrRoad_emi!B60/TrRoad_tech!B175)</f>
        <v/>
      </c>
      <c r="C202" s="108" t="str">
        <f>IF(TrRoad_act!C90=0,"",TrRoad_emi!C60/TrRoad_tech!C175)</f>
        <v/>
      </c>
      <c r="D202" s="108" t="str">
        <f>IF(TrRoad_act!D90=0,"",TrRoad_emi!D60/TrRoad_tech!D175)</f>
        <v/>
      </c>
      <c r="E202" s="108" t="str">
        <f>IF(TrRoad_act!E90=0,"",TrRoad_emi!E60/TrRoad_tech!E175)</f>
        <v/>
      </c>
      <c r="F202" s="108" t="str">
        <f>IF(TrRoad_act!F90=0,"",TrRoad_emi!F60/TrRoad_tech!F175)</f>
        <v/>
      </c>
      <c r="G202" s="108">
        <f>IF(TrRoad_act!G90=0,"",TrRoad_emi!G60/TrRoad_tech!G175)</f>
        <v>1.1016713201378667</v>
      </c>
      <c r="H202" s="108">
        <f>IF(TrRoad_act!H90=0,"",TrRoad_emi!H60/TrRoad_tech!H175)</f>
        <v>1.111902987409553</v>
      </c>
      <c r="I202" s="108">
        <f>IF(TrRoad_act!I90=0,"",TrRoad_emi!I60/TrRoad_tech!I175)</f>
        <v>1.1463169084154663</v>
      </c>
      <c r="J202" s="108">
        <f>IF(TrRoad_act!J90=0,"",TrRoad_emi!J60/TrRoad_tech!J175)</f>
        <v>1.1970747446194767</v>
      </c>
      <c r="K202" s="108">
        <f>IF(TrRoad_act!K90=0,"",TrRoad_emi!K60/TrRoad_tech!K175)</f>
        <v>1.2531034108766057</v>
      </c>
      <c r="L202" s="108">
        <f>IF(TrRoad_act!L90=0,"",TrRoad_emi!L60/TrRoad_tech!L175)</f>
        <v>1.20296983724547</v>
      </c>
      <c r="M202" s="108">
        <f>IF(TrRoad_act!M90=0,"",TrRoad_emi!M60/TrRoad_tech!M175)</f>
        <v>1.1431895150547087</v>
      </c>
      <c r="N202" s="108">
        <f>IF(TrRoad_act!N90=0,"",TrRoad_emi!N60/TrRoad_tech!N175)</f>
        <v>1.1452823392583233</v>
      </c>
      <c r="O202" s="108">
        <f>IF(TrRoad_act!O90=0,"",TrRoad_emi!O60/TrRoad_tech!O175)</f>
        <v>1.1483925202804499</v>
      </c>
      <c r="P202" s="108">
        <f>IF(TrRoad_act!P90=0,"",TrRoad_emi!P60/TrRoad_tech!P175)</f>
        <v>1.0566960975518809</v>
      </c>
      <c r="Q202" s="108">
        <f>IF(TrRoad_act!Q90=0,"",TrRoad_emi!Q60/TrRoad_tech!Q175)</f>
        <v>1.1546587000530155</v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>
        <f>IF(TrRoad_act!C91=0,"",TrRoad_emi!C61/TrRoad_tech!C176)</f>
        <v>2.2995388487109039</v>
      </c>
      <c r="D203" s="108">
        <f>IF(TrRoad_act!D91=0,"",TrRoad_emi!D61/TrRoad_tech!D176)</f>
        <v>0.94597161566334931</v>
      </c>
      <c r="E203" s="108">
        <f>IF(TrRoad_act!E91=0,"",TrRoad_emi!E61/TrRoad_tech!E176)</f>
        <v>0.96983315020558492</v>
      </c>
      <c r="F203" s="108">
        <f>IF(TrRoad_act!F91=0,"",TrRoad_emi!F61/TrRoad_tech!F176)</f>
        <v>1.2502290783709389</v>
      </c>
      <c r="G203" s="108">
        <f>IF(TrRoad_act!G91=0,"",TrRoad_emi!G61/TrRoad_tech!G176)</f>
        <v>1.616906705349634</v>
      </c>
      <c r="H203" s="108">
        <f>IF(TrRoad_act!H91=0,"",TrRoad_emi!H61/TrRoad_tech!H176)</f>
        <v>0.94708567881405481</v>
      </c>
      <c r="I203" s="108">
        <f>IF(TrRoad_act!I91=0,"",TrRoad_emi!I61/TrRoad_tech!I176)</f>
        <v>1.9400893596659645</v>
      </c>
      <c r="J203" s="108">
        <f>IF(TrRoad_act!J91=0,"",TrRoad_emi!J61/TrRoad_tech!J176)</f>
        <v>0.93149141536445756</v>
      </c>
      <c r="K203" s="108">
        <f>IF(TrRoad_act!K91=0,"",TrRoad_emi!K61/TrRoad_tech!K176)</f>
        <v>0.92418722311416657</v>
      </c>
      <c r="L203" s="108">
        <f>IF(TrRoad_act!L91=0,"",TrRoad_emi!L61/TrRoad_tech!L176)</f>
        <v>1.0341402325290265</v>
      </c>
      <c r="M203" s="108">
        <f>IF(TrRoad_act!M91=0,"",TrRoad_emi!M61/TrRoad_tech!M176)</f>
        <v>1.233053699555261</v>
      </c>
      <c r="N203" s="108">
        <f>IF(TrRoad_act!N91=0,"",TrRoad_emi!N61/TrRoad_tech!N176)</f>
        <v>1.2104967639002255</v>
      </c>
      <c r="O203" s="108">
        <f>IF(TrRoad_act!O91=0,"",TrRoad_emi!O61/TrRoad_tech!O176)</f>
        <v>1.0718152130236971</v>
      </c>
      <c r="P203" s="108">
        <f>IF(TrRoad_act!P91=0,"",TrRoad_emi!P61/TrRoad_tech!P176)</f>
        <v>1.1673418238387534</v>
      </c>
      <c r="Q203" s="108">
        <f>IF(TrRoad_act!Q91=0,"",TrRoad_emi!Q61/TrRoad_tech!Q176)</f>
        <v>1.0755612405794817</v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>
        <f>IF(TrRoad_act!N92=0,"",TrRoad_emi!N62/TrRoad_tech!N177)</f>
        <v>1.171623204818012</v>
      </c>
      <c r="O204" s="108">
        <f>IF(TrRoad_act!O92=0,"",TrRoad_emi!O62/TrRoad_tech!O177)</f>
        <v>1.152201637137005</v>
      </c>
      <c r="P204" s="108">
        <f>IF(TrRoad_act!P92=0,"",TrRoad_emi!P62/TrRoad_tech!P177)</f>
        <v>1.1454912439798697</v>
      </c>
      <c r="Q204" s="108">
        <f>IF(TrRoad_act!Q92=0,"",TrRoad_emi!Q62/TrRoad_tech!Q177)</f>
        <v>1.1699090753874615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1.1011003368050238</v>
      </c>
      <c r="C206" s="107">
        <f>IF(TrRoad_act!C94=0,"",TrRoad_emi!C64/TrRoad_tech!C179)</f>
        <v>1.0481340429983321</v>
      </c>
      <c r="D206" s="107">
        <f>IF(TrRoad_act!D94=0,"",TrRoad_emi!D64/TrRoad_tech!D179)</f>
        <v>1.1093421642076555</v>
      </c>
      <c r="E206" s="107">
        <f>IF(TrRoad_act!E94=0,"",TrRoad_emi!E64/TrRoad_tech!E179)</f>
        <v>1.09102165609824</v>
      </c>
      <c r="F206" s="107">
        <f>IF(TrRoad_act!F94=0,"",TrRoad_emi!F64/TrRoad_tech!F179)</f>
        <v>1.0938697467196816</v>
      </c>
      <c r="G206" s="107">
        <f>IF(TrRoad_act!G94=0,"",TrRoad_emi!G64/TrRoad_tech!G179)</f>
        <v>1.0975146195074943</v>
      </c>
      <c r="H206" s="107">
        <f>IF(TrRoad_act!H94=0,"",TrRoad_emi!H64/TrRoad_tech!H179)</f>
        <v>1.071350446990692</v>
      </c>
      <c r="I206" s="107">
        <f>IF(TrRoad_act!I94=0,"",TrRoad_emi!I64/TrRoad_tech!I179)</f>
        <v>1.0696642105622187</v>
      </c>
      <c r="J206" s="107">
        <f>IF(TrRoad_act!J94=0,"",TrRoad_emi!J64/TrRoad_tech!J179)</f>
        <v>1.0630623469410161</v>
      </c>
      <c r="K206" s="107">
        <f>IF(TrRoad_act!K94=0,"",TrRoad_emi!K64/TrRoad_tech!K179)</f>
        <v>1.0502276005481452</v>
      </c>
      <c r="L206" s="107">
        <f>IF(TrRoad_act!L94=0,"",TrRoad_emi!L64/TrRoad_tech!L179)</f>
        <v>1.1467374576835214</v>
      </c>
      <c r="M206" s="107">
        <f>IF(TrRoad_act!M94=0,"",TrRoad_emi!M64/TrRoad_tech!M179)</f>
        <v>1.2149311735110346</v>
      </c>
      <c r="N206" s="107">
        <f>IF(TrRoad_act!N94=0,"",TrRoad_emi!N64/TrRoad_tech!N179)</f>
        <v>1.0299780909707748</v>
      </c>
      <c r="O206" s="107">
        <f>IF(TrRoad_act!O94=0,"",TrRoad_emi!O64/TrRoad_tech!O179)</f>
        <v>1.0249304907007384</v>
      </c>
      <c r="P206" s="107">
        <f>IF(TrRoad_act!P94=0,"",TrRoad_emi!P64/TrRoad_tech!P179)</f>
        <v>1.080655359201951</v>
      </c>
      <c r="Q206" s="107">
        <f>IF(TrRoad_act!Q94=0,"",TrRoad_emi!Q64/TrRoad_tech!Q179)</f>
        <v>1.055632753430356</v>
      </c>
    </row>
    <row r="207" spans="1:17" ht="11.45" customHeight="1" x14ac:dyDescent="0.25">
      <c r="A207" s="62" t="s">
        <v>59</v>
      </c>
      <c r="B207" s="106" t="str">
        <f>IF(TrRoad_act!B95=0,"",TrRoad_emi!B65/TrRoad_tech!B180)</f>
        <v/>
      </c>
      <c r="C207" s="106" t="str">
        <f>IF(TrRoad_act!C95=0,"",TrRoad_emi!C65/TrRoad_tech!C180)</f>
        <v/>
      </c>
      <c r="D207" s="106" t="str">
        <f>IF(TrRoad_act!D95=0,"",TrRoad_emi!D65/TrRoad_tech!D180)</f>
        <v/>
      </c>
      <c r="E207" s="106" t="str">
        <f>IF(TrRoad_act!E95=0,"",TrRoad_emi!E65/TrRoad_tech!E180)</f>
        <v/>
      </c>
      <c r="F207" s="106" t="str">
        <f>IF(TrRoad_act!F95=0,"",TrRoad_emi!F65/TrRoad_tech!F180)</f>
        <v/>
      </c>
      <c r="G207" s="106" t="str">
        <f>IF(TrRoad_act!G95=0,"",TrRoad_emi!G65/TrRoad_tech!G180)</f>
        <v/>
      </c>
      <c r="H207" s="106" t="str">
        <f>IF(TrRoad_act!H95=0,"",TrRoad_emi!H65/TrRoad_tech!H180)</f>
        <v/>
      </c>
      <c r="I207" s="106" t="str">
        <f>IF(TrRoad_act!I95=0,"",TrRoad_emi!I65/TrRoad_tech!I180)</f>
        <v/>
      </c>
      <c r="J207" s="106" t="str">
        <f>IF(TrRoad_act!J95=0,"",TrRoad_emi!J65/TrRoad_tech!J180)</f>
        <v/>
      </c>
      <c r="K207" s="106" t="str">
        <f>IF(TrRoad_act!K95=0,"",TrRoad_emi!K65/TrRoad_tech!K180)</f>
        <v/>
      </c>
      <c r="L207" s="106" t="str">
        <f>IF(TrRoad_act!L95=0,"",TrRoad_emi!L65/TrRoad_tech!L180)</f>
        <v/>
      </c>
      <c r="M207" s="106" t="str">
        <f>IF(TrRoad_act!M95=0,"",TrRoad_emi!M65/TrRoad_tech!M180)</f>
        <v/>
      </c>
      <c r="N207" s="106" t="str">
        <f>IF(TrRoad_act!N95=0,"",TrRoad_emi!N65/TrRoad_tech!N180)</f>
        <v/>
      </c>
      <c r="O207" s="106" t="str">
        <f>IF(TrRoad_act!O95=0,"",TrRoad_emi!O65/TrRoad_tech!O180)</f>
        <v/>
      </c>
      <c r="P207" s="106" t="str">
        <f>IF(TrRoad_act!P95=0,"",TrRoad_emi!P65/TrRoad_tech!P180)</f>
        <v/>
      </c>
      <c r="Q207" s="106" t="str">
        <f>IF(TrRoad_act!Q95=0,"",TrRoad_emi!Q65/TrRoad_tech!Q180)</f>
        <v/>
      </c>
    </row>
    <row r="208" spans="1:17" ht="11.45" customHeight="1" x14ac:dyDescent="0.25">
      <c r="A208" s="62" t="s">
        <v>58</v>
      </c>
      <c r="B208" s="106">
        <f>IF(TrRoad_act!B96=0,"",TrRoad_emi!B66/TrRoad_tech!B181)</f>
        <v>1.1011003368050238</v>
      </c>
      <c r="C208" s="106">
        <f>IF(TrRoad_act!C96=0,"",TrRoad_emi!C66/TrRoad_tech!C181)</f>
        <v>1.0481340429983321</v>
      </c>
      <c r="D208" s="106">
        <f>IF(TrRoad_act!D96=0,"",TrRoad_emi!D66/TrRoad_tech!D181)</f>
        <v>1.1093421642076555</v>
      </c>
      <c r="E208" s="106">
        <f>IF(TrRoad_act!E96=0,"",TrRoad_emi!E66/TrRoad_tech!E181)</f>
        <v>1.09102165609824</v>
      </c>
      <c r="F208" s="106">
        <f>IF(TrRoad_act!F96=0,"",TrRoad_emi!F66/TrRoad_tech!F181)</f>
        <v>1.0938697467196816</v>
      </c>
      <c r="G208" s="106">
        <f>IF(TrRoad_act!G96=0,"",TrRoad_emi!G66/TrRoad_tech!G181)</f>
        <v>1.0975146195074943</v>
      </c>
      <c r="H208" s="106">
        <f>IF(TrRoad_act!H96=0,"",TrRoad_emi!H66/TrRoad_tech!H181)</f>
        <v>1.071350446990692</v>
      </c>
      <c r="I208" s="106">
        <f>IF(TrRoad_act!I96=0,"",TrRoad_emi!I66/TrRoad_tech!I181)</f>
        <v>1.0696642105622187</v>
      </c>
      <c r="J208" s="106">
        <f>IF(TrRoad_act!J96=0,"",TrRoad_emi!J66/TrRoad_tech!J181)</f>
        <v>1.0630623469410159</v>
      </c>
      <c r="K208" s="106">
        <f>IF(TrRoad_act!K96=0,"",TrRoad_emi!K66/TrRoad_tech!K181)</f>
        <v>1.0502276005481452</v>
      </c>
      <c r="L208" s="106">
        <f>IF(TrRoad_act!L96=0,"",TrRoad_emi!L66/TrRoad_tech!L181)</f>
        <v>1.0632046382607503</v>
      </c>
      <c r="M208" s="106">
        <f>IF(TrRoad_act!M96=0,"",TrRoad_emi!M66/TrRoad_tech!M181)</f>
        <v>1.0554864878753012</v>
      </c>
      <c r="N208" s="106">
        <f>IF(TrRoad_act!N96=0,"",TrRoad_emi!N66/TrRoad_tech!N181)</f>
        <v>1.055507275954904</v>
      </c>
      <c r="O208" s="106">
        <f>IF(TrRoad_act!O96=0,"",TrRoad_emi!O66/TrRoad_tech!O181)</f>
        <v>1.052269988806009</v>
      </c>
      <c r="P208" s="106">
        <f>IF(TrRoad_act!P96=0,"",TrRoad_emi!P66/TrRoad_tech!P181)</f>
        <v>1.0301300121032719</v>
      </c>
      <c r="Q208" s="106">
        <f>IF(TrRoad_act!Q96=0,"",TrRoad_emi!Q66/TrRoad_tech!Q181)</f>
        <v>1.0184026668087258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 t="str">
        <f>IF(TrRoad_act!C97=0,"",TrRoad_emi!C67/TrRoad_tech!C182)</f>
        <v/>
      </c>
      <c r="D209" s="106" t="str">
        <f>IF(TrRoad_act!D97=0,"",TrRoad_emi!D67/TrRoad_tech!D182)</f>
        <v/>
      </c>
      <c r="E209" s="106" t="str">
        <f>IF(TrRoad_act!E97=0,"",TrRoad_emi!E67/TrRoad_tech!E182)</f>
        <v/>
      </c>
      <c r="F209" s="106" t="str">
        <f>IF(TrRoad_act!F97=0,"",TrRoad_emi!F67/TrRoad_tech!F182)</f>
        <v/>
      </c>
      <c r="G209" s="106" t="str">
        <f>IF(TrRoad_act!G97=0,"",TrRoad_emi!G67/TrRoad_tech!G182)</f>
        <v/>
      </c>
      <c r="H209" s="106" t="str">
        <f>IF(TrRoad_act!H97=0,"",TrRoad_emi!H67/TrRoad_tech!H182)</f>
        <v/>
      </c>
      <c r="I209" s="106" t="str">
        <f>IF(TrRoad_act!I97=0,"",TrRoad_emi!I67/TrRoad_tech!I182)</f>
        <v/>
      </c>
      <c r="J209" s="106" t="str">
        <f>IF(TrRoad_act!J97=0,"",TrRoad_emi!J67/TrRoad_tech!J182)</f>
        <v/>
      </c>
      <c r="K209" s="106" t="str">
        <f>IF(TrRoad_act!K97=0,"",TrRoad_emi!K67/TrRoad_tech!K182)</f>
        <v/>
      </c>
      <c r="L209" s="106" t="str">
        <f>IF(TrRoad_act!L97=0,"",TrRoad_emi!L67/TrRoad_tech!L182)</f>
        <v/>
      </c>
      <c r="M209" s="106" t="str">
        <f>IF(TrRoad_act!M97=0,"",TrRoad_emi!M67/TrRoad_tech!M182)</f>
        <v/>
      </c>
      <c r="N209" s="106" t="str">
        <f>IF(TrRoad_act!N97=0,"",TrRoad_emi!N67/TrRoad_tech!N182)</f>
        <v/>
      </c>
      <c r="O209" s="106" t="str">
        <f>IF(TrRoad_act!O97=0,"",TrRoad_emi!O67/TrRoad_tech!O182)</f>
        <v/>
      </c>
      <c r="P209" s="106" t="str">
        <f>IF(TrRoad_act!P97=0,"",TrRoad_emi!P67/TrRoad_tech!P182)</f>
        <v/>
      </c>
      <c r="Q209" s="106" t="str">
        <f>IF(TrRoad_act!Q97=0,"",TrRoad_emi!Q67/TrRoad_tech!Q182)</f>
        <v/>
      </c>
    </row>
    <row r="210" spans="1:17" ht="11.45" customHeight="1" x14ac:dyDescent="0.25">
      <c r="A210" s="62" t="s">
        <v>56</v>
      </c>
      <c r="B210" s="106" t="str">
        <f>IF(TrRoad_act!B98=0,"",TrRoad_emi!B68/TrRoad_tech!B183)</f>
        <v/>
      </c>
      <c r="C210" s="106" t="str">
        <f>IF(TrRoad_act!C98=0,"",TrRoad_emi!C68/TrRoad_tech!C183)</f>
        <v/>
      </c>
      <c r="D210" s="106" t="str">
        <f>IF(TrRoad_act!D98=0,"",TrRoad_emi!D68/TrRoad_tech!D183)</f>
        <v/>
      </c>
      <c r="E210" s="106" t="str">
        <f>IF(TrRoad_act!E98=0,"",TrRoad_emi!E68/TrRoad_tech!E183)</f>
        <v/>
      </c>
      <c r="F210" s="106" t="str">
        <f>IF(TrRoad_act!F98=0,"",TrRoad_emi!F68/TrRoad_tech!F183)</f>
        <v/>
      </c>
      <c r="G210" s="106" t="str">
        <f>IF(TrRoad_act!G98=0,"",TrRoad_emi!G68/TrRoad_tech!G183)</f>
        <v/>
      </c>
      <c r="H210" s="106" t="str">
        <f>IF(TrRoad_act!H98=0,"",TrRoad_emi!H68/TrRoad_tech!H183)</f>
        <v/>
      </c>
      <c r="I210" s="106" t="str">
        <f>IF(TrRoad_act!I98=0,"",TrRoad_emi!I68/TrRoad_tech!I183)</f>
        <v/>
      </c>
      <c r="J210" s="106" t="str">
        <f>IF(TrRoad_act!J98=0,"",TrRoad_emi!J68/TrRoad_tech!J183)</f>
        <v/>
      </c>
      <c r="K210" s="106" t="str">
        <f>IF(TrRoad_act!K98=0,"",TrRoad_emi!K68/TrRoad_tech!K183)</f>
        <v/>
      </c>
      <c r="L210" s="106" t="str">
        <f>IF(TrRoad_act!L98=0,"",TrRoad_emi!L68/TrRoad_tech!L183)</f>
        <v/>
      </c>
      <c r="M210" s="106" t="str">
        <f>IF(TrRoad_act!M98=0,"",TrRoad_emi!M68/TrRoad_tech!M183)</f>
        <v/>
      </c>
      <c r="N210" s="106" t="str">
        <f>IF(TrRoad_act!N98=0,"",TrRoad_emi!N68/TrRoad_tech!N183)</f>
        <v/>
      </c>
      <c r="O210" s="106" t="str">
        <f>IF(TrRoad_act!O98=0,"",TrRoad_emi!O68/TrRoad_tech!O183)</f>
        <v/>
      </c>
      <c r="P210" s="106" t="str">
        <f>IF(TrRoad_act!P98=0,"",TrRoad_emi!P68/TrRoad_tech!P183)</f>
        <v/>
      </c>
      <c r="Q210" s="106" t="str">
        <f>IF(TrRoad_act!Q98=0,"",TrRoad_emi!Q68/TrRoad_tech!Q183)</f>
        <v/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1.1958416918237176</v>
      </c>
      <c r="C213" s="109">
        <f>IF(TrRoad_act!C101=0,"",TrRoad_emi!C71/TrRoad_tech!C186)</f>
        <v>1.0653066773301765</v>
      </c>
      <c r="D213" s="109">
        <f>IF(TrRoad_act!D101=0,"",TrRoad_emi!D71/TrRoad_tech!D186)</f>
        <v>1.2322820784722448</v>
      </c>
      <c r="E213" s="109">
        <f>IF(TrRoad_act!E101=0,"",TrRoad_emi!E71/TrRoad_tech!E186)</f>
        <v>1.1925752261911644</v>
      </c>
      <c r="F213" s="109">
        <f>IF(TrRoad_act!F101=0,"",TrRoad_emi!F71/TrRoad_tech!F186)</f>
        <v>1.2177297340142701</v>
      </c>
      <c r="G213" s="109">
        <f>IF(TrRoad_act!G101=0,"",TrRoad_emi!G71/TrRoad_tech!G186)</f>
        <v>1.1889450112565272</v>
      </c>
      <c r="H213" s="109">
        <f>IF(TrRoad_act!H101=0,"",TrRoad_emi!H71/TrRoad_tech!H186)</f>
        <v>1.0342578273781138</v>
      </c>
      <c r="I213" s="109">
        <f>IF(TrRoad_act!I101=0,"",TrRoad_emi!I71/TrRoad_tech!I186)</f>
        <v>1.0873774252348192</v>
      </c>
      <c r="J213" s="109">
        <f>IF(TrRoad_act!J101=0,"",TrRoad_emi!J71/TrRoad_tech!J186)</f>
        <v>1.0451746386929517</v>
      </c>
      <c r="K213" s="109">
        <f>IF(TrRoad_act!K101=0,"",TrRoad_emi!K71/TrRoad_tech!K186)</f>
        <v>0.9966859413720206</v>
      </c>
      <c r="L213" s="109">
        <f>IF(TrRoad_act!L101=0,"",TrRoad_emi!L71/TrRoad_tech!L186)</f>
        <v>1.0556079649227792</v>
      </c>
      <c r="M213" s="109">
        <f>IF(TrRoad_act!M101=0,"",TrRoad_emi!M71/TrRoad_tech!M186)</f>
        <v>1.0809269359659399</v>
      </c>
      <c r="N213" s="109">
        <f>IF(TrRoad_act!N101=0,"",TrRoad_emi!N71/TrRoad_tech!N186)</f>
        <v>1.1163039414520148</v>
      </c>
      <c r="O213" s="109">
        <f>IF(TrRoad_act!O101=0,"",TrRoad_emi!O71/TrRoad_tech!O186)</f>
        <v>1.0427510826862887</v>
      </c>
      <c r="P213" s="109">
        <f>IF(TrRoad_act!P101=0,"",TrRoad_emi!P71/TrRoad_tech!P186)</f>
        <v>1.070046158921294</v>
      </c>
      <c r="Q213" s="109">
        <f>IF(TrRoad_act!Q101=0,"",TrRoad_emi!Q71/TrRoad_tech!Q186)</f>
        <v>1.0880726339846938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1.1000000000067303</v>
      </c>
      <c r="C214" s="108">
        <f>IF(TrRoad_act!C102=0,"",TrRoad_emi!C72/TrRoad_tech!C187)</f>
        <v>1.1000093062222931</v>
      </c>
      <c r="D214" s="108">
        <f>IF(TrRoad_act!D102=0,"",TrRoad_emi!D72/TrRoad_tech!D187)</f>
        <v>1.1000350268601276</v>
      </c>
      <c r="E214" s="108">
        <f>IF(TrRoad_act!E102=0,"",TrRoad_emi!E72/TrRoad_tech!E187)</f>
        <v>1.1000859262009295</v>
      </c>
      <c r="F214" s="108">
        <f>IF(TrRoad_act!F102=0,"",TrRoad_emi!F72/TrRoad_tech!F187)</f>
        <v>1.1003868024791821</v>
      </c>
      <c r="G214" s="108">
        <f>IF(TrRoad_act!G102=0,"",TrRoad_emi!G72/TrRoad_tech!G187)</f>
        <v>1.1005111500962905</v>
      </c>
      <c r="H214" s="108">
        <f>IF(TrRoad_act!H102=0,"",TrRoad_emi!H72/TrRoad_tech!H187)</f>
        <v>1.0993583898224388</v>
      </c>
      <c r="I214" s="108">
        <f>IF(TrRoad_act!I102=0,"",TrRoad_emi!I72/TrRoad_tech!I187)</f>
        <v>1.084398454428138</v>
      </c>
      <c r="J214" s="108">
        <f>IF(TrRoad_act!J102=0,"",TrRoad_emi!J72/TrRoad_tech!J187)</f>
        <v>1.0853467266475791</v>
      </c>
      <c r="K214" s="108">
        <f>IF(TrRoad_act!K102=0,"",TrRoad_emi!K72/TrRoad_tech!K187)</f>
        <v>1.0628774669401893</v>
      </c>
      <c r="L214" s="108">
        <f>IF(TrRoad_act!L102=0,"",TrRoad_emi!L72/TrRoad_tech!L187)</f>
        <v>1.0657658376927581</v>
      </c>
      <c r="M214" s="108">
        <f>IF(TrRoad_act!M102=0,"",TrRoad_emi!M72/TrRoad_tech!M187)</f>
        <v>1.0713542759495589</v>
      </c>
      <c r="N214" s="108">
        <f>IF(TrRoad_act!N102=0,"",TrRoad_emi!N72/TrRoad_tech!N187)</f>
        <v>1.07538687740824</v>
      </c>
      <c r="O214" s="108">
        <f>IF(TrRoad_act!O102=0,"",TrRoad_emi!O72/TrRoad_tech!O187)</f>
        <v>1.0808740151688296</v>
      </c>
      <c r="P214" s="108">
        <f>IF(TrRoad_act!P102=0,"",TrRoad_emi!P72/TrRoad_tech!P187)</f>
        <v>1.0691715695701329</v>
      </c>
      <c r="Q214" s="108">
        <f>IF(TrRoad_act!Q102=0,"",TrRoad_emi!Q72/TrRoad_tech!Q187)</f>
        <v>1.0899513342044442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1.092048111325705</v>
      </c>
      <c r="C215" s="108">
        <f>IF(TrRoad_act!C103=0,"",TrRoad_emi!C73/TrRoad_tech!C188)</f>
        <v>1.0623887657229012</v>
      </c>
      <c r="D215" s="108">
        <f>IF(TrRoad_act!D103=0,"",TrRoad_emi!D73/TrRoad_tech!D188)</f>
        <v>1.3009136216997497</v>
      </c>
      <c r="E215" s="108">
        <f>IF(TrRoad_act!E103=0,"",TrRoad_emi!E73/TrRoad_tech!E188)</f>
        <v>1.2428176543165008</v>
      </c>
      <c r="F215" s="108">
        <f>IF(TrRoad_act!F103=0,"",TrRoad_emi!F73/TrRoad_tech!F188)</f>
        <v>1.2727326842509294</v>
      </c>
      <c r="G215" s="108">
        <f>IF(TrRoad_act!G103=0,"",TrRoad_emi!G73/TrRoad_tech!G188)</f>
        <v>1.252453682713673</v>
      </c>
      <c r="H215" s="108">
        <f>IF(TrRoad_act!H103=0,"",TrRoad_emi!H73/TrRoad_tech!H188)</f>
        <v>1.0044069751134646</v>
      </c>
      <c r="I215" s="108">
        <f>IF(TrRoad_act!I103=0,"",TrRoad_emi!I73/TrRoad_tech!I188)</f>
        <v>1.0929668767101497</v>
      </c>
      <c r="J215" s="108">
        <f>IF(TrRoad_act!J103=0,"",TrRoad_emi!J73/TrRoad_tech!J188)</f>
        <v>1.032456123815584</v>
      </c>
      <c r="K215" s="108">
        <f>IF(TrRoad_act!K103=0,"",TrRoad_emi!K73/TrRoad_tech!K188)</f>
        <v>0.98367368983131032</v>
      </c>
      <c r="L215" s="108">
        <f>IF(TrRoad_act!L103=0,"",TrRoad_emi!L73/TrRoad_tech!L188)</f>
        <v>1.0676008168015234</v>
      </c>
      <c r="M215" s="108">
        <f>IF(TrRoad_act!M103=0,"",TrRoad_emi!M73/TrRoad_tech!M188)</f>
        <v>1.0636827523372514</v>
      </c>
      <c r="N215" s="108">
        <f>IF(TrRoad_act!N103=0,"",TrRoad_emi!N73/TrRoad_tech!N188)</f>
        <v>1.0971701176881636</v>
      </c>
      <c r="O215" s="108">
        <f>IF(TrRoad_act!O103=0,"",TrRoad_emi!O73/TrRoad_tech!O188)</f>
        <v>1.1047237226390934</v>
      </c>
      <c r="P215" s="108">
        <f>IF(TrRoad_act!P103=0,"",TrRoad_emi!P73/TrRoad_tech!P188)</f>
        <v>1.0802925321851833</v>
      </c>
      <c r="Q215" s="108">
        <f>IF(TrRoad_act!Q103=0,"",TrRoad_emi!Q73/TrRoad_tech!Q188)</f>
        <v>1.0830817370036365</v>
      </c>
    </row>
    <row r="216" spans="1:17" ht="11.45" customHeight="1" x14ac:dyDescent="0.25">
      <c r="A216" s="62" t="s">
        <v>57</v>
      </c>
      <c r="B216" s="108" t="str">
        <f>IF(TrRoad_act!B104=0,"",TrRoad_emi!B74/TrRoad_tech!B189)</f>
        <v/>
      </c>
      <c r="C216" s="108" t="str">
        <f>IF(TrRoad_act!C104=0,"",TrRoad_emi!C74/TrRoad_tech!C189)</f>
        <v/>
      </c>
      <c r="D216" s="108" t="str">
        <f>IF(TrRoad_act!D104=0,"",TrRoad_emi!D74/TrRoad_tech!D189)</f>
        <v/>
      </c>
      <c r="E216" s="108" t="str">
        <f>IF(TrRoad_act!E104=0,"",TrRoad_emi!E74/TrRoad_tech!E189)</f>
        <v/>
      </c>
      <c r="F216" s="108" t="str">
        <f>IF(TrRoad_act!F104=0,"",TrRoad_emi!F74/TrRoad_tech!F189)</f>
        <v/>
      </c>
      <c r="G216" s="108" t="str">
        <f>IF(TrRoad_act!G104=0,"",TrRoad_emi!G74/TrRoad_tech!G189)</f>
        <v/>
      </c>
      <c r="H216" s="108" t="str">
        <f>IF(TrRoad_act!H104=0,"",TrRoad_emi!H74/TrRoad_tech!H189)</f>
        <v/>
      </c>
      <c r="I216" s="108" t="str">
        <f>IF(TrRoad_act!I104=0,"",TrRoad_emi!I74/TrRoad_tech!I189)</f>
        <v/>
      </c>
      <c r="J216" s="108" t="str">
        <f>IF(TrRoad_act!J104=0,"",TrRoad_emi!J74/TrRoad_tech!J189)</f>
        <v/>
      </c>
      <c r="K216" s="108" t="str">
        <f>IF(TrRoad_act!K104=0,"",TrRoad_emi!K74/TrRoad_tech!K189)</f>
        <v/>
      </c>
      <c r="L216" s="108" t="str">
        <f>IF(TrRoad_act!L104=0,"",TrRoad_emi!L74/TrRoad_tech!L189)</f>
        <v/>
      </c>
      <c r="M216" s="108" t="str">
        <f>IF(TrRoad_act!M104=0,"",TrRoad_emi!M74/TrRoad_tech!M189)</f>
        <v/>
      </c>
      <c r="N216" s="108">
        <f>IF(TrRoad_act!N104=0,"",TrRoad_emi!N74/TrRoad_tech!N189)</f>
        <v>1.2360000000066975</v>
      </c>
      <c r="O216" s="108">
        <f>IF(TrRoad_act!O104=0,"",TrRoad_emi!O74/TrRoad_tech!O189)</f>
        <v>1.2459450256024489</v>
      </c>
      <c r="P216" s="108">
        <f>IF(TrRoad_act!P104=0,"",TrRoad_emi!P74/TrRoad_tech!P189)</f>
        <v>1.2629535527561251</v>
      </c>
      <c r="Q216" s="108">
        <f>IF(TrRoad_act!Q104=0,"",TrRoad_emi!Q74/TrRoad_tech!Q189)</f>
        <v>1.2932184355085266</v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 t="str">
        <f>IF(TrRoad_act!C105=0,"",TrRoad_emi!C75/TrRoad_tech!C190)</f>
        <v/>
      </c>
      <c r="D217" s="108" t="str">
        <f>IF(TrRoad_act!D105=0,"",TrRoad_emi!D75/TrRoad_tech!D190)</f>
        <v/>
      </c>
      <c r="E217" s="108" t="str">
        <f>IF(TrRoad_act!E105=0,"",TrRoad_emi!E75/TrRoad_tech!E190)</f>
        <v/>
      </c>
      <c r="F217" s="108" t="str">
        <f>IF(TrRoad_act!F105=0,"",TrRoad_emi!F75/TrRoad_tech!F190)</f>
        <v/>
      </c>
      <c r="G217" s="108" t="str">
        <f>IF(TrRoad_act!G105=0,"",TrRoad_emi!G75/TrRoad_tech!G190)</f>
        <v/>
      </c>
      <c r="H217" s="108" t="str">
        <f>IF(TrRoad_act!H105=0,"",TrRoad_emi!H75/TrRoad_tech!H190)</f>
        <v/>
      </c>
      <c r="I217" s="108" t="str">
        <f>IF(TrRoad_act!I105=0,"",TrRoad_emi!I75/TrRoad_tech!I190)</f>
        <v/>
      </c>
      <c r="J217" s="108" t="str">
        <f>IF(TrRoad_act!J105=0,"",TrRoad_emi!J75/TrRoad_tech!J190)</f>
        <v/>
      </c>
      <c r="K217" s="108" t="str">
        <f>IF(TrRoad_act!K105=0,"",TrRoad_emi!K75/TrRoad_tech!K190)</f>
        <v/>
      </c>
      <c r="L217" s="108" t="str">
        <f>IF(TrRoad_act!L105=0,"",TrRoad_emi!L75/TrRoad_tech!L190)</f>
        <v/>
      </c>
      <c r="M217" s="108" t="str">
        <f>IF(TrRoad_act!M105=0,"",TrRoad_emi!M75/TrRoad_tech!M190)</f>
        <v/>
      </c>
      <c r="N217" s="108">
        <f>IF(TrRoad_act!N105=0,"",TrRoad_emi!N75/TrRoad_tech!N190)</f>
        <v>1.2360000000066975</v>
      </c>
      <c r="O217" s="108">
        <f>IF(TrRoad_act!O105=0,"",TrRoad_emi!O75/TrRoad_tech!O190)</f>
        <v>1.2496277713077069</v>
      </c>
      <c r="P217" s="108">
        <f>IF(TrRoad_act!P105=0,"",TrRoad_emi!P75/TrRoad_tech!P190)</f>
        <v>1.2580694035514883</v>
      </c>
      <c r="Q217" s="108">
        <f>IF(TrRoad_act!Q105=0,"",TrRoad_emi!Q75/TrRoad_tech!Q190)</f>
        <v>1.2699852376936518</v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1.1989939678963601</v>
      </c>
      <c r="C219" s="107">
        <f>IF(TrRoad_act!C107=0,"",TrRoad_emi!C77/TrRoad_tech!C192)</f>
        <v>1.0787333183497354</v>
      </c>
      <c r="D219" s="107">
        <f>IF(TrRoad_act!D107=0,"",TrRoad_emi!D77/TrRoad_tech!D192)</f>
        <v>1.4372997907427263</v>
      </c>
      <c r="E219" s="107">
        <f>IF(TrRoad_act!E107=0,"",TrRoad_emi!E77/TrRoad_tech!E192)</f>
        <v>1.0107969682878639</v>
      </c>
      <c r="F219" s="107">
        <f>IF(TrRoad_act!F107=0,"",TrRoad_emi!F77/TrRoad_tech!F192)</f>
        <v>1.038350411399839</v>
      </c>
      <c r="G219" s="107">
        <f>IF(TrRoad_act!G107=0,"",TrRoad_emi!G77/TrRoad_tech!G192)</f>
        <v>1.373344294021877</v>
      </c>
      <c r="H219" s="107">
        <f>IF(TrRoad_act!H107=0,"",TrRoad_emi!H77/TrRoad_tech!H192)</f>
        <v>1.4900619476409427</v>
      </c>
      <c r="I219" s="107">
        <f>IF(TrRoad_act!I107=0,"",TrRoad_emi!I77/TrRoad_tech!I192)</f>
        <v>1.4855287811664899</v>
      </c>
      <c r="J219" s="107">
        <f>IF(TrRoad_act!J107=0,"",TrRoad_emi!J77/TrRoad_tech!J192)</f>
        <v>1.4711493912055309</v>
      </c>
      <c r="K219" s="107">
        <f>IF(TrRoad_act!K107=0,"",TrRoad_emi!K77/TrRoad_tech!K192)</f>
        <v>1.3566616460989593</v>
      </c>
      <c r="L219" s="107">
        <f>IF(TrRoad_act!L107=0,"",TrRoad_emi!L77/TrRoad_tech!L192)</f>
        <v>1.5640002875946699</v>
      </c>
      <c r="M219" s="107">
        <f>IF(TrRoad_act!M107=0,"",TrRoad_emi!M77/TrRoad_tech!M192)</f>
        <v>1.4916793208089005</v>
      </c>
      <c r="N219" s="107">
        <f>IF(TrRoad_act!N107=0,"",TrRoad_emi!N77/TrRoad_tech!N192)</f>
        <v>1.468997000181461</v>
      </c>
      <c r="O219" s="107">
        <f>IF(TrRoad_act!O107=0,"",TrRoad_emi!O77/TrRoad_tech!O192)</f>
        <v>1.5266656231713276</v>
      </c>
      <c r="P219" s="107">
        <f>IF(TrRoad_act!P107=0,"",TrRoad_emi!P77/TrRoad_tech!P192)</f>
        <v>1.4172279439846842</v>
      </c>
      <c r="Q219" s="107">
        <f>IF(TrRoad_act!Q107=0,"",TrRoad_emi!Q77/TrRoad_tech!Q192)</f>
        <v>1.3526189522240917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1.1075049764860754</v>
      </c>
      <c r="C220" s="106">
        <f>IF(TrRoad_act!C108=0,"",TrRoad_emi!C78/TrRoad_tech!C193)</f>
        <v>1.0387500786329527</v>
      </c>
      <c r="D220" s="106">
        <f>IF(TrRoad_act!D108=0,"",TrRoad_emi!D78/TrRoad_tech!D193)</f>
        <v>1.1569355188056802</v>
      </c>
      <c r="E220" s="106">
        <f>IF(TrRoad_act!E108=0,"",TrRoad_emi!E78/TrRoad_tech!E193)</f>
        <v>1.0606366031427636</v>
      </c>
      <c r="F220" s="106">
        <f>IF(TrRoad_act!F108=0,"",TrRoad_emi!F78/TrRoad_tech!F193)</f>
        <v>1.0749730332380896</v>
      </c>
      <c r="G220" s="106">
        <f>IF(TrRoad_act!G108=0,"",TrRoad_emi!G78/TrRoad_tech!G193)</f>
        <v>1.1410387861145266</v>
      </c>
      <c r="H220" s="106">
        <f>IF(TrRoad_act!H108=0,"",TrRoad_emi!H78/TrRoad_tech!H193)</f>
        <v>1.1467425175500547</v>
      </c>
      <c r="I220" s="106">
        <f>IF(TrRoad_act!I108=0,"",TrRoad_emi!I78/TrRoad_tech!I193)</f>
        <v>1.1423657778203749</v>
      </c>
      <c r="J220" s="106">
        <f>IF(TrRoad_act!J108=0,"",TrRoad_emi!J78/TrRoad_tech!J193)</f>
        <v>1.1430134505237841</v>
      </c>
      <c r="K220" s="106">
        <f>IF(TrRoad_act!K108=0,"",TrRoad_emi!K78/TrRoad_tech!K193)</f>
        <v>1.1128486550991783</v>
      </c>
      <c r="L220" s="106">
        <f>IF(TrRoad_act!L108=0,"",TrRoad_emi!L78/TrRoad_tech!L193)</f>
        <v>1.1623334093521112</v>
      </c>
      <c r="M220" s="106">
        <f>IF(TrRoad_act!M108=0,"",TrRoad_emi!M78/TrRoad_tech!M193)</f>
        <v>1.1427717773075523</v>
      </c>
      <c r="N220" s="106">
        <f>IF(TrRoad_act!N108=0,"",TrRoad_emi!N78/TrRoad_tech!N193)</f>
        <v>1.1379257350393142</v>
      </c>
      <c r="O220" s="106">
        <f>IF(TrRoad_act!O108=0,"",TrRoad_emi!O78/TrRoad_tech!O193)</f>
        <v>1.1475521648235203</v>
      </c>
      <c r="P220" s="106">
        <f>IF(TrRoad_act!P108=0,"",TrRoad_emi!P78/TrRoad_tech!P193)</f>
        <v>1.1154835852452674</v>
      </c>
      <c r="Q220" s="106">
        <f>IF(TrRoad_act!Q108=0,"",TrRoad_emi!Q78/TrRoad_tech!Q193)</f>
        <v>1.0924326841846148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1.1541083370153047</v>
      </c>
      <c r="C221" s="105">
        <f>IF(TrRoad_act!C109=0,"",TrRoad_emi!C79/TrRoad_tech!C194)</f>
        <v>0.96392220966056363</v>
      </c>
      <c r="D221" s="105">
        <f>IF(TrRoad_act!D109=0,"",TrRoad_emi!D79/TrRoad_tech!D194)</f>
        <v>1.6190774701890862</v>
      </c>
      <c r="E221" s="105">
        <f>IF(TrRoad_act!E109=0,"",TrRoad_emi!E79/TrRoad_tech!E194)</f>
        <v>0.72833194887486763</v>
      </c>
      <c r="F221" s="105">
        <f>IF(TrRoad_act!F109=0,"",TrRoad_emi!F79/TrRoad_tech!F194)</f>
        <v>0.83848548967904912</v>
      </c>
      <c r="G221" s="105">
        <f>IF(TrRoad_act!G109=0,"",TrRoad_emi!G79/TrRoad_tech!G194)</f>
        <v>1.4975126639438918</v>
      </c>
      <c r="H221" s="105">
        <f>IF(TrRoad_act!H109=0,"",TrRoad_emi!H79/TrRoad_tech!H194)</f>
        <v>1.7676605529668772</v>
      </c>
      <c r="I221" s="105">
        <f>IF(TrRoad_act!I109=0,"",TrRoad_emi!I79/TrRoad_tech!I194)</f>
        <v>1.6838042921288952</v>
      </c>
      <c r="J221" s="105">
        <f>IF(TrRoad_act!J109=0,"",TrRoad_emi!J79/TrRoad_tech!J194)</f>
        <v>1.7568984469837223</v>
      </c>
      <c r="K221" s="105">
        <f>IF(TrRoad_act!K109=0,"",TrRoad_emi!K79/TrRoad_tech!K194)</f>
        <v>1.4278636600034467</v>
      </c>
      <c r="L221" s="105">
        <f>IF(TrRoad_act!L109=0,"",TrRoad_emi!L79/TrRoad_tech!L194)</f>
        <v>2.0355919726614262</v>
      </c>
      <c r="M221" s="105">
        <f>IF(TrRoad_act!M109=0,"",TrRoad_emi!M79/TrRoad_tech!M194)</f>
        <v>1.8236463747961182</v>
      </c>
      <c r="N221" s="105">
        <f>IF(TrRoad_act!N109=0,"",TrRoad_emi!N79/TrRoad_tech!N194)</f>
        <v>1.7251184991136868</v>
      </c>
      <c r="O221" s="105">
        <f>IF(TrRoad_act!O109=0,"",TrRoad_emi!O79/TrRoad_tech!O194)</f>
        <v>1.7527931083121351</v>
      </c>
      <c r="P221" s="105">
        <f>IF(TrRoad_act!P109=0,"",TrRoad_emi!P79/TrRoad_tech!P194)</f>
        <v>1.5832855008624247</v>
      </c>
      <c r="Q221" s="105">
        <f>IF(TrRoad_act!Q109=0,"",TrRoad_emi!Q79/TrRoad_tech!Q194)</f>
        <v>1.3996091807724294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0</v>
      </c>
      <c r="C225" s="78">
        <v>86.681151861242981</v>
      </c>
      <c r="D225" s="78">
        <v>87.887999784681298</v>
      </c>
      <c r="E225" s="78">
        <v>87.743080609212925</v>
      </c>
      <c r="F225" s="78">
        <v>88.295965530747722</v>
      </c>
      <c r="G225" s="78">
        <v>88.256995668436915</v>
      </c>
      <c r="H225" s="78">
        <v>88.004909371613763</v>
      </c>
      <c r="I225" s="78">
        <v>88.632080593178571</v>
      </c>
      <c r="J225" s="78">
        <v>88.705149085011357</v>
      </c>
      <c r="K225" s="78">
        <v>88.047532658516218</v>
      </c>
      <c r="L225" s="78">
        <v>88.230203888098202</v>
      </c>
      <c r="M225" s="78">
        <v>86.052867268041012</v>
      </c>
      <c r="N225" s="78">
        <v>83.844449394403185</v>
      </c>
      <c r="O225" s="78">
        <v>80.372197602831008</v>
      </c>
      <c r="P225" s="78">
        <v>78.949338344686794</v>
      </c>
      <c r="Q225" s="78">
        <v>76.054626121156801</v>
      </c>
    </row>
    <row r="226" spans="1:17" ht="11.45" customHeight="1" x14ac:dyDescent="0.25">
      <c r="A226" s="19" t="s">
        <v>29</v>
      </c>
      <c r="B226" s="76">
        <v>0</v>
      </c>
      <c r="C226" s="76">
        <v>146.02097021814922</v>
      </c>
      <c r="D226" s="76">
        <v>148.07505406608135</v>
      </c>
      <c r="E226" s="76">
        <v>147.14299436689402</v>
      </c>
      <c r="F226" s="76">
        <v>149.65719001304291</v>
      </c>
      <c r="G226" s="76">
        <v>148.30069866895155</v>
      </c>
      <c r="H226" s="76">
        <v>148.40861331752606</v>
      </c>
      <c r="I226" s="76">
        <v>148.1740862561592</v>
      </c>
      <c r="J226" s="76">
        <v>148.43143129964233</v>
      </c>
      <c r="K226" s="76">
        <v>148.48432735563577</v>
      </c>
      <c r="L226" s="76">
        <v>148.93695641976922</v>
      </c>
      <c r="M226" s="76">
        <v>144.92911684813751</v>
      </c>
      <c r="N226" s="76">
        <v>140.99542547207093</v>
      </c>
      <c r="O226" s="76">
        <v>135.13142691645243</v>
      </c>
      <c r="P226" s="76">
        <v>131.70784595760838</v>
      </c>
      <c r="Q226" s="76">
        <v>127.64548004590057</v>
      </c>
    </row>
    <row r="227" spans="1:17" ht="11.45" customHeight="1" x14ac:dyDescent="0.25">
      <c r="A227" s="62" t="s">
        <v>59</v>
      </c>
      <c r="B227" s="77">
        <v>0</v>
      </c>
      <c r="C227" s="77">
        <v>144.46858643540497</v>
      </c>
      <c r="D227" s="77">
        <v>146.47999964113546</v>
      </c>
      <c r="E227" s="77">
        <v>146.23846768202154</v>
      </c>
      <c r="F227" s="77">
        <v>0</v>
      </c>
      <c r="G227" s="77">
        <v>147.09499278072815</v>
      </c>
      <c r="H227" s="77">
        <v>146.67484895268956</v>
      </c>
      <c r="I227" s="77">
        <v>147.72013432196425</v>
      </c>
      <c r="J227" s="77">
        <v>147.8419151416856</v>
      </c>
      <c r="K227" s="77">
        <v>146.7458877641937</v>
      </c>
      <c r="L227" s="77">
        <v>147.050339813498</v>
      </c>
      <c r="M227" s="77">
        <v>143.391545205185</v>
      </c>
      <c r="N227" s="77">
        <v>139.65731075975901</v>
      </c>
      <c r="O227" s="77">
        <v>133.93299797595</v>
      </c>
      <c r="P227" s="77">
        <v>131.58924748028599</v>
      </c>
      <c r="Q227" s="77">
        <v>126.77527173260999</v>
      </c>
    </row>
    <row r="228" spans="1:17" ht="11.45" customHeight="1" x14ac:dyDescent="0.25">
      <c r="A228" s="62" t="s">
        <v>58</v>
      </c>
      <c r="B228" s="77">
        <v>0</v>
      </c>
      <c r="C228" s="77">
        <v>149.35374832956867</v>
      </c>
      <c r="D228" s="77">
        <v>149.50482645233396</v>
      </c>
      <c r="E228" s="77">
        <v>149.36416751044905</v>
      </c>
      <c r="F228" s="77">
        <v>149.93201286842884</v>
      </c>
      <c r="G228" s="77">
        <v>150.28626501836118</v>
      </c>
      <c r="H228" s="77">
        <v>152.66704784952421</v>
      </c>
      <c r="I228" s="77">
        <v>150.11434853383514</v>
      </c>
      <c r="J228" s="77">
        <v>150.29668419924153</v>
      </c>
      <c r="K228" s="77">
        <v>152.9275273715333</v>
      </c>
      <c r="L228" s="77">
        <v>151.59908180928699</v>
      </c>
      <c r="M228" s="77">
        <v>146.67324166271499</v>
      </c>
      <c r="N228" s="77">
        <v>142.175033200531</v>
      </c>
      <c r="O228" s="77">
        <v>136.48956035171901</v>
      </c>
      <c r="P228" s="77">
        <v>132.20226632221701</v>
      </c>
      <c r="Q228" s="77">
        <v>128.83337082442901</v>
      </c>
    </row>
    <row r="229" spans="1:17" ht="11.45" customHeight="1" x14ac:dyDescent="0.25">
      <c r="A229" s="62" t="s">
        <v>57</v>
      </c>
      <c r="B229" s="77">
        <v>0</v>
      </c>
      <c r="C229" s="77">
        <v>0</v>
      </c>
      <c r="D229" s="77">
        <v>0</v>
      </c>
      <c r="E229" s="77">
        <v>0</v>
      </c>
      <c r="F229" s="77">
        <v>0</v>
      </c>
      <c r="G229" s="77">
        <v>162.44383858615598</v>
      </c>
      <c r="H229" s="77">
        <v>165.01721747668125</v>
      </c>
      <c r="I229" s="77">
        <v>162.25801472754031</v>
      </c>
      <c r="J229" s="77">
        <v>162.45510063819327</v>
      </c>
      <c r="K229" s="77">
        <v>165.29876877761399</v>
      </c>
      <c r="L229" s="77">
        <v>163.862857142857</v>
      </c>
      <c r="M229" s="77">
        <v>159.17045454545499</v>
      </c>
      <c r="N229" s="77">
        <v>151.91390728476799</v>
      </c>
      <c r="O229" s="77">
        <v>132.357142857143</v>
      </c>
      <c r="P229" s="77">
        <v>127.97854785478501</v>
      </c>
      <c r="Q229" s="77">
        <v>129.627766599598</v>
      </c>
    </row>
    <row r="230" spans="1:17" ht="11.45" customHeight="1" x14ac:dyDescent="0.25">
      <c r="A230" s="62" t="s">
        <v>56</v>
      </c>
      <c r="B230" s="77">
        <v>0</v>
      </c>
      <c r="C230" s="77">
        <v>140.95472594529772</v>
      </c>
      <c r="D230" s="77">
        <v>142.91721622897794</v>
      </c>
      <c r="E230" s="77">
        <v>142.68155896988819</v>
      </c>
      <c r="F230" s="77">
        <v>143.58062111801212</v>
      </c>
      <c r="G230" s="77">
        <v>143.51725109876114</v>
      </c>
      <c r="H230" s="77">
        <v>143.10732628673102</v>
      </c>
      <c r="I230" s="77">
        <v>144.12718753405221</v>
      </c>
      <c r="J230" s="77">
        <v>144.24600632014787</v>
      </c>
      <c r="K230" s="77">
        <v>143.17663724528683</v>
      </c>
      <c r="L230" s="77">
        <v>143.47368421052599</v>
      </c>
      <c r="M230" s="77">
        <v>144.222222222222</v>
      </c>
      <c r="N230" s="77">
        <v>147.703125</v>
      </c>
      <c r="O230" s="77">
        <v>127.70370370370399</v>
      </c>
      <c r="P230" s="77">
        <v>114.90740740740701</v>
      </c>
      <c r="Q230" s="77">
        <v>122.710743801653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27</v>
      </c>
      <c r="O231" s="77">
        <v>0</v>
      </c>
      <c r="P231" s="77">
        <v>113.666666666667</v>
      </c>
      <c r="Q231" s="77">
        <v>66.5555555555556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1381.1818247813526</v>
      </c>
      <c r="C233" s="76">
        <v>1385.4631191220299</v>
      </c>
      <c r="D233" s="76">
        <v>1390.2356792174464</v>
      </c>
      <c r="E233" s="76">
        <v>1389.6618771238388</v>
      </c>
      <c r="F233" s="76">
        <v>1391.8407075374091</v>
      </c>
      <c r="G233" s="76">
        <v>1391.6870827352527</v>
      </c>
      <c r="H233" s="76">
        <v>1390.6911888858808</v>
      </c>
      <c r="I233" s="76">
        <v>1393.1557230896153</v>
      </c>
      <c r="J233" s="76">
        <v>1393.442675864711</v>
      </c>
      <c r="K233" s="76">
        <v>1390.8456611447314</v>
      </c>
      <c r="L233" s="76">
        <v>1194.2289550410924</v>
      </c>
      <c r="M233" s="76">
        <v>1036.544573509771</v>
      </c>
      <c r="N233" s="76">
        <v>1371.362567939688</v>
      </c>
      <c r="O233" s="76">
        <v>1359.0937522067741</v>
      </c>
      <c r="P233" s="76">
        <v>1163.9324971101883</v>
      </c>
      <c r="Q233" s="76">
        <v>1158.0363975129505</v>
      </c>
    </row>
    <row r="234" spans="1:17" ht="11.45" customHeight="1" x14ac:dyDescent="0.25">
      <c r="A234" s="62" t="s">
        <v>59</v>
      </c>
      <c r="B234" s="75">
        <v>0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0</v>
      </c>
      <c r="K234" s="75">
        <v>0</v>
      </c>
      <c r="L234" s="75">
        <v>0</v>
      </c>
      <c r="M234" s="75">
        <v>0</v>
      </c>
      <c r="N234" s="75">
        <v>0</v>
      </c>
      <c r="O234" s="75">
        <v>0</v>
      </c>
      <c r="P234" s="75">
        <v>0</v>
      </c>
      <c r="Q234" s="75">
        <v>0</v>
      </c>
    </row>
    <row r="235" spans="1:17" ht="11.45" customHeight="1" x14ac:dyDescent="0.25">
      <c r="A235" s="62" t="s">
        <v>58</v>
      </c>
      <c r="B235" s="75">
        <v>1381.1818247813526</v>
      </c>
      <c r="C235" s="75">
        <v>1385.4631191220299</v>
      </c>
      <c r="D235" s="75">
        <v>1390.2356792174464</v>
      </c>
      <c r="E235" s="75">
        <v>1389.6618771238388</v>
      </c>
      <c r="F235" s="75">
        <v>1391.8407075374091</v>
      </c>
      <c r="G235" s="75">
        <v>1391.6870827352527</v>
      </c>
      <c r="H235" s="75">
        <v>1390.6911888858808</v>
      </c>
      <c r="I235" s="75">
        <v>1393.1557230896153</v>
      </c>
      <c r="J235" s="75">
        <v>1393.442675864711</v>
      </c>
      <c r="K235" s="75">
        <v>1390.8456611447314</v>
      </c>
      <c r="L235" s="75">
        <v>1391.5659333669707</v>
      </c>
      <c r="M235" s="75">
        <v>1382.8188046602882</v>
      </c>
      <c r="N235" s="75">
        <v>1373.7726954756101</v>
      </c>
      <c r="O235" s="75">
        <v>1359.0937522067741</v>
      </c>
      <c r="P235" s="75">
        <v>1352.9976743057516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0</v>
      </c>
      <c r="M236" s="75">
        <v>0</v>
      </c>
      <c r="N236" s="75">
        <v>0</v>
      </c>
      <c r="O236" s="75">
        <v>0</v>
      </c>
      <c r="P236" s="75">
        <v>0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5">
        <v>0</v>
      </c>
      <c r="L237" s="75">
        <v>0</v>
      </c>
      <c r="M237" s="75">
        <v>0</v>
      </c>
      <c r="N237" s="75">
        <v>0</v>
      </c>
      <c r="O237" s="75">
        <v>0</v>
      </c>
      <c r="P237" s="75">
        <v>0</v>
      </c>
      <c r="Q237" s="75">
        <v>0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0</v>
      </c>
      <c r="C240" s="78">
        <v>192.9831333608613</v>
      </c>
      <c r="D240" s="78">
        <v>194.03253694782114</v>
      </c>
      <c r="E240" s="78">
        <v>195.95832451652652</v>
      </c>
      <c r="F240" s="78">
        <v>173.64098339061124</v>
      </c>
      <c r="G240" s="78">
        <v>203.06723857893422</v>
      </c>
      <c r="H240" s="78">
        <v>189.80174619616008</v>
      </c>
      <c r="I240" s="78">
        <v>198.71512604598635</v>
      </c>
      <c r="J240" s="78">
        <v>198.07715083199406</v>
      </c>
      <c r="K240" s="78">
        <v>206.63878381437016</v>
      </c>
      <c r="L240" s="78">
        <v>215.88095675694279</v>
      </c>
      <c r="M240" s="78">
        <v>202.86902709261662</v>
      </c>
      <c r="N240" s="78">
        <v>200.84732229795495</v>
      </c>
      <c r="O240" s="78">
        <v>196.37667342799145</v>
      </c>
      <c r="P240" s="78">
        <v>193.36420832386059</v>
      </c>
      <c r="Q240" s="78">
        <v>186.78514434933945</v>
      </c>
    </row>
    <row r="241" spans="1:17" ht="11.45" customHeight="1" x14ac:dyDescent="0.25">
      <c r="A241" s="62" t="s">
        <v>59</v>
      </c>
      <c r="B241" s="77">
        <v>0</v>
      </c>
      <c r="C241" s="77">
        <v>158.72154851318595</v>
      </c>
      <c r="D241" s="77">
        <v>160.93140344837053</v>
      </c>
      <c r="E241" s="77">
        <v>160.66604246220811</v>
      </c>
      <c r="F241" s="77">
        <v>161.67842807328157</v>
      </c>
      <c r="G241" s="77">
        <v>161.60707049717067</v>
      </c>
      <c r="H241" s="77">
        <v>161.14547617670323</v>
      </c>
      <c r="I241" s="77">
        <v>162.29388716723807</v>
      </c>
      <c r="J241" s="77">
        <v>162.42768262244607</v>
      </c>
      <c r="K241" s="77">
        <v>161.22352352557454</v>
      </c>
      <c r="L241" s="77">
        <v>0</v>
      </c>
      <c r="M241" s="77">
        <v>157.57109883181081</v>
      </c>
      <c r="N241" s="77">
        <v>153.52727272727299</v>
      </c>
      <c r="O241" s="77">
        <v>153.13304721029999</v>
      </c>
      <c r="P241" s="77">
        <v>150.79670329670299</v>
      </c>
      <c r="Q241" s="77">
        <v>147.69587628866</v>
      </c>
    </row>
    <row r="242" spans="1:17" ht="11.45" customHeight="1" x14ac:dyDescent="0.25">
      <c r="A242" s="62" t="s">
        <v>58</v>
      </c>
      <c r="B242" s="77">
        <v>0</v>
      </c>
      <c r="C242" s="77">
        <v>212.68354464827462</v>
      </c>
      <c r="D242" s="77">
        <v>212.89868374607369</v>
      </c>
      <c r="E242" s="77">
        <v>212.6983818274332</v>
      </c>
      <c r="F242" s="77">
        <v>213.50700809157433</v>
      </c>
      <c r="G242" s="77">
        <v>214.01147218296506</v>
      </c>
      <c r="H242" s="77">
        <v>217.40176762069441</v>
      </c>
      <c r="I242" s="77">
        <v>213.76665872684896</v>
      </c>
      <c r="J242" s="77">
        <v>214.02630936212361</v>
      </c>
      <c r="K242" s="77">
        <v>217.77269709965825</v>
      </c>
      <c r="L242" s="77">
        <v>215.88095675694277</v>
      </c>
      <c r="M242" s="77">
        <v>208.86643482856141</v>
      </c>
      <c r="N242" s="77">
        <v>202.46087131908001</v>
      </c>
      <c r="O242" s="77">
        <v>198.67250213492699</v>
      </c>
      <c r="P242" s="77">
        <v>195.05087014725601</v>
      </c>
      <c r="Q242" s="77">
        <v>188.18648648648599</v>
      </c>
    </row>
    <row r="243" spans="1:17" ht="11.45" customHeight="1" x14ac:dyDescent="0.25">
      <c r="A243" s="62" t="s">
        <v>57</v>
      </c>
      <c r="B243" s="77">
        <v>0</v>
      </c>
      <c r="C243" s="77">
        <v>0</v>
      </c>
      <c r="D243" s="77">
        <v>0</v>
      </c>
      <c r="E243" s="77">
        <v>0</v>
      </c>
      <c r="F243" s="77">
        <v>0</v>
      </c>
      <c r="G243" s="77">
        <v>0</v>
      </c>
      <c r="H243" s="77">
        <v>0</v>
      </c>
      <c r="I243" s="77">
        <v>0</v>
      </c>
      <c r="J243" s="77">
        <v>0</v>
      </c>
      <c r="K243" s="77">
        <v>0</v>
      </c>
      <c r="L243" s="77">
        <v>0</v>
      </c>
      <c r="M243" s="77">
        <v>0</v>
      </c>
      <c r="N243" s="77">
        <v>194.142857142857</v>
      </c>
      <c r="O243" s="77">
        <v>154</v>
      </c>
      <c r="P243" s="77">
        <v>147.80000000000001</v>
      </c>
      <c r="Q243" s="77">
        <v>165.58064516128999</v>
      </c>
    </row>
    <row r="244" spans="1:17" ht="11.45" customHeight="1" x14ac:dyDescent="0.25">
      <c r="A244" s="62" t="s">
        <v>56</v>
      </c>
      <c r="B244" s="77">
        <v>0</v>
      </c>
      <c r="C244" s="77">
        <v>0</v>
      </c>
      <c r="D244" s="77">
        <v>0</v>
      </c>
      <c r="E244" s="77">
        <v>0</v>
      </c>
      <c r="F244" s="77">
        <v>0</v>
      </c>
      <c r="G244" s="77">
        <v>0</v>
      </c>
      <c r="H244" s="77">
        <v>0</v>
      </c>
      <c r="I244" s="77">
        <v>0</v>
      </c>
      <c r="J244" s="77">
        <v>0</v>
      </c>
      <c r="K244" s="77">
        <v>0</v>
      </c>
      <c r="L244" s="77">
        <v>0</v>
      </c>
      <c r="M244" s="77">
        <v>0</v>
      </c>
      <c r="N244" s="77">
        <v>171.8</v>
      </c>
      <c r="O244" s="77">
        <v>184.166666666667</v>
      </c>
      <c r="P244" s="77">
        <v>119</v>
      </c>
      <c r="Q244" s="77">
        <v>134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996.58430297112886</v>
      </c>
      <c r="C246" s="76">
        <v>995.04570461003436</v>
      </c>
      <c r="D246" s="76">
        <v>935.90895549581751</v>
      </c>
      <c r="E246" s="76">
        <v>921.79714407110066</v>
      </c>
      <c r="F246" s="76">
        <v>1213.8101707773553</v>
      </c>
      <c r="G246" s="76">
        <v>921.45998635500041</v>
      </c>
      <c r="H246" s="76">
        <v>910.33592037473738</v>
      </c>
      <c r="I246" s="76">
        <v>966.29804591226139</v>
      </c>
      <c r="J246" s="76">
        <v>890.71179579268585</v>
      </c>
      <c r="K246" s="76">
        <v>918.33931211614777</v>
      </c>
      <c r="L246" s="76">
        <v>948.68738667345963</v>
      </c>
      <c r="M246" s="76">
        <v>949.58334424853388</v>
      </c>
      <c r="N246" s="76">
        <v>996.98312943428539</v>
      </c>
      <c r="O246" s="76">
        <v>880.72107669412003</v>
      </c>
      <c r="P246" s="76">
        <v>864.69295856221925</v>
      </c>
      <c r="Q246" s="76">
        <v>1072.9501831883256</v>
      </c>
    </row>
    <row r="247" spans="1:17" ht="11.45" customHeight="1" x14ac:dyDescent="0.25">
      <c r="A247" s="17" t="s">
        <v>23</v>
      </c>
      <c r="B247" s="75">
        <v>0</v>
      </c>
      <c r="C247" s="75">
        <v>891.73351299255432</v>
      </c>
      <c r="D247" s="75">
        <v>890.20395293578531</v>
      </c>
      <c r="E247" s="75">
        <v>888.29936595929439</v>
      </c>
      <c r="F247" s="75">
        <v>886.02459165446123</v>
      </c>
      <c r="G247" s="75">
        <v>883.38536946653653</v>
      </c>
      <c r="H247" s="75">
        <v>880.38830290362307</v>
      </c>
      <c r="I247" s="75">
        <v>877.04081886199708</v>
      </c>
      <c r="J247" s="75">
        <v>873.35112252699685</v>
      </c>
      <c r="K247" s="75">
        <v>869.32814834443923</v>
      </c>
      <c r="L247" s="75">
        <v>864.98150760258272</v>
      </c>
      <c r="M247" s="75">
        <v>860.32143317305645</v>
      </c>
      <c r="N247" s="75">
        <v>855.35872198043</v>
      </c>
      <c r="O247" s="75">
        <v>850.1046757767532</v>
      </c>
      <c r="P247" s="75">
        <v>844.57104078384748</v>
      </c>
      <c r="Q247" s="75">
        <v>838.76994676622007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3220</v>
      </c>
      <c r="C4" s="40">
        <f t="shared" ref="C4:Q4" si="1">SUM(C5,C6,C9)</f>
        <v>3162.3627799999999</v>
      </c>
      <c r="D4" s="40">
        <f t="shared" si="1"/>
        <v>3040.2116299999998</v>
      </c>
      <c r="E4" s="40">
        <f t="shared" si="1"/>
        <v>2683.0056</v>
      </c>
      <c r="F4" s="40">
        <f t="shared" si="1"/>
        <v>2590.23677</v>
      </c>
      <c r="G4" s="40">
        <f t="shared" si="1"/>
        <v>2568.2175400000001</v>
      </c>
      <c r="H4" s="40">
        <f t="shared" si="1"/>
        <v>2597.4259999999999</v>
      </c>
      <c r="I4" s="40">
        <f t="shared" si="1"/>
        <v>2559.9380000000001</v>
      </c>
      <c r="J4" s="40">
        <f t="shared" si="1"/>
        <v>2663.2844</v>
      </c>
      <c r="K4" s="40">
        <f t="shared" si="1"/>
        <v>2556.5259000000001</v>
      </c>
      <c r="L4" s="40">
        <f t="shared" si="1"/>
        <v>2592.4431</v>
      </c>
      <c r="M4" s="40">
        <f t="shared" si="1"/>
        <v>2737.8014199999998</v>
      </c>
      <c r="N4" s="40">
        <f t="shared" si="1"/>
        <v>2748.44884</v>
      </c>
      <c r="O4" s="40">
        <f t="shared" si="1"/>
        <v>2760.4070999999999</v>
      </c>
      <c r="P4" s="40">
        <f t="shared" si="1"/>
        <v>2839.87896</v>
      </c>
      <c r="Q4" s="40">
        <f t="shared" si="1"/>
        <v>3661.80015</v>
      </c>
    </row>
    <row r="5" spans="1:17" ht="11.45" customHeight="1" x14ac:dyDescent="0.25">
      <c r="A5" s="91" t="s">
        <v>21</v>
      </c>
      <c r="B5" s="121">
        <v>350</v>
      </c>
      <c r="C5" s="121">
        <v>357.36277999999999</v>
      </c>
      <c r="D5" s="121">
        <v>358.21163000000001</v>
      </c>
      <c r="E5" s="121">
        <v>367.00559999999996</v>
      </c>
      <c r="F5" s="121">
        <v>362.23677000000004</v>
      </c>
      <c r="G5" s="121">
        <v>386.21753999999999</v>
      </c>
      <c r="H5" s="121">
        <v>384.42599999999999</v>
      </c>
      <c r="I5" s="121">
        <v>394.93799999999999</v>
      </c>
      <c r="J5" s="121">
        <v>367.28440000000001</v>
      </c>
      <c r="K5" s="121">
        <v>292.52589999999998</v>
      </c>
      <c r="L5" s="121">
        <v>283.44310000000002</v>
      </c>
      <c r="M5" s="121">
        <v>306.80142000000001</v>
      </c>
      <c r="N5" s="121">
        <v>289.44884000000002</v>
      </c>
      <c r="O5" s="121">
        <v>275.40710000000001</v>
      </c>
      <c r="P5" s="121">
        <v>256.87896000000001</v>
      </c>
      <c r="Q5" s="121">
        <v>250.80015</v>
      </c>
    </row>
    <row r="6" spans="1:17" ht="11.45" customHeight="1" x14ac:dyDescent="0.25">
      <c r="A6" s="19" t="s">
        <v>20</v>
      </c>
      <c r="B6" s="38">
        <f t="shared" ref="B6" si="2">SUM(B7:B8)</f>
        <v>2870</v>
      </c>
      <c r="C6" s="38">
        <f t="shared" ref="C6:Q6" si="3">SUM(C7:C8)</f>
        <v>2805</v>
      </c>
      <c r="D6" s="38">
        <f t="shared" si="3"/>
        <v>2682</v>
      </c>
      <c r="E6" s="38">
        <f t="shared" si="3"/>
        <v>2316</v>
      </c>
      <c r="F6" s="38">
        <f t="shared" si="3"/>
        <v>2228</v>
      </c>
      <c r="G6" s="38">
        <f t="shared" si="3"/>
        <v>2182</v>
      </c>
      <c r="H6" s="38">
        <f t="shared" si="3"/>
        <v>2213</v>
      </c>
      <c r="I6" s="38">
        <f t="shared" si="3"/>
        <v>2165</v>
      </c>
      <c r="J6" s="38">
        <f t="shared" si="3"/>
        <v>2296</v>
      </c>
      <c r="K6" s="38">
        <f t="shared" si="3"/>
        <v>2264</v>
      </c>
      <c r="L6" s="38">
        <f t="shared" si="3"/>
        <v>2309</v>
      </c>
      <c r="M6" s="38">
        <f t="shared" si="3"/>
        <v>2431</v>
      </c>
      <c r="N6" s="38">
        <f t="shared" si="3"/>
        <v>2459</v>
      </c>
      <c r="O6" s="38">
        <f t="shared" si="3"/>
        <v>2485</v>
      </c>
      <c r="P6" s="38">
        <f t="shared" si="3"/>
        <v>2583</v>
      </c>
      <c r="Q6" s="38">
        <f t="shared" si="3"/>
        <v>3411</v>
      </c>
    </row>
    <row r="7" spans="1:17" ht="11.45" customHeight="1" x14ac:dyDescent="0.25">
      <c r="A7" s="62" t="s">
        <v>116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</row>
    <row r="8" spans="1:17" ht="11.45" customHeight="1" x14ac:dyDescent="0.25">
      <c r="A8" s="62" t="s">
        <v>16</v>
      </c>
      <c r="B8" s="42">
        <v>2870</v>
      </c>
      <c r="C8" s="42">
        <v>2805</v>
      </c>
      <c r="D8" s="42">
        <v>2682</v>
      </c>
      <c r="E8" s="42">
        <v>2316</v>
      </c>
      <c r="F8" s="42">
        <v>2228</v>
      </c>
      <c r="G8" s="42">
        <v>2182</v>
      </c>
      <c r="H8" s="42">
        <v>2213</v>
      </c>
      <c r="I8" s="42">
        <v>2165</v>
      </c>
      <c r="J8" s="42">
        <v>2296</v>
      </c>
      <c r="K8" s="42">
        <v>2264</v>
      </c>
      <c r="L8" s="42">
        <v>2309</v>
      </c>
      <c r="M8" s="42">
        <v>2431</v>
      </c>
      <c r="N8" s="42">
        <v>2459</v>
      </c>
      <c r="O8" s="42">
        <v>2485</v>
      </c>
      <c r="P8" s="42">
        <v>2583</v>
      </c>
      <c r="Q8" s="42">
        <v>3411</v>
      </c>
    </row>
    <row r="9" spans="1:17" ht="11.45" customHeight="1" x14ac:dyDescent="0.25">
      <c r="A9" s="118" t="s">
        <v>19</v>
      </c>
      <c r="B9" s="120">
        <v>0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</row>
    <row r="10" spans="1:17" ht="11.45" customHeight="1" x14ac:dyDescent="0.25">
      <c r="A10" s="25" t="s">
        <v>51</v>
      </c>
      <c r="B10" s="40">
        <f t="shared" ref="B10" si="4">SUM(B11:B12)</f>
        <v>11233</v>
      </c>
      <c r="C10" s="40">
        <f t="shared" ref="C10:Q10" si="5">SUM(C11:C12)</f>
        <v>10930</v>
      </c>
      <c r="D10" s="40">
        <f t="shared" si="5"/>
        <v>10380</v>
      </c>
      <c r="E10" s="40">
        <f t="shared" si="5"/>
        <v>10113</v>
      </c>
      <c r="F10" s="40">
        <f t="shared" si="5"/>
        <v>9702</v>
      </c>
      <c r="G10" s="40">
        <f t="shared" si="5"/>
        <v>9463</v>
      </c>
      <c r="H10" s="40">
        <f t="shared" si="5"/>
        <v>9988</v>
      </c>
      <c r="I10" s="40">
        <f t="shared" si="5"/>
        <v>9647</v>
      </c>
      <c r="J10" s="40">
        <f t="shared" si="5"/>
        <v>9299</v>
      </c>
      <c r="K10" s="40">
        <f t="shared" si="5"/>
        <v>6964</v>
      </c>
      <c r="L10" s="40">
        <f t="shared" si="5"/>
        <v>8105</v>
      </c>
      <c r="M10" s="40">
        <f t="shared" si="5"/>
        <v>7960</v>
      </c>
      <c r="N10" s="40">
        <f t="shared" si="5"/>
        <v>7591</v>
      </c>
      <c r="O10" s="40">
        <f t="shared" si="5"/>
        <v>8494</v>
      </c>
      <c r="P10" s="40">
        <f t="shared" si="5"/>
        <v>8829</v>
      </c>
      <c r="Q10" s="40">
        <f t="shared" si="5"/>
        <v>8439</v>
      </c>
    </row>
    <row r="11" spans="1:17" ht="11.45" customHeight="1" x14ac:dyDescent="0.25">
      <c r="A11" s="116" t="s">
        <v>116</v>
      </c>
      <c r="B11" s="42">
        <v>0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</row>
    <row r="12" spans="1:17" ht="11.45" customHeight="1" x14ac:dyDescent="0.25">
      <c r="A12" s="93" t="s">
        <v>16</v>
      </c>
      <c r="B12" s="36">
        <v>11233</v>
      </c>
      <c r="C12" s="36">
        <v>10930</v>
      </c>
      <c r="D12" s="36">
        <v>10380</v>
      </c>
      <c r="E12" s="36">
        <v>10113</v>
      </c>
      <c r="F12" s="36">
        <v>9702</v>
      </c>
      <c r="G12" s="36">
        <v>9463</v>
      </c>
      <c r="H12" s="36">
        <v>9988</v>
      </c>
      <c r="I12" s="36">
        <v>9647</v>
      </c>
      <c r="J12" s="36">
        <v>9299</v>
      </c>
      <c r="K12" s="36">
        <v>6964</v>
      </c>
      <c r="L12" s="36">
        <v>8105</v>
      </c>
      <c r="M12" s="36">
        <v>7960</v>
      </c>
      <c r="N12" s="36">
        <v>7591</v>
      </c>
      <c r="O12" s="36">
        <v>8494</v>
      </c>
      <c r="P12" s="36">
        <v>8829</v>
      </c>
      <c r="Q12" s="36">
        <v>8439</v>
      </c>
    </row>
    <row r="14" spans="1:17" ht="11.45" customHeight="1" x14ac:dyDescent="0.25">
      <c r="A14" s="27" t="s">
        <v>115</v>
      </c>
      <c r="B14" s="68">
        <f t="shared" ref="B14" si="6">B15+B21</f>
        <v>52.46777854638718</v>
      </c>
      <c r="C14" s="68">
        <f t="shared" ref="C14:Q14" si="7">C15+C21</f>
        <v>47.921130552884009</v>
      </c>
      <c r="D14" s="68">
        <f t="shared" si="7"/>
        <v>45.998391774336753</v>
      </c>
      <c r="E14" s="68">
        <f t="shared" si="7"/>
        <v>46.003162478592358</v>
      </c>
      <c r="F14" s="68">
        <f t="shared" si="7"/>
        <v>45.969753873913902</v>
      </c>
      <c r="G14" s="68">
        <f t="shared" si="7"/>
        <v>40.40178674110377</v>
      </c>
      <c r="H14" s="68">
        <f t="shared" si="7"/>
        <v>42.382396772973578</v>
      </c>
      <c r="I14" s="68">
        <f t="shared" si="7"/>
        <v>43.562168840802364</v>
      </c>
      <c r="J14" s="68">
        <f t="shared" si="7"/>
        <v>43.605387480553588</v>
      </c>
      <c r="K14" s="68">
        <f t="shared" si="7"/>
        <v>40.401455241626252</v>
      </c>
      <c r="L14" s="68">
        <f t="shared" si="7"/>
        <v>43.489682828845503</v>
      </c>
      <c r="M14" s="68">
        <f t="shared" si="7"/>
        <v>44.013859938656772</v>
      </c>
      <c r="N14" s="68">
        <f t="shared" si="7"/>
        <v>42.982893225584512</v>
      </c>
      <c r="O14" s="68">
        <f t="shared" si="7"/>
        <v>45.830347810700118</v>
      </c>
      <c r="P14" s="68">
        <f t="shared" si="7"/>
        <v>46.478759460703458</v>
      </c>
      <c r="Q14" s="68">
        <f t="shared" si="7"/>
        <v>49.127770127033862</v>
      </c>
    </row>
    <row r="15" spans="1:17" ht="11.45" customHeight="1" x14ac:dyDescent="0.25">
      <c r="A15" s="25" t="s">
        <v>39</v>
      </c>
      <c r="B15" s="79">
        <f t="shared" ref="B15" si="8">SUM(B16,B17,B20)</f>
        <v>38.779111879720517</v>
      </c>
      <c r="C15" s="79">
        <f t="shared" ref="C15:Q15" si="9">SUM(C16,C17,C20)</f>
        <v>35.921718788178126</v>
      </c>
      <c r="D15" s="79">
        <f t="shared" si="9"/>
        <v>35.881725107670086</v>
      </c>
      <c r="E15" s="79">
        <f t="shared" si="9"/>
        <v>32.817008632438508</v>
      </c>
      <c r="F15" s="79">
        <f t="shared" si="9"/>
        <v>30.954515778675805</v>
      </c>
      <c r="G15" s="79">
        <f t="shared" si="9"/>
        <v>29.395120074437102</v>
      </c>
      <c r="H15" s="79">
        <f t="shared" si="9"/>
        <v>31.303063439640241</v>
      </c>
      <c r="I15" s="79">
        <f t="shared" si="9"/>
        <v>32.711502174135695</v>
      </c>
      <c r="J15" s="79">
        <f t="shared" si="9"/>
        <v>33.437887480553592</v>
      </c>
      <c r="K15" s="79">
        <f t="shared" si="9"/>
        <v>32.566455241626251</v>
      </c>
      <c r="L15" s="79">
        <f t="shared" si="9"/>
        <v>33.921990521153191</v>
      </c>
      <c r="M15" s="79">
        <f t="shared" si="9"/>
        <v>34.790783015579848</v>
      </c>
      <c r="N15" s="79">
        <f t="shared" si="9"/>
        <v>33.725856188547475</v>
      </c>
      <c r="O15" s="79">
        <f t="shared" si="9"/>
        <v>35.083075083427389</v>
      </c>
      <c r="P15" s="79">
        <f t="shared" si="9"/>
        <v>35.234641813644636</v>
      </c>
      <c r="Q15" s="79">
        <f t="shared" si="9"/>
        <v>37.289770127033862</v>
      </c>
    </row>
    <row r="16" spans="1:17" ht="11.45" customHeight="1" x14ac:dyDescent="0.25">
      <c r="A16" s="91" t="s">
        <v>21</v>
      </c>
      <c r="B16" s="123">
        <v>4.6295880701967143</v>
      </c>
      <c r="C16" s="123">
        <v>4.7235045024638422</v>
      </c>
      <c r="D16" s="123">
        <v>4.8147685859309508</v>
      </c>
      <c r="E16" s="123">
        <v>4.9260995415294166</v>
      </c>
      <c r="F16" s="123">
        <v>4.9311824453424737</v>
      </c>
      <c r="G16" s="123">
        <v>5.2897354590524834</v>
      </c>
      <c r="H16" s="123">
        <v>5.2438967729735717</v>
      </c>
      <c r="I16" s="123">
        <v>5.5822714049049242</v>
      </c>
      <c r="J16" s="123">
        <v>4.9660692987354107</v>
      </c>
      <c r="K16" s="123">
        <v>3.9646203792409325</v>
      </c>
      <c r="L16" s="123">
        <v>3.8353238544865311</v>
      </c>
      <c r="M16" s="123">
        <v>4.0697830155798469</v>
      </c>
      <c r="N16" s="123">
        <v>3.8487133314046118</v>
      </c>
      <c r="O16" s="123">
        <v>3.6540750834273807</v>
      </c>
      <c r="P16" s="123">
        <v>3.3866418136446321</v>
      </c>
      <c r="Q16" s="123">
        <v>3.1387701270338613</v>
      </c>
    </row>
    <row r="17" spans="1:17" ht="11.45" customHeight="1" x14ac:dyDescent="0.25">
      <c r="A17" s="19" t="s">
        <v>20</v>
      </c>
      <c r="B17" s="76">
        <f t="shared" ref="B17" si="10">SUM(B18:B19)</f>
        <v>34.149523809523807</v>
      </c>
      <c r="C17" s="76">
        <f t="shared" ref="C17:Q17" si="11">SUM(C18:C19)</f>
        <v>31.198214285714286</v>
      </c>
      <c r="D17" s="76">
        <f t="shared" si="11"/>
        <v>31.066956521739137</v>
      </c>
      <c r="E17" s="76">
        <f t="shared" si="11"/>
        <v>27.890909090909091</v>
      </c>
      <c r="F17" s="76">
        <f t="shared" si="11"/>
        <v>26.023333333333333</v>
      </c>
      <c r="G17" s="76">
        <f t="shared" si="11"/>
        <v>24.105384615384619</v>
      </c>
      <c r="H17" s="76">
        <f t="shared" si="11"/>
        <v>26.05916666666667</v>
      </c>
      <c r="I17" s="76">
        <f t="shared" si="11"/>
        <v>27.129230769230769</v>
      </c>
      <c r="J17" s="76">
        <f t="shared" si="11"/>
        <v>28.471818181818179</v>
      </c>
      <c r="K17" s="76">
        <f t="shared" si="11"/>
        <v>28.601834862385321</v>
      </c>
      <c r="L17" s="76">
        <f t="shared" si="11"/>
        <v>30.086666666666662</v>
      </c>
      <c r="M17" s="76">
        <f t="shared" si="11"/>
        <v>30.721</v>
      </c>
      <c r="N17" s="76">
        <f t="shared" si="11"/>
        <v>29.877142857142861</v>
      </c>
      <c r="O17" s="76">
        <f t="shared" si="11"/>
        <v>31.429000000000006</v>
      </c>
      <c r="P17" s="76">
        <f t="shared" si="11"/>
        <v>31.848000000000003</v>
      </c>
      <c r="Q17" s="76">
        <f t="shared" si="11"/>
        <v>34.151000000000003</v>
      </c>
    </row>
    <row r="18" spans="1:17" ht="11.45" customHeight="1" x14ac:dyDescent="0.25">
      <c r="A18" s="62" t="s">
        <v>17</v>
      </c>
      <c r="B18" s="77">
        <v>0</v>
      </c>
      <c r="C18" s="77">
        <v>0</v>
      </c>
      <c r="D18" s="77">
        <v>0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1:17" ht="11.45" customHeight="1" x14ac:dyDescent="0.25">
      <c r="A19" s="62" t="s">
        <v>16</v>
      </c>
      <c r="B19" s="77">
        <v>34.149523809523807</v>
      </c>
      <c r="C19" s="77">
        <v>31.198214285714286</v>
      </c>
      <c r="D19" s="77">
        <v>31.066956521739137</v>
      </c>
      <c r="E19" s="77">
        <v>27.890909090909091</v>
      </c>
      <c r="F19" s="77">
        <v>26.023333333333333</v>
      </c>
      <c r="G19" s="77">
        <v>24.105384615384619</v>
      </c>
      <c r="H19" s="77">
        <v>26.05916666666667</v>
      </c>
      <c r="I19" s="77">
        <v>27.129230769230769</v>
      </c>
      <c r="J19" s="77">
        <v>28.471818181818179</v>
      </c>
      <c r="K19" s="77">
        <v>28.601834862385321</v>
      </c>
      <c r="L19" s="77">
        <v>30.086666666666662</v>
      </c>
      <c r="M19" s="77">
        <v>30.721</v>
      </c>
      <c r="N19" s="77">
        <v>29.877142857142861</v>
      </c>
      <c r="O19" s="77">
        <v>31.429000000000006</v>
      </c>
      <c r="P19" s="77">
        <v>31.848000000000003</v>
      </c>
      <c r="Q19" s="77">
        <v>34.151000000000003</v>
      </c>
    </row>
    <row r="20" spans="1:17" ht="11.45" customHeight="1" x14ac:dyDescent="0.25">
      <c r="A20" s="118" t="s">
        <v>19</v>
      </c>
      <c r="B20" s="122">
        <v>0</v>
      </c>
      <c r="C20" s="122">
        <v>0</v>
      </c>
      <c r="D20" s="122">
        <v>0</v>
      </c>
      <c r="E20" s="122">
        <v>0</v>
      </c>
      <c r="F20" s="122">
        <v>0</v>
      </c>
      <c r="G20" s="122">
        <v>0</v>
      </c>
      <c r="H20" s="122">
        <v>0</v>
      </c>
      <c r="I20" s="122">
        <v>0</v>
      </c>
      <c r="J20" s="122">
        <v>0</v>
      </c>
      <c r="K20" s="122">
        <v>0</v>
      </c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2">
        <v>0</v>
      </c>
    </row>
    <row r="21" spans="1:17" ht="11.45" customHeight="1" x14ac:dyDescent="0.25">
      <c r="A21" s="25" t="s">
        <v>18</v>
      </c>
      <c r="B21" s="79">
        <f t="shared" ref="B21" si="12">SUM(B22:B23)</f>
        <v>13.688666666666666</v>
      </c>
      <c r="C21" s="79">
        <f t="shared" ref="C21:Q21" si="13">SUM(C22:C23)</f>
        <v>11.999411764705883</v>
      </c>
      <c r="D21" s="79">
        <f t="shared" si="13"/>
        <v>10.116666666666665</v>
      </c>
      <c r="E21" s="79">
        <f t="shared" si="13"/>
        <v>13.186153846153847</v>
      </c>
      <c r="F21" s="79">
        <f t="shared" si="13"/>
        <v>15.015238095238093</v>
      </c>
      <c r="G21" s="79">
        <f t="shared" si="13"/>
        <v>11.006666666666668</v>
      </c>
      <c r="H21" s="79">
        <f t="shared" si="13"/>
        <v>11.079333333333334</v>
      </c>
      <c r="I21" s="79">
        <f t="shared" si="13"/>
        <v>10.850666666666667</v>
      </c>
      <c r="J21" s="79">
        <f t="shared" si="13"/>
        <v>10.1675</v>
      </c>
      <c r="K21" s="79">
        <f t="shared" si="13"/>
        <v>7.8350000000000009</v>
      </c>
      <c r="L21" s="79">
        <f t="shared" si="13"/>
        <v>9.5676923076923082</v>
      </c>
      <c r="M21" s="79">
        <f t="shared" si="13"/>
        <v>9.2230769230769223</v>
      </c>
      <c r="N21" s="79">
        <f t="shared" si="13"/>
        <v>9.257037037037037</v>
      </c>
      <c r="O21" s="79">
        <f t="shared" si="13"/>
        <v>10.747272727272728</v>
      </c>
      <c r="P21" s="79">
        <f t="shared" si="13"/>
        <v>11.244117647058824</v>
      </c>
      <c r="Q21" s="79">
        <f t="shared" si="13"/>
        <v>11.838000000000001</v>
      </c>
    </row>
    <row r="22" spans="1:17" ht="11.45" customHeight="1" x14ac:dyDescent="0.25">
      <c r="A22" s="116" t="s">
        <v>17</v>
      </c>
      <c r="B22" s="77">
        <v>0</v>
      </c>
      <c r="C22" s="77">
        <v>0</v>
      </c>
      <c r="D22" s="77">
        <v>0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1:17" ht="11.45" customHeight="1" x14ac:dyDescent="0.25">
      <c r="A23" s="93" t="s">
        <v>16</v>
      </c>
      <c r="B23" s="74">
        <v>13.688666666666666</v>
      </c>
      <c r="C23" s="74">
        <v>11.999411764705883</v>
      </c>
      <c r="D23" s="74">
        <v>10.116666666666665</v>
      </c>
      <c r="E23" s="74">
        <v>13.186153846153847</v>
      </c>
      <c r="F23" s="74">
        <v>15.015238095238093</v>
      </c>
      <c r="G23" s="74">
        <v>11.006666666666668</v>
      </c>
      <c r="H23" s="74">
        <v>11.079333333333334</v>
      </c>
      <c r="I23" s="74">
        <v>10.850666666666667</v>
      </c>
      <c r="J23" s="74">
        <v>10.1675</v>
      </c>
      <c r="K23" s="74">
        <v>7.8350000000000009</v>
      </c>
      <c r="L23" s="74">
        <v>9.5676923076923082</v>
      </c>
      <c r="M23" s="74">
        <v>9.2230769230769223</v>
      </c>
      <c r="N23" s="74">
        <v>9.257037037037037</v>
      </c>
      <c r="O23" s="74">
        <v>10.747272727272728</v>
      </c>
      <c r="P23" s="74">
        <v>11.244117647058824</v>
      </c>
      <c r="Q23" s="74">
        <v>11.838000000000001</v>
      </c>
    </row>
    <row r="25" spans="1:17" ht="11.45" customHeight="1" x14ac:dyDescent="0.25">
      <c r="A25" s="27" t="s">
        <v>114</v>
      </c>
      <c r="B25" s="68">
        <f t="shared" ref="B25:Q25" si="14">B26+B32</f>
        <v>249.5</v>
      </c>
      <c r="C25" s="68">
        <f t="shared" si="14"/>
        <v>258.5</v>
      </c>
      <c r="D25" s="68">
        <f t="shared" si="14"/>
        <v>259.5</v>
      </c>
      <c r="E25" s="68">
        <f t="shared" si="14"/>
        <v>257</v>
      </c>
      <c r="F25" s="68">
        <f t="shared" si="14"/>
        <v>260.5</v>
      </c>
      <c r="G25" s="68">
        <f t="shared" si="14"/>
        <v>253.5</v>
      </c>
      <c r="H25" s="68">
        <f t="shared" si="14"/>
        <v>254</v>
      </c>
      <c r="I25" s="68">
        <f t="shared" si="14"/>
        <v>258</v>
      </c>
      <c r="J25" s="68">
        <f t="shared" si="14"/>
        <v>257.5</v>
      </c>
      <c r="K25" s="68">
        <f t="shared" si="14"/>
        <v>251.5</v>
      </c>
      <c r="L25" s="68">
        <f t="shared" si="14"/>
        <v>251.5</v>
      </c>
      <c r="M25" s="68">
        <f t="shared" si="14"/>
        <v>251.5</v>
      </c>
      <c r="N25" s="68">
        <f t="shared" si="14"/>
        <v>252.5</v>
      </c>
      <c r="O25" s="68">
        <f t="shared" si="14"/>
        <v>251.5</v>
      </c>
      <c r="P25" s="68">
        <f t="shared" si="14"/>
        <v>249</v>
      </c>
      <c r="Q25" s="68">
        <f t="shared" si="14"/>
        <v>247</v>
      </c>
    </row>
    <row r="26" spans="1:17" ht="11.45" customHeight="1" x14ac:dyDescent="0.25">
      <c r="A26" s="25" t="s">
        <v>39</v>
      </c>
      <c r="B26" s="79">
        <f t="shared" ref="B26:Q26" si="15">SUM(B27,B28,B31)</f>
        <v>168</v>
      </c>
      <c r="C26" s="79">
        <f t="shared" si="15"/>
        <v>172</v>
      </c>
      <c r="D26" s="79">
        <f t="shared" si="15"/>
        <v>173</v>
      </c>
      <c r="E26" s="79">
        <f t="shared" si="15"/>
        <v>170.5</v>
      </c>
      <c r="F26" s="79">
        <f t="shared" si="15"/>
        <v>171.5</v>
      </c>
      <c r="G26" s="79">
        <f t="shared" si="15"/>
        <v>177</v>
      </c>
      <c r="H26" s="79">
        <f t="shared" si="15"/>
        <v>177.5</v>
      </c>
      <c r="I26" s="79">
        <f t="shared" si="15"/>
        <v>180</v>
      </c>
      <c r="J26" s="79">
        <f t="shared" si="15"/>
        <v>177.5</v>
      </c>
      <c r="K26" s="79">
        <f t="shared" si="15"/>
        <v>171.5</v>
      </c>
      <c r="L26" s="79">
        <f t="shared" si="15"/>
        <v>171.5</v>
      </c>
      <c r="M26" s="79">
        <f t="shared" si="15"/>
        <v>171.5</v>
      </c>
      <c r="N26" s="79">
        <f t="shared" si="15"/>
        <v>172</v>
      </c>
      <c r="O26" s="79">
        <f t="shared" si="15"/>
        <v>171</v>
      </c>
      <c r="P26" s="79">
        <f t="shared" si="15"/>
        <v>168.5</v>
      </c>
      <c r="Q26" s="79">
        <f t="shared" si="15"/>
        <v>166.5</v>
      </c>
    </row>
    <row r="27" spans="1:17" ht="11.45" customHeight="1" x14ac:dyDescent="0.25">
      <c r="A27" s="91" t="s">
        <v>21</v>
      </c>
      <c r="B27" s="123">
        <v>41</v>
      </c>
      <c r="C27" s="123">
        <v>42</v>
      </c>
      <c r="D27" s="123">
        <v>42.5</v>
      </c>
      <c r="E27" s="123">
        <v>43.5</v>
      </c>
      <c r="F27" s="123">
        <v>43.5</v>
      </c>
      <c r="G27" s="123">
        <v>46.5</v>
      </c>
      <c r="H27" s="123">
        <v>47</v>
      </c>
      <c r="I27" s="123">
        <v>49.5</v>
      </c>
      <c r="J27" s="123">
        <v>47</v>
      </c>
      <c r="K27" s="123">
        <v>41</v>
      </c>
      <c r="L27" s="123">
        <v>41</v>
      </c>
      <c r="M27" s="123">
        <v>41</v>
      </c>
      <c r="N27" s="123">
        <v>40</v>
      </c>
      <c r="O27" s="123">
        <v>39</v>
      </c>
      <c r="P27" s="123">
        <v>36.5</v>
      </c>
      <c r="Q27" s="123">
        <v>34.5</v>
      </c>
    </row>
    <row r="28" spans="1:17" ht="11.45" customHeight="1" x14ac:dyDescent="0.25">
      <c r="A28" s="19" t="s">
        <v>20</v>
      </c>
      <c r="B28" s="76">
        <f t="shared" ref="B28:Q28" si="16">SUM(B29:B30)</f>
        <v>127</v>
      </c>
      <c r="C28" s="76">
        <f t="shared" si="16"/>
        <v>130</v>
      </c>
      <c r="D28" s="76">
        <f t="shared" si="16"/>
        <v>130.5</v>
      </c>
      <c r="E28" s="76">
        <f t="shared" si="16"/>
        <v>127</v>
      </c>
      <c r="F28" s="76">
        <f t="shared" si="16"/>
        <v>128</v>
      </c>
      <c r="G28" s="76">
        <f t="shared" si="16"/>
        <v>130.5</v>
      </c>
      <c r="H28" s="76">
        <f t="shared" si="16"/>
        <v>130.5</v>
      </c>
      <c r="I28" s="76">
        <f t="shared" si="16"/>
        <v>130.5</v>
      </c>
      <c r="J28" s="76">
        <f t="shared" si="16"/>
        <v>130.5</v>
      </c>
      <c r="K28" s="76">
        <f t="shared" si="16"/>
        <v>130.5</v>
      </c>
      <c r="L28" s="76">
        <f t="shared" si="16"/>
        <v>130.5</v>
      </c>
      <c r="M28" s="76">
        <f t="shared" si="16"/>
        <v>130.5</v>
      </c>
      <c r="N28" s="76">
        <f t="shared" si="16"/>
        <v>132</v>
      </c>
      <c r="O28" s="76">
        <f t="shared" si="16"/>
        <v>132</v>
      </c>
      <c r="P28" s="76">
        <f t="shared" si="16"/>
        <v>132</v>
      </c>
      <c r="Q28" s="76">
        <f t="shared" si="16"/>
        <v>132</v>
      </c>
    </row>
    <row r="29" spans="1:17" ht="11.45" customHeight="1" x14ac:dyDescent="0.25">
      <c r="A29" s="62" t="s">
        <v>17</v>
      </c>
      <c r="B29" s="77">
        <v>0</v>
      </c>
      <c r="C29" s="77">
        <v>0</v>
      </c>
      <c r="D29" s="77">
        <v>0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1:17" ht="11.45" customHeight="1" x14ac:dyDescent="0.25">
      <c r="A30" s="62" t="s">
        <v>16</v>
      </c>
      <c r="B30" s="77">
        <v>127</v>
      </c>
      <c r="C30" s="77">
        <v>130</v>
      </c>
      <c r="D30" s="77">
        <v>130.5</v>
      </c>
      <c r="E30" s="77">
        <v>127</v>
      </c>
      <c r="F30" s="77">
        <v>128</v>
      </c>
      <c r="G30" s="77">
        <v>130.5</v>
      </c>
      <c r="H30" s="77">
        <v>130.5</v>
      </c>
      <c r="I30" s="77">
        <v>130.5</v>
      </c>
      <c r="J30" s="77">
        <v>130.5</v>
      </c>
      <c r="K30" s="77">
        <v>130.5</v>
      </c>
      <c r="L30" s="77">
        <v>130.5</v>
      </c>
      <c r="M30" s="77">
        <v>130.5</v>
      </c>
      <c r="N30" s="77">
        <v>132</v>
      </c>
      <c r="O30" s="77">
        <v>132</v>
      </c>
      <c r="P30" s="77">
        <v>132</v>
      </c>
      <c r="Q30" s="77">
        <v>132</v>
      </c>
    </row>
    <row r="31" spans="1:17" ht="11.45" customHeight="1" x14ac:dyDescent="0.25">
      <c r="A31" s="118" t="s">
        <v>19</v>
      </c>
      <c r="B31" s="122">
        <v>0</v>
      </c>
      <c r="C31" s="122">
        <v>0</v>
      </c>
      <c r="D31" s="122">
        <v>0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</row>
    <row r="32" spans="1:17" ht="11.45" customHeight="1" x14ac:dyDescent="0.25">
      <c r="A32" s="25" t="s">
        <v>18</v>
      </c>
      <c r="B32" s="79">
        <f t="shared" ref="B32:Q32" si="17">SUM(B33:B34)</f>
        <v>81.5</v>
      </c>
      <c r="C32" s="79">
        <f t="shared" si="17"/>
        <v>86.5</v>
      </c>
      <c r="D32" s="79">
        <f t="shared" si="17"/>
        <v>86.5</v>
      </c>
      <c r="E32" s="79">
        <f t="shared" si="17"/>
        <v>86.5</v>
      </c>
      <c r="F32" s="79">
        <f t="shared" si="17"/>
        <v>89</v>
      </c>
      <c r="G32" s="79">
        <f t="shared" si="17"/>
        <v>76.5</v>
      </c>
      <c r="H32" s="79">
        <f t="shared" si="17"/>
        <v>76.5</v>
      </c>
      <c r="I32" s="79">
        <f t="shared" si="17"/>
        <v>78</v>
      </c>
      <c r="J32" s="79">
        <f t="shared" si="17"/>
        <v>80</v>
      </c>
      <c r="K32" s="79">
        <f t="shared" si="17"/>
        <v>80</v>
      </c>
      <c r="L32" s="79">
        <f t="shared" si="17"/>
        <v>80</v>
      </c>
      <c r="M32" s="79">
        <f t="shared" si="17"/>
        <v>80</v>
      </c>
      <c r="N32" s="79">
        <f t="shared" si="17"/>
        <v>80.5</v>
      </c>
      <c r="O32" s="79">
        <f t="shared" si="17"/>
        <v>80.5</v>
      </c>
      <c r="P32" s="79">
        <f t="shared" si="17"/>
        <v>80.5</v>
      </c>
      <c r="Q32" s="79">
        <f t="shared" si="17"/>
        <v>80.5</v>
      </c>
    </row>
    <row r="33" spans="1:17" ht="11.45" customHeight="1" x14ac:dyDescent="0.25">
      <c r="A33" s="116" t="s">
        <v>17</v>
      </c>
      <c r="B33" s="77">
        <v>0</v>
      </c>
      <c r="C33" s="77">
        <v>0</v>
      </c>
      <c r="D33" s="77">
        <v>0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1:17" ht="11.45" customHeight="1" x14ac:dyDescent="0.25">
      <c r="A34" s="93" t="s">
        <v>16</v>
      </c>
      <c r="B34" s="74">
        <v>81.5</v>
      </c>
      <c r="C34" s="74">
        <v>86.5</v>
      </c>
      <c r="D34" s="74">
        <v>86.5</v>
      </c>
      <c r="E34" s="74">
        <v>86.5</v>
      </c>
      <c r="F34" s="74">
        <v>89</v>
      </c>
      <c r="G34" s="74">
        <v>76.5</v>
      </c>
      <c r="H34" s="74">
        <v>76.5</v>
      </c>
      <c r="I34" s="74">
        <v>78</v>
      </c>
      <c r="J34" s="74">
        <v>80</v>
      </c>
      <c r="K34" s="74">
        <v>80</v>
      </c>
      <c r="L34" s="74">
        <v>80</v>
      </c>
      <c r="M34" s="74">
        <v>80</v>
      </c>
      <c r="N34" s="74">
        <v>80.5</v>
      </c>
      <c r="O34" s="74">
        <v>80.5</v>
      </c>
      <c r="P34" s="74">
        <v>80.5</v>
      </c>
      <c r="Q34" s="74">
        <v>80.5</v>
      </c>
    </row>
    <row r="36" spans="1:17" ht="11.45" customHeight="1" x14ac:dyDescent="0.25">
      <c r="A36" s="27" t="s">
        <v>113</v>
      </c>
      <c r="B36" s="68">
        <f t="shared" ref="B36:Q36" si="18">B37+B43</f>
        <v>249.5</v>
      </c>
      <c r="C36" s="68">
        <f t="shared" si="18"/>
        <v>258.5</v>
      </c>
      <c r="D36" s="68">
        <f t="shared" si="18"/>
        <v>259.5</v>
      </c>
      <c r="E36" s="68">
        <f t="shared" si="18"/>
        <v>257</v>
      </c>
      <c r="F36" s="68">
        <f t="shared" si="18"/>
        <v>260.5</v>
      </c>
      <c r="G36" s="68">
        <f t="shared" si="18"/>
        <v>253.5</v>
      </c>
      <c r="H36" s="68">
        <f t="shared" si="18"/>
        <v>254</v>
      </c>
      <c r="I36" s="68">
        <f t="shared" si="18"/>
        <v>258</v>
      </c>
      <c r="J36" s="68">
        <f t="shared" si="18"/>
        <v>257.5</v>
      </c>
      <c r="K36" s="68">
        <f t="shared" si="18"/>
        <v>251.5</v>
      </c>
      <c r="L36" s="68">
        <f t="shared" si="18"/>
        <v>251.5</v>
      </c>
      <c r="M36" s="68">
        <f t="shared" si="18"/>
        <v>251.5</v>
      </c>
      <c r="N36" s="68">
        <f t="shared" si="18"/>
        <v>252.5</v>
      </c>
      <c r="O36" s="68">
        <f t="shared" si="18"/>
        <v>251.5</v>
      </c>
      <c r="P36" s="68">
        <f t="shared" si="18"/>
        <v>249</v>
      </c>
      <c r="Q36" s="68">
        <f t="shared" si="18"/>
        <v>247</v>
      </c>
    </row>
    <row r="37" spans="1:17" ht="11.45" customHeight="1" x14ac:dyDescent="0.25">
      <c r="A37" s="25" t="s">
        <v>39</v>
      </c>
      <c r="B37" s="79">
        <f t="shared" ref="B37:Q37" si="19">SUM(B38,B39,B42)</f>
        <v>168</v>
      </c>
      <c r="C37" s="79">
        <f t="shared" si="19"/>
        <v>172</v>
      </c>
      <c r="D37" s="79">
        <f t="shared" si="19"/>
        <v>173</v>
      </c>
      <c r="E37" s="79">
        <f t="shared" si="19"/>
        <v>170.5</v>
      </c>
      <c r="F37" s="79">
        <f t="shared" si="19"/>
        <v>171.5</v>
      </c>
      <c r="G37" s="79">
        <f t="shared" si="19"/>
        <v>177</v>
      </c>
      <c r="H37" s="79">
        <f t="shared" si="19"/>
        <v>177.5</v>
      </c>
      <c r="I37" s="79">
        <f t="shared" si="19"/>
        <v>180</v>
      </c>
      <c r="J37" s="79">
        <f t="shared" si="19"/>
        <v>177.5</v>
      </c>
      <c r="K37" s="79">
        <f t="shared" si="19"/>
        <v>171.5</v>
      </c>
      <c r="L37" s="79">
        <f t="shared" si="19"/>
        <v>171.5</v>
      </c>
      <c r="M37" s="79">
        <f t="shared" si="19"/>
        <v>171.5</v>
      </c>
      <c r="N37" s="79">
        <f t="shared" si="19"/>
        <v>172</v>
      </c>
      <c r="O37" s="79">
        <f t="shared" si="19"/>
        <v>171</v>
      </c>
      <c r="P37" s="79">
        <f t="shared" si="19"/>
        <v>168.5</v>
      </c>
      <c r="Q37" s="79">
        <f t="shared" si="19"/>
        <v>166.5</v>
      </c>
    </row>
    <row r="38" spans="1:17" ht="11.45" customHeight="1" x14ac:dyDescent="0.25">
      <c r="A38" s="91" t="s">
        <v>21</v>
      </c>
      <c r="B38" s="123">
        <v>41</v>
      </c>
      <c r="C38" s="123">
        <v>42</v>
      </c>
      <c r="D38" s="123">
        <v>42.5</v>
      </c>
      <c r="E38" s="123">
        <v>43.5</v>
      </c>
      <c r="F38" s="123">
        <v>43.5</v>
      </c>
      <c r="G38" s="123">
        <v>46.5</v>
      </c>
      <c r="H38" s="123">
        <v>47</v>
      </c>
      <c r="I38" s="123">
        <v>49.5</v>
      </c>
      <c r="J38" s="123">
        <v>47</v>
      </c>
      <c r="K38" s="123">
        <v>41</v>
      </c>
      <c r="L38" s="123">
        <v>41</v>
      </c>
      <c r="M38" s="123">
        <v>41</v>
      </c>
      <c r="N38" s="123">
        <v>40</v>
      </c>
      <c r="O38" s="123">
        <v>39</v>
      </c>
      <c r="P38" s="123">
        <v>36.5</v>
      </c>
      <c r="Q38" s="123">
        <v>34.5</v>
      </c>
    </row>
    <row r="39" spans="1:17" ht="11.45" customHeight="1" x14ac:dyDescent="0.25">
      <c r="A39" s="19" t="s">
        <v>20</v>
      </c>
      <c r="B39" s="76">
        <f t="shared" ref="B39:Q39" si="20">SUM(B40:B41)</f>
        <v>127</v>
      </c>
      <c r="C39" s="76">
        <f t="shared" si="20"/>
        <v>130</v>
      </c>
      <c r="D39" s="76">
        <f t="shared" si="20"/>
        <v>130.5</v>
      </c>
      <c r="E39" s="76">
        <f t="shared" si="20"/>
        <v>127</v>
      </c>
      <c r="F39" s="76">
        <f t="shared" si="20"/>
        <v>128</v>
      </c>
      <c r="G39" s="76">
        <f t="shared" si="20"/>
        <v>130.5</v>
      </c>
      <c r="H39" s="76">
        <f t="shared" si="20"/>
        <v>130.5</v>
      </c>
      <c r="I39" s="76">
        <f t="shared" si="20"/>
        <v>130.5</v>
      </c>
      <c r="J39" s="76">
        <f t="shared" si="20"/>
        <v>130.5</v>
      </c>
      <c r="K39" s="76">
        <f t="shared" si="20"/>
        <v>130.5</v>
      </c>
      <c r="L39" s="76">
        <f t="shared" si="20"/>
        <v>130.5</v>
      </c>
      <c r="M39" s="76">
        <f t="shared" si="20"/>
        <v>130.5</v>
      </c>
      <c r="N39" s="76">
        <f t="shared" si="20"/>
        <v>132</v>
      </c>
      <c r="O39" s="76">
        <f t="shared" si="20"/>
        <v>132</v>
      </c>
      <c r="P39" s="76">
        <f t="shared" si="20"/>
        <v>132</v>
      </c>
      <c r="Q39" s="76">
        <f t="shared" si="20"/>
        <v>132</v>
      </c>
    </row>
    <row r="40" spans="1:17" ht="11.45" customHeight="1" x14ac:dyDescent="0.25">
      <c r="A40" s="62" t="s">
        <v>17</v>
      </c>
      <c r="B40" s="77">
        <v>0</v>
      </c>
      <c r="C40" s="77">
        <v>0</v>
      </c>
      <c r="D40" s="77">
        <v>0</v>
      </c>
      <c r="E40" s="77">
        <v>0</v>
      </c>
      <c r="F40" s="77">
        <v>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1:17" ht="11.45" customHeight="1" x14ac:dyDescent="0.25">
      <c r="A41" s="62" t="s">
        <v>16</v>
      </c>
      <c r="B41" s="77">
        <v>127</v>
      </c>
      <c r="C41" s="77">
        <v>130</v>
      </c>
      <c r="D41" s="77">
        <v>130.5</v>
      </c>
      <c r="E41" s="77">
        <v>127</v>
      </c>
      <c r="F41" s="77">
        <v>128</v>
      </c>
      <c r="G41" s="77">
        <v>130.5</v>
      </c>
      <c r="H41" s="77">
        <v>130.5</v>
      </c>
      <c r="I41" s="77">
        <v>130.5</v>
      </c>
      <c r="J41" s="77">
        <v>130.5</v>
      </c>
      <c r="K41" s="77">
        <v>130.5</v>
      </c>
      <c r="L41" s="77">
        <v>130.5</v>
      </c>
      <c r="M41" s="77">
        <v>130.5</v>
      </c>
      <c r="N41" s="77">
        <v>132</v>
      </c>
      <c r="O41" s="77">
        <v>132</v>
      </c>
      <c r="P41" s="77">
        <v>132</v>
      </c>
      <c r="Q41" s="77">
        <v>132</v>
      </c>
    </row>
    <row r="42" spans="1:17" ht="11.45" customHeight="1" x14ac:dyDescent="0.25">
      <c r="A42" s="118" t="s">
        <v>19</v>
      </c>
      <c r="B42" s="122">
        <v>0</v>
      </c>
      <c r="C42" s="122">
        <v>0</v>
      </c>
      <c r="D42" s="122">
        <v>0</v>
      </c>
      <c r="E42" s="122">
        <v>0</v>
      </c>
      <c r="F42" s="122">
        <v>0</v>
      </c>
      <c r="G42" s="122">
        <v>0</v>
      </c>
      <c r="H42" s="122">
        <v>0</v>
      </c>
      <c r="I42" s="122">
        <v>0</v>
      </c>
      <c r="J42" s="122">
        <v>0</v>
      </c>
      <c r="K42" s="122">
        <v>0</v>
      </c>
      <c r="L42" s="122">
        <v>0</v>
      </c>
      <c r="M42" s="122">
        <v>0</v>
      </c>
      <c r="N42" s="122">
        <v>0</v>
      </c>
      <c r="O42" s="122">
        <v>0</v>
      </c>
      <c r="P42" s="122">
        <v>0</v>
      </c>
      <c r="Q42" s="122">
        <v>0</v>
      </c>
    </row>
    <row r="43" spans="1:17" ht="11.45" customHeight="1" x14ac:dyDescent="0.25">
      <c r="A43" s="25" t="s">
        <v>18</v>
      </c>
      <c r="B43" s="79">
        <f t="shared" ref="B43:Q43" si="21">SUM(B44:B45)</f>
        <v>81.5</v>
      </c>
      <c r="C43" s="79">
        <f t="shared" si="21"/>
        <v>86.5</v>
      </c>
      <c r="D43" s="79">
        <f t="shared" si="21"/>
        <v>86.5</v>
      </c>
      <c r="E43" s="79">
        <f t="shared" si="21"/>
        <v>86.5</v>
      </c>
      <c r="F43" s="79">
        <f t="shared" si="21"/>
        <v>89</v>
      </c>
      <c r="G43" s="79">
        <f t="shared" si="21"/>
        <v>76.5</v>
      </c>
      <c r="H43" s="79">
        <f t="shared" si="21"/>
        <v>76.5</v>
      </c>
      <c r="I43" s="79">
        <f t="shared" si="21"/>
        <v>78</v>
      </c>
      <c r="J43" s="79">
        <f t="shared" si="21"/>
        <v>80</v>
      </c>
      <c r="K43" s="79">
        <f t="shared" si="21"/>
        <v>80</v>
      </c>
      <c r="L43" s="79">
        <f t="shared" si="21"/>
        <v>80</v>
      </c>
      <c r="M43" s="79">
        <f t="shared" si="21"/>
        <v>80</v>
      </c>
      <c r="N43" s="79">
        <f t="shared" si="21"/>
        <v>80.5</v>
      </c>
      <c r="O43" s="79">
        <f t="shared" si="21"/>
        <v>80.5</v>
      </c>
      <c r="P43" s="79">
        <f t="shared" si="21"/>
        <v>80.5</v>
      </c>
      <c r="Q43" s="79">
        <f t="shared" si="21"/>
        <v>80.5</v>
      </c>
    </row>
    <row r="44" spans="1:17" ht="11.45" customHeight="1" x14ac:dyDescent="0.25">
      <c r="A44" s="116" t="s">
        <v>17</v>
      </c>
      <c r="B44" s="77">
        <v>0</v>
      </c>
      <c r="C44" s="77">
        <v>0</v>
      </c>
      <c r="D44" s="77">
        <v>0</v>
      </c>
      <c r="E44" s="77">
        <v>0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1:17" ht="11.45" customHeight="1" x14ac:dyDescent="0.25">
      <c r="A45" s="93" t="s">
        <v>16</v>
      </c>
      <c r="B45" s="74">
        <v>81.5</v>
      </c>
      <c r="C45" s="74">
        <v>86.5</v>
      </c>
      <c r="D45" s="74">
        <v>86.5</v>
      </c>
      <c r="E45" s="74">
        <v>86.5</v>
      </c>
      <c r="F45" s="74">
        <v>89</v>
      </c>
      <c r="G45" s="74">
        <v>76.5</v>
      </c>
      <c r="H45" s="74">
        <v>76.5</v>
      </c>
      <c r="I45" s="74">
        <v>78</v>
      </c>
      <c r="J45" s="74">
        <v>80</v>
      </c>
      <c r="K45" s="74">
        <v>80</v>
      </c>
      <c r="L45" s="74">
        <v>80</v>
      </c>
      <c r="M45" s="74">
        <v>80</v>
      </c>
      <c r="N45" s="74">
        <v>80.5</v>
      </c>
      <c r="O45" s="74">
        <v>80.5</v>
      </c>
      <c r="P45" s="74">
        <v>80.5</v>
      </c>
      <c r="Q45" s="74">
        <v>80.5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9</v>
      </c>
      <c r="D47" s="68">
        <f t="shared" si="22"/>
        <v>1</v>
      </c>
      <c r="E47" s="68">
        <f t="shared" si="22"/>
        <v>1</v>
      </c>
      <c r="F47" s="68">
        <f t="shared" si="22"/>
        <v>3.5</v>
      </c>
      <c r="G47" s="68">
        <f t="shared" si="22"/>
        <v>5.5</v>
      </c>
      <c r="H47" s="68">
        <f t="shared" si="22"/>
        <v>0.5</v>
      </c>
      <c r="I47" s="68">
        <f t="shared" si="22"/>
        <v>4</v>
      </c>
      <c r="J47" s="68">
        <f t="shared" si="22"/>
        <v>2</v>
      </c>
      <c r="K47" s="68">
        <f t="shared" si="22"/>
        <v>0</v>
      </c>
      <c r="L47" s="68">
        <f t="shared" si="22"/>
        <v>0</v>
      </c>
      <c r="M47" s="68">
        <f t="shared" si="22"/>
        <v>0</v>
      </c>
      <c r="N47" s="68">
        <f t="shared" si="22"/>
        <v>2</v>
      </c>
      <c r="O47" s="68">
        <f t="shared" si="22"/>
        <v>0</v>
      </c>
      <c r="P47" s="68">
        <f t="shared" si="22"/>
        <v>0</v>
      </c>
      <c r="Q47" s="68">
        <f t="shared" si="22"/>
        <v>0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4</v>
      </c>
      <c r="D48" s="79">
        <f t="shared" si="23"/>
        <v>1</v>
      </c>
      <c r="E48" s="79">
        <f t="shared" si="23"/>
        <v>1</v>
      </c>
      <c r="F48" s="79">
        <f t="shared" si="23"/>
        <v>1</v>
      </c>
      <c r="G48" s="79">
        <f t="shared" si="23"/>
        <v>5.5</v>
      </c>
      <c r="H48" s="79">
        <f t="shared" si="23"/>
        <v>0.5</v>
      </c>
      <c r="I48" s="79">
        <f t="shared" si="23"/>
        <v>2.5</v>
      </c>
      <c r="J48" s="79">
        <f t="shared" si="23"/>
        <v>0</v>
      </c>
      <c r="K48" s="79">
        <f t="shared" si="23"/>
        <v>0</v>
      </c>
      <c r="L48" s="79">
        <f t="shared" si="23"/>
        <v>0</v>
      </c>
      <c r="M48" s="79">
        <f t="shared" si="23"/>
        <v>0</v>
      </c>
      <c r="N48" s="79">
        <f t="shared" si="23"/>
        <v>1.5</v>
      </c>
      <c r="O48" s="79">
        <f t="shared" si="23"/>
        <v>0</v>
      </c>
      <c r="P48" s="79">
        <f t="shared" si="23"/>
        <v>0</v>
      </c>
      <c r="Q48" s="79">
        <f t="shared" si="23"/>
        <v>0</v>
      </c>
    </row>
    <row r="49" spans="1:17" ht="11.45" customHeight="1" x14ac:dyDescent="0.25">
      <c r="A49" s="91" t="s">
        <v>21</v>
      </c>
      <c r="B49" s="121"/>
      <c r="C49" s="123">
        <v>1</v>
      </c>
      <c r="D49" s="123">
        <v>0.5</v>
      </c>
      <c r="E49" s="123">
        <v>1</v>
      </c>
      <c r="F49" s="123">
        <v>0</v>
      </c>
      <c r="G49" s="123">
        <v>3</v>
      </c>
      <c r="H49" s="123">
        <v>0.5</v>
      </c>
      <c r="I49" s="123">
        <v>2.5</v>
      </c>
      <c r="J49" s="123">
        <v>0</v>
      </c>
      <c r="K49" s="123">
        <v>0</v>
      </c>
      <c r="L49" s="123">
        <v>0</v>
      </c>
      <c r="M49" s="123">
        <v>0</v>
      </c>
      <c r="N49" s="123">
        <v>0</v>
      </c>
      <c r="O49" s="123">
        <v>0</v>
      </c>
      <c r="P49" s="123">
        <v>0</v>
      </c>
      <c r="Q49" s="123">
        <v>0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3</v>
      </c>
      <c r="D50" s="76">
        <f t="shared" si="24"/>
        <v>0.5</v>
      </c>
      <c r="E50" s="76">
        <f t="shared" si="24"/>
        <v>0</v>
      </c>
      <c r="F50" s="76">
        <f t="shared" si="24"/>
        <v>1</v>
      </c>
      <c r="G50" s="76">
        <f t="shared" si="24"/>
        <v>2.5</v>
      </c>
      <c r="H50" s="76">
        <f t="shared" si="24"/>
        <v>0</v>
      </c>
      <c r="I50" s="76">
        <f t="shared" si="24"/>
        <v>0</v>
      </c>
      <c r="J50" s="76">
        <f t="shared" si="24"/>
        <v>0</v>
      </c>
      <c r="K50" s="76">
        <f t="shared" si="24"/>
        <v>0</v>
      </c>
      <c r="L50" s="76">
        <f t="shared" si="24"/>
        <v>0</v>
      </c>
      <c r="M50" s="76">
        <f t="shared" si="24"/>
        <v>0</v>
      </c>
      <c r="N50" s="76">
        <f t="shared" si="24"/>
        <v>1.5</v>
      </c>
      <c r="O50" s="76">
        <f t="shared" si="24"/>
        <v>0</v>
      </c>
      <c r="P50" s="76">
        <f t="shared" si="24"/>
        <v>0</v>
      </c>
      <c r="Q50" s="76">
        <f t="shared" si="24"/>
        <v>0</v>
      </c>
    </row>
    <row r="51" spans="1:17" ht="11.45" customHeight="1" x14ac:dyDescent="0.25">
      <c r="A51" s="62" t="s">
        <v>17</v>
      </c>
      <c r="B51" s="42"/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16</v>
      </c>
      <c r="B52" s="42"/>
      <c r="C52" s="77">
        <v>3</v>
      </c>
      <c r="D52" s="77">
        <v>0.5</v>
      </c>
      <c r="E52" s="77">
        <v>0</v>
      </c>
      <c r="F52" s="77">
        <v>1</v>
      </c>
      <c r="G52" s="77">
        <v>2.5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1.5</v>
      </c>
      <c r="O52" s="77">
        <v>0</v>
      </c>
      <c r="P52" s="77">
        <v>0</v>
      </c>
      <c r="Q52" s="77">
        <v>0</v>
      </c>
    </row>
    <row r="53" spans="1:17" ht="11.45" customHeight="1" x14ac:dyDescent="0.25">
      <c r="A53" s="118" t="s">
        <v>19</v>
      </c>
      <c r="B53" s="120"/>
      <c r="C53" s="122">
        <v>0</v>
      </c>
      <c r="D53" s="122">
        <v>0</v>
      </c>
      <c r="E53" s="122">
        <v>0</v>
      </c>
      <c r="F53" s="122">
        <v>0</v>
      </c>
      <c r="G53" s="122">
        <v>0</v>
      </c>
      <c r="H53" s="122">
        <v>0</v>
      </c>
      <c r="I53" s="122">
        <v>0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5</v>
      </c>
      <c r="D54" s="79">
        <f t="shared" si="25"/>
        <v>0</v>
      </c>
      <c r="E54" s="79">
        <f t="shared" si="25"/>
        <v>0</v>
      </c>
      <c r="F54" s="79">
        <f t="shared" si="25"/>
        <v>2.5</v>
      </c>
      <c r="G54" s="79">
        <f t="shared" si="25"/>
        <v>0</v>
      </c>
      <c r="H54" s="79">
        <f t="shared" si="25"/>
        <v>0</v>
      </c>
      <c r="I54" s="79">
        <f t="shared" si="25"/>
        <v>1.5</v>
      </c>
      <c r="J54" s="79">
        <f t="shared" si="25"/>
        <v>2</v>
      </c>
      <c r="K54" s="79">
        <f t="shared" si="25"/>
        <v>0</v>
      </c>
      <c r="L54" s="79">
        <f t="shared" si="25"/>
        <v>0</v>
      </c>
      <c r="M54" s="79">
        <f t="shared" si="25"/>
        <v>0</v>
      </c>
      <c r="N54" s="79">
        <f t="shared" si="25"/>
        <v>0.5</v>
      </c>
      <c r="O54" s="79">
        <f t="shared" si="25"/>
        <v>0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0</v>
      </c>
      <c r="D55" s="77">
        <v>0</v>
      </c>
      <c r="E55" s="77">
        <v>0</v>
      </c>
      <c r="F55" s="77">
        <v>0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5</v>
      </c>
      <c r="D56" s="74">
        <v>0</v>
      </c>
      <c r="E56" s="74">
        <v>0</v>
      </c>
      <c r="F56" s="74">
        <v>2.5</v>
      </c>
      <c r="G56" s="74">
        <v>0</v>
      </c>
      <c r="H56" s="74">
        <v>0</v>
      </c>
      <c r="I56" s="74">
        <v>1.5</v>
      </c>
      <c r="J56" s="74">
        <v>2</v>
      </c>
      <c r="K56" s="74">
        <v>0</v>
      </c>
      <c r="L56" s="74">
        <v>0</v>
      </c>
      <c r="M56" s="74">
        <v>0</v>
      </c>
      <c r="N56" s="74">
        <v>0.5</v>
      </c>
      <c r="O56" s="74">
        <v>0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83.034392587105501</v>
      </c>
      <c r="C61" s="79">
        <f t="shared" si="26"/>
        <v>88.034840388560042</v>
      </c>
      <c r="D61" s="79">
        <f t="shared" si="26"/>
        <v>84.728691858522808</v>
      </c>
      <c r="E61" s="79">
        <f t="shared" si="26"/>
        <v>81.756555877793787</v>
      </c>
      <c r="F61" s="79">
        <f t="shared" si="26"/>
        <v>83.678801132608342</v>
      </c>
      <c r="G61" s="79">
        <f t="shared" si="26"/>
        <v>87.368839912764997</v>
      </c>
      <c r="H61" s="79">
        <f t="shared" si="26"/>
        <v>82.976735008969825</v>
      </c>
      <c r="I61" s="79">
        <f t="shared" si="26"/>
        <v>78.258038605884934</v>
      </c>
      <c r="J61" s="79">
        <f t="shared" si="26"/>
        <v>79.648703930500432</v>
      </c>
      <c r="K61" s="79">
        <f t="shared" si="26"/>
        <v>78.501816701630574</v>
      </c>
      <c r="L61" s="79">
        <f t="shared" si="26"/>
        <v>76.423672672846109</v>
      </c>
      <c r="M61" s="79">
        <f t="shared" si="26"/>
        <v>78.693296979661838</v>
      </c>
      <c r="N61" s="79">
        <f t="shared" si="26"/>
        <v>81.493819597478748</v>
      </c>
      <c r="O61" s="79">
        <f t="shared" si="26"/>
        <v>78.682016711356255</v>
      </c>
      <c r="P61" s="79">
        <f t="shared" si="26"/>
        <v>80.599058591827529</v>
      </c>
      <c r="Q61" s="79">
        <f t="shared" si="26"/>
        <v>98.198517650429679</v>
      </c>
    </row>
    <row r="62" spans="1:17" ht="11.45" customHeight="1" x14ac:dyDescent="0.25">
      <c r="A62" s="91" t="s">
        <v>21</v>
      </c>
      <c r="B62" s="123">
        <f t="shared" ref="B62:Q62" si="27">IF(B5=0,0,B5/B16)</f>
        <v>75.600678655007911</v>
      </c>
      <c r="C62" s="123">
        <f t="shared" si="27"/>
        <v>75.656280165202517</v>
      </c>
      <c r="D62" s="123">
        <f t="shared" si="27"/>
        <v>74.398514405597055</v>
      </c>
      <c r="E62" s="123">
        <f t="shared" si="27"/>
        <v>74.502270387750826</v>
      </c>
      <c r="F62" s="123">
        <f t="shared" si="27"/>
        <v>73.458399484313233</v>
      </c>
      <c r="G62" s="123">
        <f t="shared" si="27"/>
        <v>73.012637964542122</v>
      </c>
      <c r="H62" s="123">
        <f t="shared" si="27"/>
        <v>73.30922339686137</v>
      </c>
      <c r="I62" s="123">
        <f t="shared" si="27"/>
        <v>70.748620293342128</v>
      </c>
      <c r="J62" s="123">
        <f t="shared" si="27"/>
        <v>73.958774617488217</v>
      </c>
      <c r="K62" s="123">
        <f t="shared" si="27"/>
        <v>73.784088265219253</v>
      </c>
      <c r="L62" s="123">
        <f t="shared" si="27"/>
        <v>73.903302759799686</v>
      </c>
      <c r="M62" s="123">
        <f t="shared" si="27"/>
        <v>75.385203295976737</v>
      </c>
      <c r="N62" s="123">
        <f t="shared" si="27"/>
        <v>75.20665091841586</v>
      </c>
      <c r="O62" s="123">
        <f t="shared" si="27"/>
        <v>75.369852483074553</v>
      </c>
      <c r="P62" s="123">
        <f t="shared" si="27"/>
        <v>75.850643243417679</v>
      </c>
      <c r="Q62" s="123">
        <f t="shared" si="27"/>
        <v>79.903955960293985</v>
      </c>
    </row>
    <row r="63" spans="1:17" ht="11.45" customHeight="1" x14ac:dyDescent="0.25">
      <c r="A63" s="19" t="s">
        <v>20</v>
      </c>
      <c r="B63" s="76">
        <f t="shared" ref="B63:Q63" si="28">IF(B6=0,0,B6/B17)</f>
        <v>84.042167498675298</v>
      </c>
      <c r="C63" s="76">
        <f t="shared" si="28"/>
        <v>89.908992043958563</v>
      </c>
      <c r="D63" s="76">
        <f t="shared" si="28"/>
        <v>86.329666638676613</v>
      </c>
      <c r="E63" s="76">
        <f t="shared" si="28"/>
        <v>83.037809647979145</v>
      </c>
      <c r="F63" s="76">
        <f t="shared" si="28"/>
        <v>85.615473293198406</v>
      </c>
      <c r="G63" s="76">
        <f t="shared" si="28"/>
        <v>90.519194562338441</v>
      </c>
      <c r="H63" s="76">
        <f t="shared" si="28"/>
        <v>84.922132327076199</v>
      </c>
      <c r="I63" s="76">
        <f t="shared" si="28"/>
        <v>79.803221050243849</v>
      </c>
      <c r="J63" s="76">
        <f t="shared" si="28"/>
        <v>80.64114435326799</v>
      </c>
      <c r="K63" s="76">
        <f t="shared" si="28"/>
        <v>79.155760841673086</v>
      </c>
      <c r="L63" s="76">
        <f t="shared" si="28"/>
        <v>76.744959007312218</v>
      </c>
      <c r="M63" s="76">
        <f t="shared" si="28"/>
        <v>79.131538686891702</v>
      </c>
      <c r="N63" s="76">
        <f t="shared" si="28"/>
        <v>82.303719996174806</v>
      </c>
      <c r="O63" s="76">
        <f t="shared" si="28"/>
        <v>79.067103630405029</v>
      </c>
      <c r="P63" s="76">
        <f t="shared" si="28"/>
        <v>81.103993971363977</v>
      </c>
      <c r="Q63" s="76">
        <f t="shared" si="28"/>
        <v>99.879944950367474</v>
      </c>
    </row>
    <row r="64" spans="1:17" ht="11.45" customHeight="1" x14ac:dyDescent="0.25">
      <c r="A64" s="62" t="s">
        <v>17</v>
      </c>
      <c r="B64" s="77">
        <f t="shared" ref="B64:Q64" si="29">IF(B7=0,0,B7/B18)</f>
        <v>0</v>
      </c>
      <c r="C64" s="77">
        <f t="shared" si="29"/>
        <v>0</v>
      </c>
      <c r="D64" s="77">
        <f t="shared" si="29"/>
        <v>0</v>
      </c>
      <c r="E64" s="77">
        <f t="shared" si="29"/>
        <v>0</v>
      </c>
      <c r="F64" s="77">
        <f t="shared" si="29"/>
        <v>0</v>
      </c>
      <c r="G64" s="77">
        <f t="shared" si="29"/>
        <v>0</v>
      </c>
      <c r="H64" s="77">
        <f t="shared" si="29"/>
        <v>0</v>
      </c>
      <c r="I64" s="77">
        <f t="shared" si="29"/>
        <v>0</v>
      </c>
      <c r="J64" s="77">
        <f t="shared" si="29"/>
        <v>0</v>
      </c>
      <c r="K64" s="77">
        <f t="shared" si="29"/>
        <v>0</v>
      </c>
      <c r="L64" s="77">
        <f t="shared" si="29"/>
        <v>0</v>
      </c>
      <c r="M64" s="77">
        <f t="shared" si="29"/>
        <v>0</v>
      </c>
      <c r="N64" s="77">
        <f t="shared" si="29"/>
        <v>0</v>
      </c>
      <c r="O64" s="77">
        <f t="shared" si="29"/>
        <v>0</v>
      </c>
      <c r="P64" s="77">
        <f t="shared" si="29"/>
        <v>0</v>
      </c>
      <c r="Q64" s="77">
        <f t="shared" si="29"/>
        <v>0</v>
      </c>
    </row>
    <row r="65" spans="1:17" ht="11.45" customHeight="1" x14ac:dyDescent="0.25">
      <c r="A65" s="62" t="s">
        <v>16</v>
      </c>
      <c r="B65" s="77">
        <f t="shared" ref="B65:Q65" si="30">IF(B8=0,0,B8/B19)</f>
        <v>84.042167498675298</v>
      </c>
      <c r="C65" s="77">
        <f t="shared" si="30"/>
        <v>89.908992043958563</v>
      </c>
      <c r="D65" s="77">
        <f t="shared" si="30"/>
        <v>86.329666638676613</v>
      </c>
      <c r="E65" s="77">
        <f t="shared" si="30"/>
        <v>83.037809647979145</v>
      </c>
      <c r="F65" s="77">
        <f t="shared" si="30"/>
        <v>85.615473293198406</v>
      </c>
      <c r="G65" s="77">
        <f t="shared" si="30"/>
        <v>90.519194562338441</v>
      </c>
      <c r="H65" s="77">
        <f t="shared" si="30"/>
        <v>84.922132327076199</v>
      </c>
      <c r="I65" s="77">
        <f t="shared" si="30"/>
        <v>79.803221050243849</v>
      </c>
      <c r="J65" s="77">
        <f t="shared" si="30"/>
        <v>80.64114435326799</v>
      </c>
      <c r="K65" s="77">
        <f t="shared" si="30"/>
        <v>79.155760841673086</v>
      </c>
      <c r="L65" s="77">
        <f t="shared" si="30"/>
        <v>76.744959007312218</v>
      </c>
      <c r="M65" s="77">
        <f t="shared" si="30"/>
        <v>79.131538686891702</v>
      </c>
      <c r="N65" s="77">
        <f t="shared" si="30"/>
        <v>82.303719996174806</v>
      </c>
      <c r="O65" s="77">
        <f t="shared" si="30"/>
        <v>79.067103630405029</v>
      </c>
      <c r="P65" s="77">
        <f t="shared" si="30"/>
        <v>81.103993971363977</v>
      </c>
      <c r="Q65" s="77">
        <f t="shared" si="30"/>
        <v>99.879944950367474</v>
      </c>
    </row>
    <row r="66" spans="1:17" ht="11.45" customHeight="1" x14ac:dyDescent="0.25">
      <c r="A66" s="118" t="s">
        <v>19</v>
      </c>
      <c r="B66" s="122">
        <f t="shared" ref="B66:Q66" si="31">IF(B9=0,0,B9/B20)</f>
        <v>0</v>
      </c>
      <c r="C66" s="122">
        <f t="shared" si="31"/>
        <v>0</v>
      </c>
      <c r="D66" s="122">
        <f t="shared" si="31"/>
        <v>0</v>
      </c>
      <c r="E66" s="122">
        <f t="shared" si="31"/>
        <v>0</v>
      </c>
      <c r="F66" s="122">
        <f t="shared" si="31"/>
        <v>0</v>
      </c>
      <c r="G66" s="122">
        <f t="shared" si="31"/>
        <v>0</v>
      </c>
      <c r="H66" s="122">
        <f t="shared" si="31"/>
        <v>0</v>
      </c>
      <c r="I66" s="122">
        <f t="shared" si="31"/>
        <v>0</v>
      </c>
      <c r="J66" s="122">
        <f t="shared" si="31"/>
        <v>0</v>
      </c>
      <c r="K66" s="122">
        <f t="shared" si="31"/>
        <v>0</v>
      </c>
      <c r="L66" s="122">
        <f t="shared" si="31"/>
        <v>0</v>
      </c>
      <c r="M66" s="122">
        <f t="shared" si="31"/>
        <v>0</v>
      </c>
      <c r="N66" s="122">
        <f t="shared" si="31"/>
        <v>0</v>
      </c>
      <c r="O66" s="122">
        <f t="shared" si="31"/>
        <v>0</v>
      </c>
      <c r="P66" s="122">
        <f t="shared" si="31"/>
        <v>0</v>
      </c>
      <c r="Q66" s="122">
        <f t="shared" si="31"/>
        <v>0</v>
      </c>
    </row>
    <row r="67" spans="1:17" ht="11.45" customHeight="1" x14ac:dyDescent="0.25">
      <c r="A67" s="25" t="s">
        <v>66</v>
      </c>
      <c r="B67" s="79">
        <f t="shared" ref="B67:Q67" si="32">IF(B10=0,0,B10/B21)</f>
        <v>820.6058539911362</v>
      </c>
      <c r="C67" s="79">
        <f t="shared" si="32"/>
        <v>910.87798421491243</v>
      </c>
      <c r="D67" s="79">
        <f t="shared" si="32"/>
        <v>1026.029654036244</v>
      </c>
      <c r="E67" s="79">
        <f t="shared" si="32"/>
        <v>766.94084704235206</v>
      </c>
      <c r="F67" s="79">
        <f t="shared" si="32"/>
        <v>646.14360015222644</v>
      </c>
      <c r="G67" s="79">
        <f t="shared" si="32"/>
        <v>859.75166565717734</v>
      </c>
      <c r="H67" s="79">
        <f t="shared" si="32"/>
        <v>901.49828509537269</v>
      </c>
      <c r="I67" s="79">
        <f t="shared" si="32"/>
        <v>889.06979601867772</v>
      </c>
      <c r="J67" s="79">
        <f t="shared" si="32"/>
        <v>914.58077206786322</v>
      </c>
      <c r="K67" s="79">
        <f t="shared" si="32"/>
        <v>888.83216336949579</v>
      </c>
      <c r="L67" s="79">
        <f t="shared" si="32"/>
        <v>847.121723749799</v>
      </c>
      <c r="M67" s="79">
        <f t="shared" si="32"/>
        <v>863.05254378648885</v>
      </c>
      <c r="N67" s="79">
        <f t="shared" si="32"/>
        <v>820.02480595342888</v>
      </c>
      <c r="O67" s="79">
        <f t="shared" si="32"/>
        <v>790.34004398578918</v>
      </c>
      <c r="P67" s="79">
        <f t="shared" si="32"/>
        <v>785.21056761705472</v>
      </c>
      <c r="Q67" s="79">
        <f t="shared" si="32"/>
        <v>712.87379624936636</v>
      </c>
    </row>
    <row r="68" spans="1:17" ht="11.45" customHeight="1" x14ac:dyDescent="0.25">
      <c r="A68" s="116" t="s">
        <v>17</v>
      </c>
      <c r="B68" s="77">
        <f t="shared" ref="B68:Q68" si="33">IF(B11=0,0,B11/B22)</f>
        <v>0</v>
      </c>
      <c r="C68" s="77">
        <f t="shared" si="33"/>
        <v>0</v>
      </c>
      <c r="D68" s="77">
        <f t="shared" si="33"/>
        <v>0</v>
      </c>
      <c r="E68" s="77">
        <f t="shared" si="33"/>
        <v>0</v>
      </c>
      <c r="F68" s="77">
        <f t="shared" si="33"/>
        <v>0</v>
      </c>
      <c r="G68" s="77">
        <f t="shared" si="33"/>
        <v>0</v>
      </c>
      <c r="H68" s="77">
        <f t="shared" si="33"/>
        <v>0</v>
      </c>
      <c r="I68" s="77">
        <f t="shared" si="33"/>
        <v>0</v>
      </c>
      <c r="J68" s="77">
        <f t="shared" si="33"/>
        <v>0</v>
      </c>
      <c r="K68" s="77">
        <f t="shared" si="33"/>
        <v>0</v>
      </c>
      <c r="L68" s="77">
        <f t="shared" si="33"/>
        <v>0</v>
      </c>
      <c r="M68" s="77">
        <f t="shared" si="33"/>
        <v>0</v>
      </c>
      <c r="N68" s="77">
        <f t="shared" si="33"/>
        <v>0</v>
      </c>
      <c r="O68" s="77">
        <f t="shared" si="33"/>
        <v>0</v>
      </c>
      <c r="P68" s="77">
        <f t="shared" si="33"/>
        <v>0</v>
      </c>
      <c r="Q68" s="77">
        <f t="shared" si="33"/>
        <v>0</v>
      </c>
    </row>
    <row r="69" spans="1:17" ht="11.45" customHeight="1" x14ac:dyDescent="0.25">
      <c r="A69" s="93" t="s">
        <v>16</v>
      </c>
      <c r="B69" s="74">
        <f t="shared" ref="B69:Q69" si="34">IF(B12=0,0,B12/B23)</f>
        <v>820.6058539911362</v>
      </c>
      <c r="C69" s="74">
        <f t="shared" si="34"/>
        <v>910.87798421491243</v>
      </c>
      <c r="D69" s="74">
        <f t="shared" si="34"/>
        <v>1026.029654036244</v>
      </c>
      <c r="E69" s="74">
        <f t="shared" si="34"/>
        <v>766.94084704235206</v>
      </c>
      <c r="F69" s="74">
        <f t="shared" si="34"/>
        <v>646.14360015222644</v>
      </c>
      <c r="G69" s="74">
        <f t="shared" si="34"/>
        <v>859.75166565717734</v>
      </c>
      <c r="H69" s="74">
        <f t="shared" si="34"/>
        <v>901.49828509537269</v>
      </c>
      <c r="I69" s="74">
        <f t="shared" si="34"/>
        <v>889.06979601867772</v>
      </c>
      <c r="J69" s="74">
        <f t="shared" si="34"/>
        <v>914.58077206786322</v>
      </c>
      <c r="K69" s="74">
        <f t="shared" si="34"/>
        <v>888.83216336949579</v>
      </c>
      <c r="L69" s="74">
        <f t="shared" si="34"/>
        <v>847.121723749799</v>
      </c>
      <c r="M69" s="74">
        <f t="shared" si="34"/>
        <v>863.05254378648885</v>
      </c>
      <c r="N69" s="74">
        <f t="shared" si="34"/>
        <v>820.02480595342888</v>
      </c>
      <c r="O69" s="74">
        <f t="shared" si="34"/>
        <v>790.34004398578918</v>
      </c>
      <c r="P69" s="74">
        <f t="shared" si="34"/>
        <v>785.21056761705472</v>
      </c>
      <c r="Q69" s="74">
        <f t="shared" si="34"/>
        <v>712.87379624936636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339.52380952380952</v>
      </c>
      <c r="C72" s="79">
        <f t="shared" ref="C72:Q72" si="35">IF(C37=0,0,(C38*C73+C39*C74+C42*C77)/C37)</f>
        <v>339.53488372093022</v>
      </c>
      <c r="D72" s="79">
        <f t="shared" si="35"/>
        <v>339.65317919075147</v>
      </c>
      <c r="E72" s="79">
        <f t="shared" si="35"/>
        <v>340.41055718475076</v>
      </c>
      <c r="F72" s="79">
        <f t="shared" si="35"/>
        <v>340.29154518950435</v>
      </c>
      <c r="G72" s="79">
        <f t="shared" si="35"/>
        <v>341.0169491525424</v>
      </c>
      <c r="H72" s="79">
        <f t="shared" si="35"/>
        <v>341.18309859154931</v>
      </c>
      <c r="I72" s="79">
        <f t="shared" si="35"/>
        <v>342</v>
      </c>
      <c r="J72" s="79">
        <f t="shared" si="35"/>
        <v>341.18309859154931</v>
      </c>
      <c r="K72" s="79">
        <f t="shared" si="35"/>
        <v>339.1253644314869</v>
      </c>
      <c r="L72" s="79">
        <f t="shared" si="35"/>
        <v>339.1253644314869</v>
      </c>
      <c r="M72" s="79">
        <f t="shared" si="35"/>
        <v>339.1253644314869</v>
      </c>
      <c r="N72" s="79">
        <f t="shared" si="35"/>
        <v>338.60465116279067</v>
      </c>
      <c r="O72" s="79">
        <f t="shared" si="35"/>
        <v>338.24561403508773</v>
      </c>
      <c r="P72" s="79">
        <f t="shared" si="35"/>
        <v>337.32937685459939</v>
      </c>
      <c r="Q72" s="79">
        <f t="shared" si="35"/>
        <v>336.5765765765766</v>
      </c>
    </row>
    <row r="73" spans="1:17" ht="11.45" customHeight="1" x14ac:dyDescent="0.25">
      <c r="A73" s="91" t="s">
        <v>21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0</v>
      </c>
      <c r="C75" s="77">
        <v>0</v>
      </c>
      <c r="D75" s="77">
        <v>0</v>
      </c>
      <c r="E75" s="77">
        <v>0</v>
      </c>
      <c r="F75" s="77">
        <v>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0</v>
      </c>
      <c r="C77" s="122">
        <v>0</v>
      </c>
      <c r="D77" s="122">
        <v>0</v>
      </c>
      <c r="E77" s="122">
        <v>0</v>
      </c>
      <c r="F77" s="122">
        <v>0</v>
      </c>
      <c r="G77" s="122">
        <v>0</v>
      </c>
      <c r="H77" s="122">
        <v>0</v>
      </c>
      <c r="I77" s="122">
        <v>0</v>
      </c>
      <c r="J77" s="122">
        <v>0</v>
      </c>
      <c r="K77" s="122">
        <v>0</v>
      </c>
      <c r="L77" s="122">
        <v>0</v>
      </c>
      <c r="M77" s="122">
        <v>0</v>
      </c>
      <c r="N77" s="122">
        <v>0</v>
      </c>
      <c r="O77" s="122">
        <v>0</v>
      </c>
      <c r="P77" s="122">
        <v>0</v>
      </c>
      <c r="Q77" s="122">
        <v>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0</v>
      </c>
      <c r="C79" s="77">
        <v>0</v>
      </c>
      <c r="D79" s="77">
        <v>0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1:17" ht="11.45" customHeight="1" x14ac:dyDescent="0.25">
      <c r="A80" s="93" t="s">
        <v>16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0.24456132459035282</v>
      </c>
      <c r="C83" s="168">
        <f t="shared" ref="C83:Q83" si="38">IF(C61=0,0,C61/C72)</f>
        <v>0.25928069429507411</v>
      </c>
      <c r="D83" s="168">
        <f t="shared" si="38"/>
        <v>0.24945649577134862</v>
      </c>
      <c r="E83" s="168">
        <f t="shared" si="38"/>
        <v>0.24017044757346381</v>
      </c>
      <c r="F83" s="168">
        <f t="shared" si="38"/>
        <v>0.24590326240990973</v>
      </c>
      <c r="G83" s="168">
        <f t="shared" si="38"/>
        <v>0.25620087250761103</v>
      </c>
      <c r="H83" s="168">
        <f t="shared" si="38"/>
        <v>0.24320294689716221</v>
      </c>
      <c r="I83" s="168">
        <f t="shared" si="38"/>
        <v>0.22882467428621325</v>
      </c>
      <c r="J83" s="168">
        <f t="shared" si="38"/>
        <v>0.23344856254398655</v>
      </c>
      <c r="K83" s="168">
        <f t="shared" si="38"/>
        <v>0.23148317682822631</v>
      </c>
      <c r="L83" s="168">
        <f t="shared" si="38"/>
        <v>0.22535522461129825</v>
      </c>
      <c r="M83" s="168">
        <f t="shared" si="38"/>
        <v>0.23204780660268234</v>
      </c>
      <c r="N83" s="168">
        <f t="shared" si="38"/>
        <v>0.24067542875629028</v>
      </c>
      <c r="O83" s="168">
        <f t="shared" si="38"/>
        <v>0.23261799546407191</v>
      </c>
      <c r="P83" s="168">
        <f t="shared" si="38"/>
        <v>0.23893281795782792</v>
      </c>
      <c r="Q83" s="168">
        <f t="shared" si="38"/>
        <v>0.29175683777295752</v>
      </c>
    </row>
    <row r="84" spans="1:17" ht="11.45" customHeight="1" x14ac:dyDescent="0.25">
      <c r="A84" s="91" t="s">
        <v>21</v>
      </c>
      <c r="B84" s="169">
        <f t="shared" ref="B84:Q84" si="39">IF(B62=0,0,B62/B73)</f>
        <v>0.18900169663751978</v>
      </c>
      <c r="C84" s="169">
        <f t="shared" si="39"/>
        <v>0.18914070041300629</v>
      </c>
      <c r="D84" s="169">
        <f t="shared" si="39"/>
        <v>0.18599628601399265</v>
      </c>
      <c r="E84" s="169">
        <f t="shared" si="39"/>
        <v>0.18625567596937706</v>
      </c>
      <c r="F84" s="169">
        <f t="shared" si="39"/>
        <v>0.18364599871078308</v>
      </c>
      <c r="G84" s="169">
        <f t="shared" si="39"/>
        <v>0.18253159491135532</v>
      </c>
      <c r="H84" s="169">
        <f t="shared" si="39"/>
        <v>0.18327305849215342</v>
      </c>
      <c r="I84" s="169">
        <f t="shared" si="39"/>
        <v>0.17687155073335531</v>
      </c>
      <c r="J84" s="169">
        <f t="shared" si="39"/>
        <v>0.18489693654372055</v>
      </c>
      <c r="K84" s="169">
        <f t="shared" si="39"/>
        <v>0.18446022066304812</v>
      </c>
      <c r="L84" s="169">
        <f t="shared" si="39"/>
        <v>0.18475825689949921</v>
      </c>
      <c r="M84" s="169">
        <f t="shared" si="39"/>
        <v>0.18846300823994183</v>
      </c>
      <c r="N84" s="169">
        <f t="shared" si="39"/>
        <v>0.18801662729603966</v>
      </c>
      <c r="O84" s="169">
        <f t="shared" si="39"/>
        <v>0.18842463120768638</v>
      </c>
      <c r="P84" s="169">
        <f t="shared" si="39"/>
        <v>0.1896266081085442</v>
      </c>
      <c r="Q84" s="169">
        <f t="shared" si="39"/>
        <v>0.19975988990073495</v>
      </c>
    </row>
    <row r="85" spans="1:17" ht="11.45" customHeight="1" x14ac:dyDescent="0.25">
      <c r="A85" s="19" t="s">
        <v>20</v>
      </c>
      <c r="B85" s="170">
        <f t="shared" ref="B85:Q85" si="40">IF(B63=0,0,B63/B74)</f>
        <v>0.2626317734333603</v>
      </c>
      <c r="C85" s="170">
        <f t="shared" si="40"/>
        <v>0.28096560013737049</v>
      </c>
      <c r="D85" s="170">
        <f t="shared" si="40"/>
        <v>0.26978020824586441</v>
      </c>
      <c r="E85" s="170">
        <f t="shared" si="40"/>
        <v>0.25949315514993482</v>
      </c>
      <c r="F85" s="170">
        <f t="shared" si="40"/>
        <v>0.267548354041245</v>
      </c>
      <c r="G85" s="170">
        <f t="shared" si="40"/>
        <v>0.28287248300730761</v>
      </c>
      <c r="H85" s="170">
        <f t="shared" si="40"/>
        <v>0.26538166352211312</v>
      </c>
      <c r="I85" s="170">
        <f t="shared" si="40"/>
        <v>0.24938506578201203</v>
      </c>
      <c r="J85" s="170">
        <f t="shared" si="40"/>
        <v>0.25200357610396246</v>
      </c>
      <c r="K85" s="170">
        <f t="shared" si="40"/>
        <v>0.24736175263022839</v>
      </c>
      <c r="L85" s="170">
        <f t="shared" si="40"/>
        <v>0.23982799689785067</v>
      </c>
      <c r="M85" s="170">
        <f t="shared" si="40"/>
        <v>0.24728605839653656</v>
      </c>
      <c r="N85" s="170">
        <f t="shared" si="40"/>
        <v>0.25719912498804626</v>
      </c>
      <c r="O85" s="170">
        <f t="shared" si="40"/>
        <v>0.24708469884501572</v>
      </c>
      <c r="P85" s="170">
        <f t="shared" si="40"/>
        <v>0.25344998116051243</v>
      </c>
      <c r="Q85" s="170">
        <f t="shared" si="40"/>
        <v>0.31212482796989838</v>
      </c>
    </row>
    <row r="86" spans="1:17" ht="11.45" customHeight="1" x14ac:dyDescent="0.25">
      <c r="A86" s="62" t="s">
        <v>17</v>
      </c>
      <c r="B86" s="171">
        <f t="shared" ref="B86:Q86" si="41">IF(B64=0,0,B64/B75)</f>
        <v>0</v>
      </c>
      <c r="C86" s="171">
        <f t="shared" si="41"/>
        <v>0</v>
      </c>
      <c r="D86" s="171">
        <f t="shared" si="41"/>
        <v>0</v>
      </c>
      <c r="E86" s="171">
        <f t="shared" si="41"/>
        <v>0</v>
      </c>
      <c r="F86" s="171">
        <f t="shared" si="41"/>
        <v>0</v>
      </c>
      <c r="G86" s="171">
        <f t="shared" si="41"/>
        <v>0</v>
      </c>
      <c r="H86" s="171">
        <f t="shared" si="41"/>
        <v>0</v>
      </c>
      <c r="I86" s="171">
        <f t="shared" si="41"/>
        <v>0</v>
      </c>
      <c r="J86" s="171">
        <f t="shared" si="41"/>
        <v>0</v>
      </c>
      <c r="K86" s="171">
        <f t="shared" si="41"/>
        <v>0</v>
      </c>
      <c r="L86" s="171">
        <f t="shared" si="41"/>
        <v>0</v>
      </c>
      <c r="M86" s="171">
        <f t="shared" si="41"/>
        <v>0</v>
      </c>
      <c r="N86" s="171">
        <f t="shared" si="41"/>
        <v>0</v>
      </c>
      <c r="O86" s="171">
        <f t="shared" si="41"/>
        <v>0</v>
      </c>
      <c r="P86" s="171">
        <f t="shared" si="41"/>
        <v>0</v>
      </c>
      <c r="Q86" s="171">
        <f t="shared" si="41"/>
        <v>0</v>
      </c>
    </row>
    <row r="87" spans="1:17" ht="11.45" customHeight="1" x14ac:dyDescent="0.25">
      <c r="A87" s="62" t="s">
        <v>16</v>
      </c>
      <c r="B87" s="171">
        <f t="shared" ref="B87:Q87" si="42">IF(B65=0,0,B65/B76)</f>
        <v>0.2626317734333603</v>
      </c>
      <c r="C87" s="171">
        <f t="shared" si="42"/>
        <v>0.28096560013737049</v>
      </c>
      <c r="D87" s="171">
        <f t="shared" si="42"/>
        <v>0.26978020824586441</v>
      </c>
      <c r="E87" s="171">
        <f t="shared" si="42"/>
        <v>0.25949315514993482</v>
      </c>
      <c r="F87" s="171">
        <f t="shared" si="42"/>
        <v>0.267548354041245</v>
      </c>
      <c r="G87" s="171">
        <f t="shared" si="42"/>
        <v>0.28287248300730761</v>
      </c>
      <c r="H87" s="171">
        <f t="shared" si="42"/>
        <v>0.26538166352211312</v>
      </c>
      <c r="I87" s="171">
        <f t="shared" si="42"/>
        <v>0.24938506578201203</v>
      </c>
      <c r="J87" s="171">
        <f t="shared" si="42"/>
        <v>0.25200357610396246</v>
      </c>
      <c r="K87" s="171">
        <f t="shared" si="42"/>
        <v>0.24736175263022839</v>
      </c>
      <c r="L87" s="171">
        <f t="shared" si="42"/>
        <v>0.23982799689785067</v>
      </c>
      <c r="M87" s="171">
        <f t="shared" si="42"/>
        <v>0.24728605839653656</v>
      </c>
      <c r="N87" s="171">
        <f t="shared" si="42"/>
        <v>0.25719912498804626</v>
      </c>
      <c r="O87" s="171">
        <f t="shared" si="42"/>
        <v>0.24708469884501572</v>
      </c>
      <c r="P87" s="171">
        <f t="shared" si="42"/>
        <v>0.25344998116051243</v>
      </c>
      <c r="Q87" s="171">
        <f t="shared" si="42"/>
        <v>0.31212482796989838</v>
      </c>
    </row>
    <row r="88" spans="1:17" ht="11.45" customHeight="1" x14ac:dyDescent="0.25">
      <c r="A88" s="118" t="s">
        <v>19</v>
      </c>
      <c r="B88" s="172">
        <f t="shared" ref="B88:Q88" si="43">IF(B66=0,0,B66/B77)</f>
        <v>0</v>
      </c>
      <c r="C88" s="172">
        <f t="shared" si="43"/>
        <v>0</v>
      </c>
      <c r="D88" s="172">
        <f t="shared" si="43"/>
        <v>0</v>
      </c>
      <c r="E88" s="172">
        <f t="shared" si="43"/>
        <v>0</v>
      </c>
      <c r="F88" s="172">
        <f t="shared" si="43"/>
        <v>0</v>
      </c>
      <c r="G88" s="172">
        <f t="shared" si="43"/>
        <v>0</v>
      </c>
      <c r="H88" s="172">
        <f t="shared" si="43"/>
        <v>0</v>
      </c>
      <c r="I88" s="172">
        <f t="shared" si="43"/>
        <v>0</v>
      </c>
      <c r="J88" s="172">
        <f t="shared" si="43"/>
        <v>0</v>
      </c>
      <c r="K88" s="172">
        <f t="shared" si="43"/>
        <v>0</v>
      </c>
      <c r="L88" s="172">
        <f t="shared" si="43"/>
        <v>0</v>
      </c>
      <c r="M88" s="172">
        <f t="shared" si="43"/>
        <v>0</v>
      </c>
      <c r="N88" s="172">
        <f t="shared" si="43"/>
        <v>0</v>
      </c>
      <c r="O88" s="172">
        <f t="shared" si="43"/>
        <v>0</v>
      </c>
      <c r="P88" s="172">
        <f t="shared" si="43"/>
        <v>0</v>
      </c>
      <c r="Q88" s="172">
        <f t="shared" si="43"/>
        <v>0</v>
      </c>
    </row>
    <row r="89" spans="1:17" ht="11.45" customHeight="1" x14ac:dyDescent="0.25">
      <c r="A89" s="25" t="s">
        <v>18</v>
      </c>
      <c r="B89" s="168">
        <f t="shared" ref="B89:Q89" si="44">IF(B67=0,0,B67/B78)</f>
        <v>0.3907646923767315</v>
      </c>
      <c r="C89" s="168">
        <f t="shared" si="44"/>
        <v>0.4337514210547202</v>
      </c>
      <c r="D89" s="168">
        <f t="shared" si="44"/>
        <v>0.48858554954106859</v>
      </c>
      <c r="E89" s="168">
        <f t="shared" si="44"/>
        <v>0.36520992716302481</v>
      </c>
      <c r="F89" s="168">
        <f t="shared" si="44"/>
        <v>0.30768742864391735</v>
      </c>
      <c r="G89" s="168">
        <f t="shared" si="44"/>
        <v>0.40940555507484633</v>
      </c>
      <c r="H89" s="168">
        <f t="shared" si="44"/>
        <v>0.42928489766446321</v>
      </c>
      <c r="I89" s="168">
        <f t="shared" si="44"/>
        <v>0.42336656953270368</v>
      </c>
      <c r="J89" s="168">
        <f t="shared" si="44"/>
        <v>0.43551465336564915</v>
      </c>
      <c r="K89" s="168">
        <f t="shared" si="44"/>
        <v>0.42325341112833131</v>
      </c>
      <c r="L89" s="168">
        <f t="shared" si="44"/>
        <v>0.40339129702371379</v>
      </c>
      <c r="M89" s="168">
        <f t="shared" si="44"/>
        <v>0.41097740180308995</v>
      </c>
      <c r="N89" s="168">
        <f t="shared" si="44"/>
        <v>0.39048800283496615</v>
      </c>
      <c r="O89" s="168">
        <f t="shared" si="44"/>
        <v>0.37635240189799485</v>
      </c>
      <c r="P89" s="168">
        <f t="shared" si="44"/>
        <v>0.37390979410335939</v>
      </c>
      <c r="Q89" s="168">
        <f t="shared" si="44"/>
        <v>0.33946371249969826</v>
      </c>
    </row>
    <row r="90" spans="1:17" ht="11.45" customHeight="1" x14ac:dyDescent="0.25">
      <c r="A90" s="116" t="s">
        <v>17</v>
      </c>
      <c r="B90" s="171">
        <f t="shared" ref="B90:Q90" si="45">IF(B68=0,0,B68/B79)</f>
        <v>0</v>
      </c>
      <c r="C90" s="171">
        <f t="shared" si="45"/>
        <v>0</v>
      </c>
      <c r="D90" s="171">
        <f t="shared" si="45"/>
        <v>0</v>
      </c>
      <c r="E90" s="171">
        <f t="shared" si="45"/>
        <v>0</v>
      </c>
      <c r="F90" s="171">
        <f t="shared" si="45"/>
        <v>0</v>
      </c>
      <c r="G90" s="171">
        <f t="shared" si="45"/>
        <v>0</v>
      </c>
      <c r="H90" s="171">
        <f t="shared" si="45"/>
        <v>0</v>
      </c>
      <c r="I90" s="171">
        <f t="shared" si="45"/>
        <v>0</v>
      </c>
      <c r="J90" s="171">
        <f t="shared" si="45"/>
        <v>0</v>
      </c>
      <c r="K90" s="171">
        <f t="shared" si="45"/>
        <v>0</v>
      </c>
      <c r="L90" s="171">
        <f t="shared" si="45"/>
        <v>0</v>
      </c>
      <c r="M90" s="171">
        <f t="shared" si="45"/>
        <v>0</v>
      </c>
      <c r="N90" s="171">
        <f t="shared" si="45"/>
        <v>0</v>
      </c>
      <c r="O90" s="171">
        <f t="shared" si="45"/>
        <v>0</v>
      </c>
      <c r="P90" s="171">
        <f t="shared" si="45"/>
        <v>0</v>
      </c>
      <c r="Q90" s="171">
        <f t="shared" si="45"/>
        <v>0</v>
      </c>
    </row>
    <row r="91" spans="1:17" ht="11.45" customHeight="1" x14ac:dyDescent="0.25">
      <c r="A91" s="93" t="s">
        <v>16</v>
      </c>
      <c r="B91" s="173">
        <f t="shared" ref="B91:Q91" si="46">IF(B69=0,0,B69/B80)</f>
        <v>0.3907646923767315</v>
      </c>
      <c r="C91" s="173">
        <f t="shared" si="46"/>
        <v>0.4337514210547202</v>
      </c>
      <c r="D91" s="173">
        <f t="shared" si="46"/>
        <v>0.48858554954106859</v>
      </c>
      <c r="E91" s="173">
        <f t="shared" si="46"/>
        <v>0.36520992716302481</v>
      </c>
      <c r="F91" s="173">
        <f t="shared" si="46"/>
        <v>0.30768742864391735</v>
      </c>
      <c r="G91" s="173">
        <f t="shared" si="46"/>
        <v>0.40940555507484633</v>
      </c>
      <c r="H91" s="173">
        <f t="shared" si="46"/>
        <v>0.42928489766446321</v>
      </c>
      <c r="I91" s="173">
        <f t="shared" si="46"/>
        <v>0.42336656953270368</v>
      </c>
      <c r="J91" s="173">
        <f t="shared" si="46"/>
        <v>0.43551465336564915</v>
      </c>
      <c r="K91" s="173">
        <f t="shared" si="46"/>
        <v>0.42325341112833131</v>
      </c>
      <c r="L91" s="173">
        <f t="shared" si="46"/>
        <v>0.40339129702371379</v>
      </c>
      <c r="M91" s="173">
        <f t="shared" si="46"/>
        <v>0.41097740180308995</v>
      </c>
      <c r="N91" s="173">
        <f t="shared" si="46"/>
        <v>0.39048800283496615</v>
      </c>
      <c r="O91" s="173">
        <f t="shared" si="46"/>
        <v>0.37635240189799485</v>
      </c>
      <c r="P91" s="173">
        <f t="shared" si="46"/>
        <v>0.37390979410335939</v>
      </c>
      <c r="Q91" s="173">
        <f t="shared" si="46"/>
        <v>0.33946371249969826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230828.04690309832</v>
      </c>
      <c r="C94" s="40">
        <f t="shared" si="47"/>
        <v>208847.20225684959</v>
      </c>
      <c r="D94" s="40">
        <f t="shared" si="47"/>
        <v>207408.81565127216</v>
      </c>
      <c r="E94" s="40">
        <f t="shared" si="47"/>
        <v>192475.12394392086</v>
      </c>
      <c r="F94" s="40">
        <f t="shared" si="47"/>
        <v>180492.80337420295</v>
      </c>
      <c r="G94" s="40">
        <f t="shared" si="47"/>
        <v>166074.12471433391</v>
      </c>
      <c r="H94" s="40">
        <f t="shared" si="47"/>
        <v>176355.28698388868</v>
      </c>
      <c r="I94" s="40">
        <f t="shared" si="47"/>
        <v>181730.5676340872</v>
      </c>
      <c r="J94" s="40">
        <f t="shared" si="47"/>
        <v>188382.46467917517</v>
      </c>
      <c r="K94" s="40">
        <f t="shared" si="47"/>
        <v>189891.86729811225</v>
      </c>
      <c r="L94" s="40">
        <f t="shared" si="47"/>
        <v>197795.86309710314</v>
      </c>
      <c r="M94" s="40">
        <f t="shared" si="47"/>
        <v>202861.70854565507</v>
      </c>
      <c r="N94" s="40">
        <f t="shared" si="47"/>
        <v>196080.55923574112</v>
      </c>
      <c r="O94" s="40">
        <f t="shared" si="47"/>
        <v>205164.18177442916</v>
      </c>
      <c r="P94" s="40">
        <f t="shared" si="47"/>
        <v>209107.66654981981</v>
      </c>
      <c r="Q94" s="40">
        <f t="shared" si="47"/>
        <v>223962.58334554872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112916.78219991986</v>
      </c>
      <c r="C95" s="121">
        <f t="shared" si="48"/>
        <v>112464.39291580576</v>
      </c>
      <c r="D95" s="121">
        <f t="shared" si="48"/>
        <v>113288.67261014001</v>
      </c>
      <c r="E95" s="121">
        <f t="shared" si="48"/>
        <v>113243.66762136589</v>
      </c>
      <c r="F95" s="121">
        <f t="shared" si="48"/>
        <v>113360.51598488446</v>
      </c>
      <c r="G95" s="121">
        <f t="shared" si="48"/>
        <v>113757.75180758028</v>
      </c>
      <c r="H95" s="121">
        <f t="shared" si="48"/>
        <v>111572.27176539514</v>
      </c>
      <c r="I95" s="121">
        <f t="shared" si="48"/>
        <v>112773.15969504898</v>
      </c>
      <c r="J95" s="121">
        <f t="shared" si="48"/>
        <v>105661.04890926406</v>
      </c>
      <c r="K95" s="121">
        <f t="shared" si="48"/>
        <v>96698.058030266635</v>
      </c>
      <c r="L95" s="121">
        <f t="shared" si="48"/>
        <v>93544.484255769057</v>
      </c>
      <c r="M95" s="121">
        <f t="shared" si="48"/>
        <v>99263.000379996258</v>
      </c>
      <c r="N95" s="121">
        <f t="shared" si="48"/>
        <v>96217.833285115295</v>
      </c>
      <c r="O95" s="121">
        <f t="shared" si="48"/>
        <v>93694.232908394377</v>
      </c>
      <c r="P95" s="121">
        <f t="shared" si="48"/>
        <v>92784.707223140605</v>
      </c>
      <c r="Q95" s="121">
        <f t="shared" si="48"/>
        <v>90978.84426185106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268893.888263967</v>
      </c>
      <c r="C96" s="38">
        <f t="shared" si="49"/>
        <v>239986.26373626376</v>
      </c>
      <c r="D96" s="38">
        <f t="shared" si="49"/>
        <v>238060.96951524241</v>
      </c>
      <c r="E96" s="38">
        <f t="shared" si="49"/>
        <v>219613.457408733</v>
      </c>
      <c r="F96" s="38">
        <f t="shared" si="49"/>
        <v>203307.29166666666</v>
      </c>
      <c r="G96" s="38">
        <f t="shared" si="49"/>
        <v>184715.59092248749</v>
      </c>
      <c r="H96" s="38">
        <f t="shared" si="49"/>
        <v>199687.10089399747</v>
      </c>
      <c r="I96" s="38">
        <f t="shared" si="49"/>
        <v>207886.82581786031</v>
      </c>
      <c r="J96" s="38">
        <f t="shared" si="49"/>
        <v>218174.85196795539</v>
      </c>
      <c r="K96" s="38">
        <f t="shared" si="49"/>
        <v>219171.14837076873</v>
      </c>
      <c r="L96" s="38">
        <f t="shared" si="49"/>
        <v>230549.16985951466</v>
      </c>
      <c r="M96" s="38">
        <f t="shared" si="49"/>
        <v>235409.96168582377</v>
      </c>
      <c r="N96" s="38">
        <f t="shared" si="49"/>
        <v>226341.99134199138</v>
      </c>
      <c r="O96" s="38">
        <f t="shared" si="49"/>
        <v>238098.48484848489</v>
      </c>
      <c r="P96" s="38">
        <f t="shared" si="49"/>
        <v>241272.72727272729</v>
      </c>
      <c r="Q96" s="38">
        <f t="shared" si="49"/>
        <v>258719.69696969699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0</v>
      </c>
      <c r="C97" s="42">
        <f t="shared" si="50"/>
        <v>0</v>
      </c>
      <c r="D97" s="42">
        <f t="shared" si="50"/>
        <v>0</v>
      </c>
      <c r="E97" s="42">
        <f t="shared" si="50"/>
        <v>0</v>
      </c>
      <c r="F97" s="42">
        <f t="shared" si="50"/>
        <v>0</v>
      </c>
      <c r="G97" s="42">
        <f t="shared" si="50"/>
        <v>0</v>
      </c>
      <c r="H97" s="42">
        <f t="shared" si="50"/>
        <v>0</v>
      </c>
      <c r="I97" s="42">
        <f t="shared" si="50"/>
        <v>0</v>
      </c>
      <c r="J97" s="42">
        <f t="shared" si="50"/>
        <v>0</v>
      </c>
      <c r="K97" s="42">
        <f t="shared" si="50"/>
        <v>0</v>
      </c>
      <c r="L97" s="42">
        <f t="shared" si="50"/>
        <v>0</v>
      </c>
      <c r="M97" s="42">
        <f t="shared" si="50"/>
        <v>0</v>
      </c>
      <c r="N97" s="42">
        <f t="shared" si="50"/>
        <v>0</v>
      </c>
      <c r="O97" s="42">
        <f t="shared" si="50"/>
        <v>0</v>
      </c>
      <c r="P97" s="42">
        <f t="shared" si="50"/>
        <v>0</v>
      </c>
      <c r="Q97" s="42">
        <f t="shared" si="50"/>
        <v>0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268893.888263967</v>
      </c>
      <c r="C98" s="42">
        <f t="shared" si="51"/>
        <v>239986.26373626376</v>
      </c>
      <c r="D98" s="42">
        <f t="shared" si="51"/>
        <v>238060.96951524241</v>
      </c>
      <c r="E98" s="42">
        <f t="shared" si="51"/>
        <v>219613.457408733</v>
      </c>
      <c r="F98" s="42">
        <f t="shared" si="51"/>
        <v>203307.29166666666</v>
      </c>
      <c r="G98" s="42">
        <f t="shared" si="51"/>
        <v>184715.59092248749</v>
      </c>
      <c r="H98" s="42">
        <f t="shared" si="51"/>
        <v>199687.10089399747</v>
      </c>
      <c r="I98" s="42">
        <f t="shared" si="51"/>
        <v>207886.82581786031</v>
      </c>
      <c r="J98" s="42">
        <f t="shared" si="51"/>
        <v>218174.85196795539</v>
      </c>
      <c r="K98" s="42">
        <f t="shared" si="51"/>
        <v>219171.14837076873</v>
      </c>
      <c r="L98" s="42">
        <f t="shared" si="51"/>
        <v>230549.16985951466</v>
      </c>
      <c r="M98" s="42">
        <f t="shared" si="51"/>
        <v>235409.96168582377</v>
      </c>
      <c r="N98" s="42">
        <f t="shared" si="51"/>
        <v>226341.99134199138</v>
      </c>
      <c r="O98" s="42">
        <f t="shared" si="51"/>
        <v>238098.48484848489</v>
      </c>
      <c r="P98" s="42">
        <f t="shared" si="51"/>
        <v>241272.72727272729</v>
      </c>
      <c r="Q98" s="42">
        <f t="shared" si="51"/>
        <v>258719.69696969699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0</v>
      </c>
      <c r="C99" s="120">
        <f t="shared" si="52"/>
        <v>0</v>
      </c>
      <c r="D99" s="120">
        <f t="shared" si="52"/>
        <v>0</v>
      </c>
      <c r="E99" s="120">
        <f t="shared" si="52"/>
        <v>0</v>
      </c>
      <c r="F99" s="120">
        <f t="shared" si="52"/>
        <v>0</v>
      </c>
      <c r="G99" s="120">
        <f t="shared" si="52"/>
        <v>0</v>
      </c>
      <c r="H99" s="120">
        <f t="shared" si="52"/>
        <v>0</v>
      </c>
      <c r="I99" s="120">
        <f t="shared" si="52"/>
        <v>0</v>
      </c>
      <c r="J99" s="120">
        <f t="shared" si="52"/>
        <v>0</v>
      </c>
      <c r="K99" s="120">
        <f t="shared" si="52"/>
        <v>0</v>
      </c>
      <c r="L99" s="120">
        <f t="shared" si="52"/>
        <v>0</v>
      </c>
      <c r="M99" s="120">
        <f t="shared" si="52"/>
        <v>0</v>
      </c>
      <c r="N99" s="120">
        <f t="shared" si="52"/>
        <v>0</v>
      </c>
      <c r="O99" s="120">
        <f t="shared" si="52"/>
        <v>0</v>
      </c>
      <c r="P99" s="120">
        <f t="shared" si="52"/>
        <v>0</v>
      </c>
      <c r="Q99" s="120">
        <f t="shared" si="52"/>
        <v>0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167959.10020449897</v>
      </c>
      <c r="C100" s="40">
        <f t="shared" si="53"/>
        <v>138721.52329139749</v>
      </c>
      <c r="D100" s="40">
        <f t="shared" si="53"/>
        <v>116955.68400770711</v>
      </c>
      <c r="E100" s="40">
        <f t="shared" si="53"/>
        <v>152441.08492663404</v>
      </c>
      <c r="F100" s="40">
        <f t="shared" si="53"/>
        <v>168710.54039593364</v>
      </c>
      <c r="G100" s="40">
        <f t="shared" si="53"/>
        <v>143877.99564270154</v>
      </c>
      <c r="H100" s="40">
        <f t="shared" si="53"/>
        <v>144827.88671023966</v>
      </c>
      <c r="I100" s="40">
        <f t="shared" si="53"/>
        <v>139111.11111111112</v>
      </c>
      <c r="J100" s="40">
        <f t="shared" si="53"/>
        <v>127093.75</v>
      </c>
      <c r="K100" s="40">
        <f t="shared" si="53"/>
        <v>97937.500000000015</v>
      </c>
      <c r="L100" s="40">
        <f t="shared" si="53"/>
        <v>119596.15384615386</v>
      </c>
      <c r="M100" s="40">
        <f t="shared" si="53"/>
        <v>115288.46153846153</v>
      </c>
      <c r="N100" s="40">
        <f t="shared" si="53"/>
        <v>114994.24890729239</v>
      </c>
      <c r="O100" s="40">
        <f t="shared" si="53"/>
        <v>133506.49350649351</v>
      </c>
      <c r="P100" s="40">
        <f t="shared" si="53"/>
        <v>139678.48008768723</v>
      </c>
      <c r="Q100" s="40">
        <f t="shared" si="53"/>
        <v>147055.90062111802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0</v>
      </c>
      <c r="C101" s="42">
        <f t="shared" si="54"/>
        <v>0</v>
      </c>
      <c r="D101" s="42">
        <f t="shared" si="54"/>
        <v>0</v>
      </c>
      <c r="E101" s="42">
        <f t="shared" si="54"/>
        <v>0</v>
      </c>
      <c r="F101" s="42">
        <f t="shared" si="54"/>
        <v>0</v>
      </c>
      <c r="G101" s="42">
        <f t="shared" si="54"/>
        <v>0</v>
      </c>
      <c r="H101" s="42">
        <f t="shared" si="54"/>
        <v>0</v>
      </c>
      <c r="I101" s="42">
        <f t="shared" si="54"/>
        <v>0</v>
      </c>
      <c r="J101" s="42">
        <f t="shared" si="54"/>
        <v>0</v>
      </c>
      <c r="K101" s="42">
        <f t="shared" si="54"/>
        <v>0</v>
      </c>
      <c r="L101" s="42">
        <f t="shared" si="54"/>
        <v>0</v>
      </c>
      <c r="M101" s="42">
        <f t="shared" si="54"/>
        <v>0</v>
      </c>
      <c r="N101" s="42">
        <f t="shared" si="54"/>
        <v>0</v>
      </c>
      <c r="O101" s="42">
        <f t="shared" si="54"/>
        <v>0</v>
      </c>
      <c r="P101" s="42">
        <f t="shared" si="54"/>
        <v>0</v>
      </c>
      <c r="Q101" s="42">
        <f t="shared" si="54"/>
        <v>0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167959.10020449897</v>
      </c>
      <c r="C102" s="36">
        <f t="shared" si="55"/>
        <v>138721.52329139749</v>
      </c>
      <c r="D102" s="36">
        <f t="shared" si="55"/>
        <v>116955.68400770711</v>
      </c>
      <c r="E102" s="36">
        <f t="shared" si="55"/>
        <v>152441.08492663404</v>
      </c>
      <c r="F102" s="36">
        <f t="shared" si="55"/>
        <v>168710.54039593364</v>
      </c>
      <c r="G102" s="36">
        <f t="shared" si="55"/>
        <v>143877.99564270154</v>
      </c>
      <c r="H102" s="36">
        <f t="shared" si="55"/>
        <v>144827.88671023966</v>
      </c>
      <c r="I102" s="36">
        <f t="shared" si="55"/>
        <v>139111.11111111112</v>
      </c>
      <c r="J102" s="36">
        <f t="shared" si="55"/>
        <v>127093.75</v>
      </c>
      <c r="K102" s="36">
        <f t="shared" si="55"/>
        <v>97937.500000000015</v>
      </c>
      <c r="L102" s="36">
        <f t="shared" si="55"/>
        <v>119596.15384615386</v>
      </c>
      <c r="M102" s="36">
        <f t="shared" si="55"/>
        <v>115288.46153846153</v>
      </c>
      <c r="N102" s="36">
        <f t="shared" si="55"/>
        <v>114994.24890729239</v>
      </c>
      <c r="O102" s="36">
        <f t="shared" si="55"/>
        <v>133506.49350649351</v>
      </c>
      <c r="P102" s="36">
        <f t="shared" si="55"/>
        <v>139678.48008768723</v>
      </c>
      <c r="Q102" s="36">
        <f t="shared" si="55"/>
        <v>147055.90062111802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19166666.666666668</v>
      </c>
      <c r="C105" s="40">
        <f t="shared" si="56"/>
        <v>18385830.116279069</v>
      </c>
      <c r="D105" s="40">
        <f t="shared" si="56"/>
        <v>17573477.630057801</v>
      </c>
      <c r="E105" s="40">
        <f t="shared" si="56"/>
        <v>15736103.22580645</v>
      </c>
      <c r="F105" s="40">
        <f t="shared" si="56"/>
        <v>15103421.399416909</v>
      </c>
      <c r="G105" s="40">
        <f t="shared" si="56"/>
        <v>14509703.615819208</v>
      </c>
      <c r="H105" s="40">
        <f t="shared" si="56"/>
        <v>14633385.915492957</v>
      </c>
      <c r="I105" s="40">
        <f t="shared" si="56"/>
        <v>14221877.77777778</v>
      </c>
      <c r="J105" s="40">
        <f t="shared" si="56"/>
        <v>15004419.154929576</v>
      </c>
      <c r="K105" s="40">
        <f t="shared" si="56"/>
        <v>14906856.559766764</v>
      </c>
      <c r="L105" s="40">
        <f t="shared" si="56"/>
        <v>15116286.297376093</v>
      </c>
      <c r="M105" s="40">
        <f t="shared" si="56"/>
        <v>15963856.676384838</v>
      </c>
      <c r="N105" s="40">
        <f t="shared" si="56"/>
        <v>15979353.720930232</v>
      </c>
      <c r="O105" s="40">
        <f t="shared" si="56"/>
        <v>16142731.578947369</v>
      </c>
      <c r="P105" s="40">
        <f t="shared" si="56"/>
        <v>16853881.068249259</v>
      </c>
      <c r="Q105" s="40">
        <f t="shared" si="56"/>
        <v>21992793.693693694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8536585.3658536598</v>
      </c>
      <c r="C106" s="121">
        <f t="shared" si="57"/>
        <v>8508637.6190476194</v>
      </c>
      <c r="D106" s="121">
        <f t="shared" si="57"/>
        <v>8428508.9411764704</v>
      </c>
      <c r="E106" s="121">
        <f t="shared" si="57"/>
        <v>8436910.3448275849</v>
      </c>
      <c r="F106" s="121">
        <f t="shared" si="57"/>
        <v>8327282.0689655179</v>
      </c>
      <c r="G106" s="121">
        <f t="shared" si="57"/>
        <v>8305753.5483870972</v>
      </c>
      <c r="H106" s="121">
        <f t="shared" si="57"/>
        <v>8179276.5957446797</v>
      </c>
      <c r="I106" s="121">
        <f t="shared" si="57"/>
        <v>7978545.4545454541</v>
      </c>
      <c r="J106" s="121">
        <f t="shared" si="57"/>
        <v>7814561.7021276597</v>
      </c>
      <c r="K106" s="121">
        <f t="shared" si="57"/>
        <v>7134778.0487804869</v>
      </c>
      <c r="L106" s="121">
        <f t="shared" si="57"/>
        <v>6913246.341463415</v>
      </c>
      <c r="M106" s="121">
        <f t="shared" si="57"/>
        <v>7482961.4634146346</v>
      </c>
      <c r="N106" s="121">
        <f t="shared" si="57"/>
        <v>7236221</v>
      </c>
      <c r="O106" s="121">
        <f t="shared" si="57"/>
        <v>7061720.512820513</v>
      </c>
      <c r="P106" s="121">
        <f t="shared" si="57"/>
        <v>7037779.7260273974</v>
      </c>
      <c r="Q106" s="121">
        <f t="shared" si="57"/>
        <v>7269569.5652173916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22598425.196850393</v>
      </c>
      <c r="C107" s="38">
        <f t="shared" si="58"/>
        <v>21576923.076923076</v>
      </c>
      <c r="D107" s="38">
        <f t="shared" si="58"/>
        <v>20551724.137931034</v>
      </c>
      <c r="E107" s="38">
        <f t="shared" si="58"/>
        <v>18236220.472440943</v>
      </c>
      <c r="F107" s="38">
        <f t="shared" si="58"/>
        <v>17406250</v>
      </c>
      <c r="G107" s="38">
        <f t="shared" si="58"/>
        <v>16720306.513409963</v>
      </c>
      <c r="H107" s="38">
        <f t="shared" si="58"/>
        <v>16957854.406130265</v>
      </c>
      <c r="I107" s="38">
        <f t="shared" si="58"/>
        <v>16590038.314176245</v>
      </c>
      <c r="J107" s="38">
        <f t="shared" si="58"/>
        <v>17593869.731800765</v>
      </c>
      <c r="K107" s="38">
        <f t="shared" si="58"/>
        <v>17348659.00383142</v>
      </c>
      <c r="L107" s="38">
        <f t="shared" si="58"/>
        <v>17693486.590038314</v>
      </c>
      <c r="M107" s="38">
        <f t="shared" si="58"/>
        <v>18628352.490421455</v>
      </c>
      <c r="N107" s="38">
        <f t="shared" si="58"/>
        <v>18628787.878787879</v>
      </c>
      <c r="O107" s="38">
        <f t="shared" si="58"/>
        <v>18825757.575757574</v>
      </c>
      <c r="P107" s="38">
        <f t="shared" si="58"/>
        <v>19568181.818181816</v>
      </c>
      <c r="Q107" s="38">
        <f t="shared" si="58"/>
        <v>25840909.09090909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0</v>
      </c>
      <c r="C108" s="42">
        <f t="shared" si="59"/>
        <v>0</v>
      </c>
      <c r="D108" s="42">
        <f t="shared" si="59"/>
        <v>0</v>
      </c>
      <c r="E108" s="42">
        <f t="shared" si="59"/>
        <v>0</v>
      </c>
      <c r="F108" s="42">
        <f t="shared" si="59"/>
        <v>0</v>
      </c>
      <c r="G108" s="42">
        <f t="shared" si="59"/>
        <v>0</v>
      </c>
      <c r="H108" s="42">
        <f t="shared" si="59"/>
        <v>0</v>
      </c>
      <c r="I108" s="42">
        <f t="shared" si="59"/>
        <v>0</v>
      </c>
      <c r="J108" s="42">
        <f t="shared" si="59"/>
        <v>0</v>
      </c>
      <c r="K108" s="42">
        <f t="shared" si="59"/>
        <v>0</v>
      </c>
      <c r="L108" s="42">
        <f t="shared" si="59"/>
        <v>0</v>
      </c>
      <c r="M108" s="42">
        <f t="shared" si="59"/>
        <v>0</v>
      </c>
      <c r="N108" s="42">
        <f t="shared" si="59"/>
        <v>0</v>
      </c>
      <c r="O108" s="42">
        <f t="shared" si="59"/>
        <v>0</v>
      </c>
      <c r="P108" s="42">
        <f t="shared" si="59"/>
        <v>0</v>
      </c>
      <c r="Q108" s="42">
        <f t="shared" si="59"/>
        <v>0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22598425.196850393</v>
      </c>
      <c r="C109" s="42">
        <f t="shared" si="60"/>
        <v>21576923.076923076</v>
      </c>
      <c r="D109" s="42">
        <f t="shared" si="60"/>
        <v>20551724.137931034</v>
      </c>
      <c r="E109" s="42">
        <f t="shared" si="60"/>
        <v>18236220.472440943</v>
      </c>
      <c r="F109" s="42">
        <f t="shared" si="60"/>
        <v>17406250</v>
      </c>
      <c r="G109" s="42">
        <f t="shared" si="60"/>
        <v>16720306.513409963</v>
      </c>
      <c r="H109" s="42">
        <f t="shared" si="60"/>
        <v>16957854.406130265</v>
      </c>
      <c r="I109" s="42">
        <f t="shared" si="60"/>
        <v>16590038.314176245</v>
      </c>
      <c r="J109" s="42">
        <f t="shared" si="60"/>
        <v>17593869.731800765</v>
      </c>
      <c r="K109" s="42">
        <f t="shared" si="60"/>
        <v>17348659.00383142</v>
      </c>
      <c r="L109" s="42">
        <f t="shared" si="60"/>
        <v>17693486.590038314</v>
      </c>
      <c r="M109" s="42">
        <f t="shared" si="60"/>
        <v>18628352.490421455</v>
      </c>
      <c r="N109" s="42">
        <f t="shared" si="60"/>
        <v>18628787.878787879</v>
      </c>
      <c r="O109" s="42">
        <f t="shared" si="60"/>
        <v>18825757.575757574</v>
      </c>
      <c r="P109" s="42">
        <f t="shared" si="60"/>
        <v>19568181.818181816</v>
      </c>
      <c r="Q109" s="42">
        <f t="shared" si="60"/>
        <v>25840909.09090909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0</v>
      </c>
      <c r="C110" s="120">
        <f t="shared" si="61"/>
        <v>0</v>
      </c>
      <c r="D110" s="120">
        <f t="shared" si="61"/>
        <v>0</v>
      </c>
      <c r="E110" s="120">
        <f t="shared" si="61"/>
        <v>0</v>
      </c>
      <c r="F110" s="120">
        <f t="shared" si="61"/>
        <v>0</v>
      </c>
      <c r="G110" s="120">
        <f t="shared" si="61"/>
        <v>0</v>
      </c>
      <c r="H110" s="120">
        <f t="shared" si="61"/>
        <v>0</v>
      </c>
      <c r="I110" s="120">
        <f t="shared" si="61"/>
        <v>0</v>
      </c>
      <c r="J110" s="120">
        <f t="shared" si="61"/>
        <v>0</v>
      </c>
      <c r="K110" s="120">
        <f t="shared" si="61"/>
        <v>0</v>
      </c>
      <c r="L110" s="120">
        <f t="shared" si="61"/>
        <v>0</v>
      </c>
      <c r="M110" s="120">
        <f t="shared" si="61"/>
        <v>0</v>
      </c>
      <c r="N110" s="120">
        <f t="shared" si="61"/>
        <v>0</v>
      </c>
      <c r="O110" s="120">
        <f t="shared" si="61"/>
        <v>0</v>
      </c>
      <c r="P110" s="120">
        <f t="shared" si="61"/>
        <v>0</v>
      </c>
      <c r="Q110" s="120">
        <f t="shared" si="61"/>
        <v>0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137828220.85889572</v>
      </c>
      <c r="C111" s="40">
        <f t="shared" si="62"/>
        <v>126358381.50289017</v>
      </c>
      <c r="D111" s="40">
        <f t="shared" si="62"/>
        <v>120000000</v>
      </c>
      <c r="E111" s="40">
        <f t="shared" si="62"/>
        <v>116913294.79768787</v>
      </c>
      <c r="F111" s="40">
        <f t="shared" si="62"/>
        <v>109011235.95505618</v>
      </c>
      <c r="G111" s="40">
        <f t="shared" si="62"/>
        <v>123699346.40522875</v>
      </c>
      <c r="H111" s="40">
        <f t="shared" si="62"/>
        <v>130562091.50326796</v>
      </c>
      <c r="I111" s="40">
        <f t="shared" si="62"/>
        <v>123679487.17948718</v>
      </c>
      <c r="J111" s="40">
        <f t="shared" si="62"/>
        <v>116237500</v>
      </c>
      <c r="K111" s="40">
        <f t="shared" si="62"/>
        <v>87050000</v>
      </c>
      <c r="L111" s="40">
        <f t="shared" si="62"/>
        <v>101312500</v>
      </c>
      <c r="M111" s="40">
        <f t="shared" si="62"/>
        <v>99500000</v>
      </c>
      <c r="N111" s="40">
        <f t="shared" si="62"/>
        <v>94298136.64596273</v>
      </c>
      <c r="O111" s="40">
        <f t="shared" si="62"/>
        <v>105515527.95031056</v>
      </c>
      <c r="P111" s="40">
        <f t="shared" si="62"/>
        <v>109677018.63354038</v>
      </c>
      <c r="Q111" s="40">
        <f t="shared" si="62"/>
        <v>104832298.13664596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0</v>
      </c>
      <c r="C112" s="42">
        <f t="shared" si="63"/>
        <v>0</v>
      </c>
      <c r="D112" s="42">
        <f t="shared" si="63"/>
        <v>0</v>
      </c>
      <c r="E112" s="42">
        <f t="shared" si="63"/>
        <v>0</v>
      </c>
      <c r="F112" s="42">
        <f t="shared" si="63"/>
        <v>0</v>
      </c>
      <c r="G112" s="42">
        <f t="shared" si="63"/>
        <v>0</v>
      </c>
      <c r="H112" s="42">
        <f t="shared" si="63"/>
        <v>0</v>
      </c>
      <c r="I112" s="42">
        <f t="shared" si="63"/>
        <v>0</v>
      </c>
      <c r="J112" s="42">
        <f t="shared" si="63"/>
        <v>0</v>
      </c>
      <c r="K112" s="42">
        <f t="shared" si="63"/>
        <v>0</v>
      </c>
      <c r="L112" s="42">
        <f t="shared" si="63"/>
        <v>0</v>
      </c>
      <c r="M112" s="42">
        <f t="shared" si="63"/>
        <v>0</v>
      </c>
      <c r="N112" s="42">
        <f t="shared" si="63"/>
        <v>0</v>
      </c>
      <c r="O112" s="42">
        <f t="shared" si="63"/>
        <v>0</v>
      </c>
      <c r="P112" s="42">
        <f t="shared" si="63"/>
        <v>0</v>
      </c>
      <c r="Q112" s="42">
        <f t="shared" si="63"/>
        <v>0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137828220.85889572</v>
      </c>
      <c r="C113" s="36">
        <f t="shared" si="64"/>
        <v>126358381.50289017</v>
      </c>
      <c r="D113" s="36">
        <f t="shared" si="64"/>
        <v>120000000</v>
      </c>
      <c r="E113" s="36">
        <f t="shared" si="64"/>
        <v>116913294.79768787</v>
      </c>
      <c r="F113" s="36">
        <f t="shared" si="64"/>
        <v>109011235.95505618</v>
      </c>
      <c r="G113" s="36">
        <f t="shared" si="64"/>
        <v>123699346.40522875</v>
      </c>
      <c r="H113" s="36">
        <f t="shared" si="64"/>
        <v>130562091.50326796</v>
      </c>
      <c r="I113" s="36">
        <f t="shared" si="64"/>
        <v>123679487.17948718</v>
      </c>
      <c r="J113" s="36">
        <f t="shared" si="64"/>
        <v>116237500</v>
      </c>
      <c r="K113" s="36">
        <f t="shared" si="64"/>
        <v>87050000</v>
      </c>
      <c r="L113" s="36">
        <f t="shared" si="64"/>
        <v>101312500</v>
      </c>
      <c r="M113" s="36">
        <f t="shared" si="64"/>
        <v>99500000</v>
      </c>
      <c r="N113" s="36">
        <f t="shared" si="64"/>
        <v>94298136.64596273</v>
      </c>
      <c r="O113" s="36">
        <f t="shared" si="64"/>
        <v>105515527.95031056</v>
      </c>
      <c r="P113" s="36">
        <f t="shared" si="64"/>
        <v>109677018.63354038</v>
      </c>
      <c r="Q113" s="36">
        <f t="shared" si="64"/>
        <v>104832298.13664596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0.10869565217391304</v>
      </c>
      <c r="C117" s="119">
        <f t="shared" si="66"/>
        <v>0.1130049917928771</v>
      </c>
      <c r="D117" s="119">
        <f t="shared" si="66"/>
        <v>0.11782457065332654</v>
      </c>
      <c r="E117" s="119">
        <f t="shared" si="66"/>
        <v>0.13678898023917652</v>
      </c>
      <c r="F117" s="119">
        <f t="shared" si="66"/>
        <v>0.13984697236770369</v>
      </c>
      <c r="G117" s="119">
        <f t="shared" si="66"/>
        <v>0.15038349905514622</v>
      </c>
      <c r="H117" s="119">
        <f t="shared" si="66"/>
        <v>0.14800267649588478</v>
      </c>
      <c r="I117" s="119">
        <f t="shared" si="66"/>
        <v>0.15427639263138404</v>
      </c>
      <c r="J117" s="119">
        <f t="shared" si="66"/>
        <v>0.13790656379018329</v>
      </c>
      <c r="K117" s="119">
        <f t="shared" si="66"/>
        <v>0.11442321002889115</v>
      </c>
      <c r="L117" s="119">
        <f t="shared" si="66"/>
        <v>0.10933435723237282</v>
      </c>
      <c r="M117" s="119">
        <f t="shared" si="66"/>
        <v>0.11206123926986641</v>
      </c>
      <c r="N117" s="119">
        <f t="shared" si="66"/>
        <v>0.10531352659269438</v>
      </c>
      <c r="O117" s="119">
        <f t="shared" si="66"/>
        <v>9.9770465015830465E-2</v>
      </c>
      <c r="P117" s="119">
        <f t="shared" si="66"/>
        <v>9.0454193160401458E-2</v>
      </c>
      <c r="Q117" s="119">
        <f t="shared" si="66"/>
        <v>6.8490944269582812E-2</v>
      </c>
    </row>
    <row r="118" spans="1:17" ht="11.45" customHeight="1" x14ac:dyDescent="0.25">
      <c r="A118" s="19" t="s">
        <v>20</v>
      </c>
      <c r="B118" s="30">
        <f t="shared" ref="B118:Q118" si="67">IF(B6=0,0,B6/B$4)</f>
        <v>0.89130434782608692</v>
      </c>
      <c r="C118" s="30">
        <f t="shared" si="67"/>
        <v>0.88699500820712296</v>
      </c>
      <c r="D118" s="30">
        <f t="shared" si="67"/>
        <v>0.88217542934667359</v>
      </c>
      <c r="E118" s="30">
        <f t="shared" si="67"/>
        <v>0.86321101976082348</v>
      </c>
      <c r="F118" s="30">
        <f t="shared" si="67"/>
        <v>0.86015302763229629</v>
      </c>
      <c r="G118" s="30">
        <f t="shared" si="67"/>
        <v>0.84961650094485375</v>
      </c>
      <c r="H118" s="30">
        <f t="shared" si="67"/>
        <v>0.85199732350411528</v>
      </c>
      <c r="I118" s="30">
        <f t="shared" si="67"/>
        <v>0.84572360736861596</v>
      </c>
      <c r="J118" s="30">
        <f t="shared" si="67"/>
        <v>0.86209343620981671</v>
      </c>
      <c r="K118" s="30">
        <f t="shared" si="67"/>
        <v>0.88557678997110878</v>
      </c>
      <c r="L118" s="30">
        <f t="shared" si="67"/>
        <v>0.89066564276762716</v>
      </c>
      <c r="M118" s="30">
        <f t="shared" si="67"/>
        <v>0.88793876073013367</v>
      </c>
      <c r="N118" s="30">
        <f t="shared" si="67"/>
        <v>0.89468647340730567</v>
      </c>
      <c r="O118" s="30">
        <f t="shared" si="67"/>
        <v>0.90022953498416958</v>
      </c>
      <c r="P118" s="30">
        <f t="shared" si="67"/>
        <v>0.90954580683959851</v>
      </c>
      <c r="Q118" s="30">
        <f t="shared" si="67"/>
        <v>0.9315090557304172</v>
      </c>
    </row>
    <row r="119" spans="1:17" ht="11.45" customHeight="1" x14ac:dyDescent="0.25">
      <c r="A119" s="62" t="s">
        <v>17</v>
      </c>
      <c r="B119" s="115">
        <f t="shared" ref="B119:Q119" si="68">IF(B7=0,0,B7/B$4)</f>
        <v>0</v>
      </c>
      <c r="C119" s="115">
        <f t="shared" si="68"/>
        <v>0</v>
      </c>
      <c r="D119" s="115">
        <f t="shared" si="68"/>
        <v>0</v>
      </c>
      <c r="E119" s="115">
        <f t="shared" si="68"/>
        <v>0</v>
      </c>
      <c r="F119" s="115">
        <f t="shared" si="68"/>
        <v>0</v>
      </c>
      <c r="G119" s="115">
        <f t="shared" si="68"/>
        <v>0</v>
      </c>
      <c r="H119" s="115">
        <f t="shared" si="68"/>
        <v>0</v>
      </c>
      <c r="I119" s="115">
        <f t="shared" si="68"/>
        <v>0</v>
      </c>
      <c r="J119" s="115">
        <f t="shared" si="68"/>
        <v>0</v>
      </c>
      <c r="K119" s="115">
        <f t="shared" si="68"/>
        <v>0</v>
      </c>
      <c r="L119" s="115">
        <f t="shared" si="68"/>
        <v>0</v>
      </c>
      <c r="M119" s="115">
        <f t="shared" si="68"/>
        <v>0</v>
      </c>
      <c r="N119" s="115">
        <f t="shared" si="68"/>
        <v>0</v>
      </c>
      <c r="O119" s="115">
        <f t="shared" si="68"/>
        <v>0</v>
      </c>
      <c r="P119" s="115">
        <f t="shared" si="68"/>
        <v>0</v>
      </c>
      <c r="Q119" s="115">
        <f t="shared" si="68"/>
        <v>0</v>
      </c>
    </row>
    <row r="120" spans="1:17" ht="11.45" customHeight="1" x14ac:dyDescent="0.25">
      <c r="A120" s="62" t="s">
        <v>16</v>
      </c>
      <c r="B120" s="115">
        <f t="shared" ref="B120:Q120" si="69">IF(B8=0,0,B8/B$4)</f>
        <v>0.89130434782608692</v>
      </c>
      <c r="C120" s="115">
        <f t="shared" si="69"/>
        <v>0.88699500820712296</v>
      </c>
      <c r="D120" s="115">
        <f t="shared" si="69"/>
        <v>0.88217542934667359</v>
      </c>
      <c r="E120" s="115">
        <f t="shared" si="69"/>
        <v>0.86321101976082348</v>
      </c>
      <c r="F120" s="115">
        <f t="shared" si="69"/>
        <v>0.86015302763229629</v>
      </c>
      <c r="G120" s="115">
        <f t="shared" si="69"/>
        <v>0.84961650094485375</v>
      </c>
      <c r="H120" s="115">
        <f t="shared" si="69"/>
        <v>0.85199732350411528</v>
      </c>
      <c r="I120" s="115">
        <f t="shared" si="69"/>
        <v>0.84572360736861596</v>
      </c>
      <c r="J120" s="115">
        <f t="shared" si="69"/>
        <v>0.86209343620981671</v>
      </c>
      <c r="K120" s="115">
        <f t="shared" si="69"/>
        <v>0.88557678997110878</v>
      </c>
      <c r="L120" s="115">
        <f t="shared" si="69"/>
        <v>0.89066564276762716</v>
      </c>
      <c r="M120" s="115">
        <f t="shared" si="69"/>
        <v>0.88793876073013367</v>
      </c>
      <c r="N120" s="115">
        <f t="shared" si="69"/>
        <v>0.89468647340730567</v>
      </c>
      <c r="O120" s="115">
        <f t="shared" si="69"/>
        <v>0.90022953498416958</v>
      </c>
      <c r="P120" s="115">
        <f t="shared" si="69"/>
        <v>0.90954580683959851</v>
      </c>
      <c r="Q120" s="115">
        <f t="shared" si="69"/>
        <v>0.9315090557304172</v>
      </c>
    </row>
    <row r="121" spans="1:17" ht="11.45" customHeight="1" x14ac:dyDescent="0.25">
      <c r="A121" s="118" t="s">
        <v>19</v>
      </c>
      <c r="B121" s="117">
        <f t="shared" ref="B121:Q121" si="70">IF(B9=0,0,B9/B$4)</f>
        <v>0</v>
      </c>
      <c r="C121" s="117">
        <f t="shared" si="70"/>
        <v>0</v>
      </c>
      <c r="D121" s="117">
        <f t="shared" si="70"/>
        <v>0</v>
      </c>
      <c r="E121" s="117">
        <f t="shared" si="70"/>
        <v>0</v>
      </c>
      <c r="F121" s="117">
        <f t="shared" si="70"/>
        <v>0</v>
      </c>
      <c r="G121" s="117">
        <f t="shared" si="70"/>
        <v>0</v>
      </c>
      <c r="H121" s="117">
        <f t="shared" si="70"/>
        <v>0</v>
      </c>
      <c r="I121" s="117">
        <f t="shared" si="70"/>
        <v>0</v>
      </c>
      <c r="J121" s="117">
        <f t="shared" si="70"/>
        <v>0</v>
      </c>
      <c r="K121" s="117">
        <f t="shared" si="70"/>
        <v>0</v>
      </c>
      <c r="L121" s="117">
        <f t="shared" si="70"/>
        <v>0</v>
      </c>
      <c r="M121" s="117">
        <f t="shared" si="70"/>
        <v>0</v>
      </c>
      <c r="N121" s="117">
        <f t="shared" si="70"/>
        <v>0</v>
      </c>
      <c r="O121" s="117">
        <f t="shared" si="70"/>
        <v>0</v>
      </c>
      <c r="P121" s="117">
        <f t="shared" si="70"/>
        <v>0</v>
      </c>
      <c r="Q121" s="117">
        <f t="shared" si="70"/>
        <v>0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0</v>
      </c>
      <c r="C123" s="115">
        <f t="shared" si="72"/>
        <v>0</v>
      </c>
      <c r="D123" s="115">
        <f t="shared" si="72"/>
        <v>0</v>
      </c>
      <c r="E123" s="115">
        <f t="shared" si="72"/>
        <v>0</v>
      </c>
      <c r="F123" s="115">
        <f t="shared" si="72"/>
        <v>0</v>
      </c>
      <c r="G123" s="115">
        <f t="shared" si="72"/>
        <v>0</v>
      </c>
      <c r="H123" s="115">
        <f t="shared" si="72"/>
        <v>0</v>
      </c>
      <c r="I123" s="115">
        <f t="shared" si="72"/>
        <v>0</v>
      </c>
      <c r="J123" s="115">
        <f t="shared" si="72"/>
        <v>0</v>
      </c>
      <c r="K123" s="115">
        <f t="shared" si="72"/>
        <v>0</v>
      </c>
      <c r="L123" s="115">
        <f t="shared" si="72"/>
        <v>0</v>
      </c>
      <c r="M123" s="115">
        <f t="shared" si="72"/>
        <v>0</v>
      </c>
      <c r="N123" s="115">
        <f t="shared" si="72"/>
        <v>0</v>
      </c>
      <c r="O123" s="115">
        <f t="shared" si="72"/>
        <v>0</v>
      </c>
      <c r="P123" s="115">
        <f t="shared" si="72"/>
        <v>0</v>
      </c>
      <c r="Q123" s="115">
        <f t="shared" si="72"/>
        <v>0</v>
      </c>
    </row>
    <row r="124" spans="1:17" ht="11.45" customHeight="1" x14ac:dyDescent="0.25">
      <c r="A124" s="93" t="s">
        <v>16</v>
      </c>
      <c r="B124" s="28">
        <f t="shared" ref="B124:Q124" si="73">IF(B12=0,0,B12/B$10)</f>
        <v>1</v>
      </c>
      <c r="C124" s="28">
        <f t="shared" si="73"/>
        <v>1</v>
      </c>
      <c r="D124" s="28">
        <f t="shared" si="73"/>
        <v>1</v>
      </c>
      <c r="E124" s="28">
        <f t="shared" si="73"/>
        <v>1</v>
      </c>
      <c r="F124" s="28">
        <f t="shared" si="73"/>
        <v>1</v>
      </c>
      <c r="G124" s="28">
        <f t="shared" si="73"/>
        <v>1</v>
      </c>
      <c r="H124" s="28">
        <f t="shared" si="73"/>
        <v>1</v>
      </c>
      <c r="I124" s="28">
        <f t="shared" si="73"/>
        <v>1</v>
      </c>
      <c r="J124" s="28">
        <f t="shared" si="73"/>
        <v>1</v>
      </c>
      <c r="K124" s="28">
        <f t="shared" si="73"/>
        <v>1</v>
      </c>
      <c r="L124" s="28">
        <f t="shared" si="73"/>
        <v>1</v>
      </c>
      <c r="M124" s="28">
        <f t="shared" si="73"/>
        <v>1</v>
      </c>
      <c r="N124" s="28">
        <f t="shared" si="73"/>
        <v>1</v>
      </c>
      <c r="O124" s="28">
        <f t="shared" si="73"/>
        <v>1</v>
      </c>
      <c r="P124" s="28">
        <f t="shared" si="73"/>
        <v>1</v>
      </c>
      <c r="Q124" s="28">
        <f t="shared" si="73"/>
        <v>1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0.11938355072586773</v>
      </c>
      <c r="C128" s="119">
        <f t="shared" si="75"/>
        <v>0.13149439007407274</v>
      </c>
      <c r="D128" s="119">
        <f t="shared" si="75"/>
        <v>0.13418442317038276</v>
      </c>
      <c r="E128" s="119">
        <f t="shared" si="75"/>
        <v>0.15010812218454711</v>
      </c>
      <c r="F128" s="119">
        <f t="shared" si="75"/>
        <v>0.15930413774198032</v>
      </c>
      <c r="G128" s="119">
        <f t="shared" si="75"/>
        <v>0.17995284406586248</v>
      </c>
      <c r="H128" s="119">
        <f t="shared" si="75"/>
        <v>0.16752024232660337</v>
      </c>
      <c r="I128" s="119">
        <f t="shared" si="75"/>
        <v>0.17065163731058214</v>
      </c>
      <c r="J128" s="119">
        <f t="shared" si="75"/>
        <v>0.14851623929961238</v>
      </c>
      <c r="K128" s="119">
        <f t="shared" si="75"/>
        <v>0.12173938949835038</v>
      </c>
      <c r="L128" s="119">
        <f t="shared" si="75"/>
        <v>0.1130630542478009</v>
      </c>
      <c r="M128" s="119">
        <f t="shared" si="75"/>
        <v>0.11697877031848739</v>
      </c>
      <c r="N128" s="119">
        <f t="shared" si="75"/>
        <v>0.11411758710847929</v>
      </c>
      <c r="O128" s="119">
        <f t="shared" si="75"/>
        <v>0.10415492583640423</v>
      </c>
      <c r="P128" s="119">
        <f t="shared" si="75"/>
        <v>9.6116822516786674E-2</v>
      </c>
      <c r="Q128" s="119">
        <f t="shared" si="75"/>
        <v>8.4172418235379673E-2</v>
      </c>
    </row>
    <row r="129" spans="1:17" ht="11.45" customHeight="1" x14ac:dyDescent="0.25">
      <c r="A129" s="19" t="s">
        <v>20</v>
      </c>
      <c r="B129" s="30">
        <f t="shared" ref="B129:Q129" si="76">IF(B17=0,0,B17/B$15)</f>
        <v>0.88061644927413241</v>
      </c>
      <c r="C129" s="30">
        <f t="shared" si="76"/>
        <v>0.86850560992592729</v>
      </c>
      <c r="D129" s="30">
        <f t="shared" si="76"/>
        <v>0.86581557682961729</v>
      </c>
      <c r="E129" s="30">
        <f t="shared" si="76"/>
        <v>0.84989187781545283</v>
      </c>
      <c r="F129" s="30">
        <f t="shared" si="76"/>
        <v>0.84069586225801973</v>
      </c>
      <c r="G129" s="30">
        <f t="shared" si="76"/>
        <v>0.82004715593413757</v>
      </c>
      <c r="H129" s="30">
        <f t="shared" si="76"/>
        <v>0.83247975767339666</v>
      </c>
      <c r="I129" s="30">
        <f t="shared" si="76"/>
        <v>0.82934836268941781</v>
      </c>
      <c r="J129" s="30">
        <f t="shared" si="76"/>
        <v>0.85148376070038756</v>
      </c>
      <c r="K129" s="30">
        <f t="shared" si="76"/>
        <v>0.87826061050164972</v>
      </c>
      <c r="L129" s="30">
        <f t="shared" si="76"/>
        <v>0.88693694575219917</v>
      </c>
      <c r="M129" s="30">
        <f t="shared" si="76"/>
        <v>0.88302122968151264</v>
      </c>
      <c r="N129" s="30">
        <f t="shared" si="76"/>
        <v>0.8858824128915207</v>
      </c>
      <c r="O129" s="30">
        <f t="shared" si="76"/>
        <v>0.89584507416359571</v>
      </c>
      <c r="P129" s="30">
        <f t="shared" si="76"/>
        <v>0.90388317748321323</v>
      </c>
      <c r="Q129" s="30">
        <f t="shared" si="76"/>
        <v>0.91582758176462042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</v>
      </c>
      <c r="C130" s="115">
        <f t="shared" si="77"/>
        <v>0</v>
      </c>
      <c r="D130" s="115">
        <f t="shared" si="77"/>
        <v>0</v>
      </c>
      <c r="E130" s="115">
        <f t="shared" si="77"/>
        <v>0</v>
      </c>
      <c r="F130" s="115">
        <f t="shared" si="77"/>
        <v>0</v>
      </c>
      <c r="G130" s="115">
        <f t="shared" si="77"/>
        <v>0</v>
      </c>
      <c r="H130" s="115">
        <f t="shared" si="77"/>
        <v>0</v>
      </c>
      <c r="I130" s="115">
        <f t="shared" si="77"/>
        <v>0</v>
      </c>
      <c r="J130" s="115">
        <f t="shared" si="77"/>
        <v>0</v>
      </c>
      <c r="K130" s="115">
        <f t="shared" si="77"/>
        <v>0</v>
      </c>
      <c r="L130" s="115">
        <f t="shared" si="77"/>
        <v>0</v>
      </c>
      <c r="M130" s="115">
        <f t="shared" si="77"/>
        <v>0</v>
      </c>
      <c r="N130" s="115">
        <f t="shared" si="77"/>
        <v>0</v>
      </c>
      <c r="O130" s="115">
        <f t="shared" si="77"/>
        <v>0</v>
      </c>
      <c r="P130" s="115">
        <f t="shared" si="77"/>
        <v>0</v>
      </c>
      <c r="Q130" s="115">
        <f t="shared" si="77"/>
        <v>0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0.88061644927413241</v>
      </c>
      <c r="C131" s="115">
        <f t="shared" si="78"/>
        <v>0.86850560992592729</v>
      </c>
      <c r="D131" s="115">
        <f t="shared" si="78"/>
        <v>0.86581557682961729</v>
      </c>
      <c r="E131" s="115">
        <f t="shared" si="78"/>
        <v>0.84989187781545283</v>
      </c>
      <c r="F131" s="115">
        <f t="shared" si="78"/>
        <v>0.84069586225801973</v>
      </c>
      <c r="G131" s="115">
        <f t="shared" si="78"/>
        <v>0.82004715593413757</v>
      </c>
      <c r="H131" s="115">
        <f t="shared" si="78"/>
        <v>0.83247975767339666</v>
      </c>
      <c r="I131" s="115">
        <f t="shared" si="78"/>
        <v>0.82934836268941781</v>
      </c>
      <c r="J131" s="115">
        <f t="shared" si="78"/>
        <v>0.85148376070038756</v>
      </c>
      <c r="K131" s="115">
        <f t="shared" si="78"/>
        <v>0.87826061050164972</v>
      </c>
      <c r="L131" s="115">
        <f t="shared" si="78"/>
        <v>0.88693694575219917</v>
      </c>
      <c r="M131" s="115">
        <f t="shared" si="78"/>
        <v>0.88302122968151264</v>
      </c>
      <c r="N131" s="115">
        <f t="shared" si="78"/>
        <v>0.8858824128915207</v>
      </c>
      <c r="O131" s="115">
        <f t="shared" si="78"/>
        <v>0.89584507416359571</v>
      </c>
      <c r="P131" s="115">
        <f t="shared" si="78"/>
        <v>0.90388317748321323</v>
      </c>
      <c r="Q131" s="115">
        <f t="shared" si="78"/>
        <v>0.91582758176462042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0</v>
      </c>
      <c r="C132" s="117">
        <f t="shared" si="79"/>
        <v>0</v>
      </c>
      <c r="D132" s="117">
        <f t="shared" si="79"/>
        <v>0</v>
      </c>
      <c r="E132" s="117">
        <f t="shared" si="79"/>
        <v>0</v>
      </c>
      <c r="F132" s="117">
        <f t="shared" si="79"/>
        <v>0</v>
      </c>
      <c r="G132" s="117">
        <f t="shared" si="79"/>
        <v>0</v>
      </c>
      <c r="H132" s="117">
        <f t="shared" si="79"/>
        <v>0</v>
      </c>
      <c r="I132" s="117">
        <f t="shared" si="79"/>
        <v>0</v>
      </c>
      <c r="J132" s="117">
        <f t="shared" si="79"/>
        <v>0</v>
      </c>
      <c r="K132" s="117">
        <f t="shared" si="79"/>
        <v>0</v>
      </c>
      <c r="L132" s="117">
        <f t="shared" si="79"/>
        <v>0</v>
      </c>
      <c r="M132" s="117">
        <f t="shared" si="79"/>
        <v>0</v>
      </c>
      <c r="N132" s="117">
        <f t="shared" si="79"/>
        <v>0</v>
      </c>
      <c r="O132" s="117">
        <f t="shared" si="79"/>
        <v>0</v>
      </c>
      <c r="P132" s="117">
        <f t="shared" si="79"/>
        <v>0</v>
      </c>
      <c r="Q132" s="117">
        <f t="shared" si="79"/>
        <v>0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0</v>
      </c>
      <c r="C134" s="115">
        <f t="shared" si="81"/>
        <v>0</v>
      </c>
      <c r="D134" s="115">
        <f t="shared" si="81"/>
        <v>0</v>
      </c>
      <c r="E134" s="115">
        <f t="shared" si="81"/>
        <v>0</v>
      </c>
      <c r="F134" s="115">
        <f t="shared" si="81"/>
        <v>0</v>
      </c>
      <c r="G134" s="115">
        <f t="shared" si="81"/>
        <v>0</v>
      </c>
      <c r="H134" s="115">
        <f t="shared" si="81"/>
        <v>0</v>
      </c>
      <c r="I134" s="115">
        <f t="shared" si="81"/>
        <v>0</v>
      </c>
      <c r="J134" s="115">
        <f t="shared" si="81"/>
        <v>0</v>
      </c>
      <c r="K134" s="115">
        <f t="shared" si="81"/>
        <v>0</v>
      </c>
      <c r="L134" s="115">
        <f t="shared" si="81"/>
        <v>0</v>
      </c>
      <c r="M134" s="115">
        <f t="shared" si="81"/>
        <v>0</v>
      </c>
      <c r="N134" s="115">
        <f t="shared" si="81"/>
        <v>0</v>
      </c>
      <c r="O134" s="115">
        <f t="shared" si="81"/>
        <v>0</v>
      </c>
      <c r="P134" s="115">
        <f t="shared" si="81"/>
        <v>0</v>
      </c>
      <c r="Q134" s="115">
        <f t="shared" si="81"/>
        <v>0</v>
      </c>
    </row>
    <row r="135" spans="1:17" ht="11.45" customHeight="1" x14ac:dyDescent="0.25">
      <c r="A135" s="93" t="s">
        <v>16</v>
      </c>
      <c r="B135" s="28">
        <f t="shared" ref="B135:Q135" si="82">IF(B23=0,0,B23/B$21)</f>
        <v>1</v>
      </c>
      <c r="C135" s="28">
        <f t="shared" si="82"/>
        <v>1</v>
      </c>
      <c r="D135" s="28">
        <f t="shared" si="82"/>
        <v>1</v>
      </c>
      <c r="E135" s="28">
        <f t="shared" si="82"/>
        <v>1</v>
      </c>
      <c r="F135" s="28">
        <f t="shared" si="82"/>
        <v>1</v>
      </c>
      <c r="G135" s="28">
        <f t="shared" si="82"/>
        <v>1</v>
      </c>
      <c r="H135" s="28">
        <f t="shared" si="82"/>
        <v>1</v>
      </c>
      <c r="I135" s="28">
        <f t="shared" si="82"/>
        <v>1</v>
      </c>
      <c r="J135" s="28">
        <f t="shared" si="82"/>
        <v>1</v>
      </c>
      <c r="K135" s="28">
        <f t="shared" si="82"/>
        <v>1</v>
      </c>
      <c r="L135" s="28">
        <f t="shared" si="82"/>
        <v>1</v>
      </c>
      <c r="M135" s="28">
        <f t="shared" si="82"/>
        <v>1</v>
      </c>
      <c r="N135" s="28">
        <f t="shared" si="82"/>
        <v>1</v>
      </c>
      <c r="O135" s="28">
        <f t="shared" si="82"/>
        <v>1</v>
      </c>
      <c r="P135" s="28">
        <f t="shared" si="82"/>
        <v>1</v>
      </c>
      <c r="Q135" s="28">
        <f t="shared" si="82"/>
        <v>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82.975257994989775</v>
      </c>
      <c r="C4" s="166">
        <v>65.997640000000004</v>
      </c>
      <c r="D4" s="166">
        <v>61.9</v>
      </c>
      <c r="E4" s="166">
        <v>62.406280000000002</v>
      </c>
      <c r="F4" s="166">
        <v>60.9</v>
      </c>
      <c r="G4" s="166">
        <v>49.178748769172977</v>
      </c>
      <c r="H4" s="166">
        <v>51.302120000000002</v>
      </c>
      <c r="I4" s="166">
        <v>50.396790000000003</v>
      </c>
      <c r="J4" s="166">
        <v>47.301160000000003</v>
      </c>
      <c r="K4" s="166">
        <v>43.300629999999998</v>
      </c>
      <c r="L4" s="166">
        <v>46.26420802511808</v>
      </c>
      <c r="M4" s="166">
        <v>46.096184463126555</v>
      </c>
      <c r="N4" s="166">
        <v>44.18808094985004</v>
      </c>
      <c r="O4" s="166">
        <v>46.33553001023656</v>
      </c>
      <c r="P4" s="166">
        <v>47.100804844755856</v>
      </c>
      <c r="Q4" s="166">
        <v>49.608858162855647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</v>
      </c>
      <c r="E5" s="123">
        <v>0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0</v>
      </c>
      <c r="C6" s="75">
        <v>0</v>
      </c>
      <c r="D6" s="75">
        <v>0</v>
      </c>
      <c r="E6" s="75">
        <v>0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K6" s="75">
        <v>0</v>
      </c>
      <c r="L6" s="75">
        <v>0</v>
      </c>
      <c r="M6" s="75">
        <v>0</v>
      </c>
      <c r="N6" s="75">
        <v>0</v>
      </c>
      <c r="O6" s="75">
        <v>0</v>
      </c>
      <c r="P6" s="75">
        <v>0</v>
      </c>
      <c r="Q6" s="75">
        <v>0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82.975257994989775</v>
      </c>
      <c r="C14" s="74">
        <v>65.997640000000004</v>
      </c>
      <c r="D14" s="74">
        <v>61.9</v>
      </c>
      <c r="E14" s="74">
        <v>62.406280000000002</v>
      </c>
      <c r="F14" s="74">
        <v>60.9</v>
      </c>
      <c r="G14" s="74">
        <v>49.178748769172977</v>
      </c>
      <c r="H14" s="74">
        <v>51.302120000000002</v>
      </c>
      <c r="I14" s="74">
        <v>50.396790000000003</v>
      </c>
      <c r="J14" s="74">
        <v>47.301160000000003</v>
      </c>
      <c r="K14" s="74">
        <v>43.300629999999998</v>
      </c>
      <c r="L14" s="74">
        <v>46.26420802511808</v>
      </c>
      <c r="M14" s="74">
        <v>46.096184463126555</v>
      </c>
      <c r="N14" s="74">
        <v>44.18808094985004</v>
      </c>
      <c r="O14" s="74">
        <v>46.33553001023656</v>
      </c>
      <c r="P14" s="74">
        <v>47.100804844755856</v>
      </c>
      <c r="Q14" s="74">
        <v>49.608858162855647</v>
      </c>
    </row>
    <row r="16" spans="1:17" ht="11.45" customHeight="1" x14ac:dyDescent="0.25">
      <c r="A16" s="27" t="s">
        <v>81</v>
      </c>
      <c r="B16" s="68">
        <f t="shared" ref="B16" si="0">SUM(B17,B23)</f>
        <v>82.975257994989775</v>
      </c>
      <c r="C16" s="68">
        <f t="shared" ref="C16:Q16" si="1">SUM(C17,C23)</f>
        <v>65.997640000000004</v>
      </c>
      <c r="D16" s="68">
        <f t="shared" si="1"/>
        <v>61.900000000000006</v>
      </c>
      <c r="E16" s="68">
        <f t="shared" si="1"/>
        <v>62.40628000000001</v>
      </c>
      <c r="F16" s="68">
        <f t="shared" si="1"/>
        <v>60.9</v>
      </c>
      <c r="G16" s="68">
        <f t="shared" si="1"/>
        <v>49.178748769172977</v>
      </c>
      <c r="H16" s="68">
        <f t="shared" si="1"/>
        <v>51.302120000000002</v>
      </c>
      <c r="I16" s="68">
        <f t="shared" si="1"/>
        <v>50.396789999999996</v>
      </c>
      <c r="J16" s="68">
        <f t="shared" si="1"/>
        <v>47.301160000000003</v>
      </c>
      <c r="K16" s="68">
        <f t="shared" si="1"/>
        <v>43.300629999999998</v>
      </c>
      <c r="L16" s="68">
        <f t="shared" si="1"/>
        <v>46.26420802511808</v>
      </c>
      <c r="M16" s="68">
        <f t="shared" si="1"/>
        <v>46.096184463126555</v>
      </c>
      <c r="N16" s="68">
        <f t="shared" si="1"/>
        <v>44.188080949850033</v>
      </c>
      <c r="O16" s="68">
        <f t="shared" si="1"/>
        <v>46.33553001023656</v>
      </c>
      <c r="P16" s="68">
        <f t="shared" si="1"/>
        <v>47.100804844755856</v>
      </c>
      <c r="Q16" s="68">
        <f t="shared" si="1"/>
        <v>49.60885816285564</v>
      </c>
    </row>
    <row r="17" spans="1:17" ht="11.45" customHeight="1" x14ac:dyDescent="0.25">
      <c r="A17" s="25" t="s">
        <v>39</v>
      </c>
      <c r="B17" s="79">
        <f t="shared" ref="B17" si="2">SUM(B18,B19,B22)</f>
        <v>54.346975746232694</v>
      </c>
      <c r="C17" s="79">
        <f t="shared" ref="C17:Q17" si="3">SUM(C18,C19,C22)</f>
        <v>43.948859116027663</v>
      </c>
      <c r="D17" s="79">
        <f t="shared" si="3"/>
        <v>43.455446200455192</v>
      </c>
      <c r="E17" s="79">
        <f t="shared" si="3"/>
        <v>38.69496630646541</v>
      </c>
      <c r="F17" s="79">
        <f t="shared" si="3"/>
        <v>34.912704039397426</v>
      </c>
      <c r="G17" s="79">
        <f t="shared" si="3"/>
        <v>31.051396047481994</v>
      </c>
      <c r="H17" s="79">
        <f t="shared" si="3"/>
        <v>33.176526897818746</v>
      </c>
      <c r="I17" s="79">
        <f t="shared" si="3"/>
        <v>33.317184408230915</v>
      </c>
      <c r="J17" s="79">
        <f t="shared" si="3"/>
        <v>32.395781327341879</v>
      </c>
      <c r="K17" s="79">
        <f t="shared" si="3"/>
        <v>31.92074874586806</v>
      </c>
      <c r="L17" s="79">
        <f t="shared" si="3"/>
        <v>32.696156630837173</v>
      </c>
      <c r="M17" s="79">
        <f t="shared" si="3"/>
        <v>33.133244046365917</v>
      </c>
      <c r="N17" s="79">
        <f t="shared" si="3"/>
        <v>31.471189185476511</v>
      </c>
      <c r="O17" s="79">
        <f t="shared" si="3"/>
        <v>32.012702897549289</v>
      </c>
      <c r="P17" s="79">
        <f t="shared" si="3"/>
        <v>32.186313967651806</v>
      </c>
      <c r="Q17" s="79">
        <f t="shared" si="3"/>
        <v>34.051590354124521</v>
      </c>
    </row>
    <row r="18" spans="1:17" ht="11.45" customHeight="1" x14ac:dyDescent="0.25">
      <c r="A18" s="91" t="s">
        <v>21</v>
      </c>
      <c r="B18" s="123">
        <v>1.6294049341751096</v>
      </c>
      <c r="C18" s="123">
        <v>1.6341892018542947</v>
      </c>
      <c r="D18" s="123">
        <v>1.6468083583154014</v>
      </c>
      <c r="E18" s="123">
        <v>1.6749382527229453</v>
      </c>
      <c r="F18" s="123">
        <v>1.6675469285085411</v>
      </c>
      <c r="G18" s="123">
        <v>1.7472390683537771</v>
      </c>
      <c r="H18" s="123">
        <v>1.708050460326741</v>
      </c>
      <c r="I18" s="123">
        <v>1.796510724024067</v>
      </c>
      <c r="J18" s="123">
        <v>1.5865665267326099</v>
      </c>
      <c r="K18" s="123">
        <v>1.2567195251938106</v>
      </c>
      <c r="L18" s="123">
        <v>1.2026550524229074</v>
      </c>
      <c r="M18" s="123">
        <v>1.261954336370591</v>
      </c>
      <c r="N18" s="123">
        <v>1.1752351640017515</v>
      </c>
      <c r="O18" s="123">
        <v>1.0956820705269228</v>
      </c>
      <c r="P18" s="123">
        <v>1.0044686994645617</v>
      </c>
      <c r="Q18" s="123">
        <v>0.92360594829231013</v>
      </c>
    </row>
    <row r="19" spans="1:17" ht="11.45" customHeight="1" x14ac:dyDescent="0.25">
      <c r="A19" s="19" t="s">
        <v>20</v>
      </c>
      <c r="B19" s="76">
        <f t="shared" ref="B19" si="4">SUM(B20:B21)</f>
        <v>52.717570812057588</v>
      </c>
      <c r="C19" s="76">
        <f t="shared" ref="C19:Q19" si="5">SUM(C20:C21)</f>
        <v>42.314669914173365</v>
      </c>
      <c r="D19" s="76">
        <f t="shared" si="5"/>
        <v>41.808637842139788</v>
      </c>
      <c r="E19" s="76">
        <f t="shared" si="5"/>
        <v>37.020028053742465</v>
      </c>
      <c r="F19" s="76">
        <f t="shared" si="5"/>
        <v>33.245157110888883</v>
      </c>
      <c r="G19" s="76">
        <f t="shared" si="5"/>
        <v>29.304156979128216</v>
      </c>
      <c r="H19" s="76">
        <f t="shared" si="5"/>
        <v>31.468476437492004</v>
      </c>
      <c r="I19" s="76">
        <f t="shared" si="5"/>
        <v>31.520673684206852</v>
      </c>
      <c r="J19" s="76">
        <f t="shared" si="5"/>
        <v>30.809214800609269</v>
      </c>
      <c r="K19" s="76">
        <f t="shared" si="5"/>
        <v>30.664029220674248</v>
      </c>
      <c r="L19" s="76">
        <f t="shared" si="5"/>
        <v>31.493501578414268</v>
      </c>
      <c r="M19" s="76">
        <f t="shared" si="5"/>
        <v>31.871289709995324</v>
      </c>
      <c r="N19" s="76">
        <f t="shared" si="5"/>
        <v>30.29595402147476</v>
      </c>
      <c r="O19" s="76">
        <f t="shared" si="5"/>
        <v>30.91702082702237</v>
      </c>
      <c r="P19" s="76">
        <f t="shared" si="5"/>
        <v>31.181845268187246</v>
      </c>
      <c r="Q19" s="76">
        <f t="shared" si="5"/>
        <v>33.127984405832208</v>
      </c>
    </row>
    <row r="20" spans="1:17" ht="11.45" customHeight="1" x14ac:dyDescent="0.25">
      <c r="A20" s="62" t="s">
        <v>118</v>
      </c>
      <c r="B20" s="77">
        <v>0</v>
      </c>
      <c r="C20" s="77">
        <v>0</v>
      </c>
      <c r="D20" s="77">
        <v>0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1:17" ht="11.45" customHeight="1" x14ac:dyDescent="0.25">
      <c r="A21" s="62" t="s">
        <v>16</v>
      </c>
      <c r="B21" s="77">
        <v>52.717570812057588</v>
      </c>
      <c r="C21" s="77">
        <v>42.314669914173365</v>
      </c>
      <c r="D21" s="77">
        <v>41.808637842139788</v>
      </c>
      <c r="E21" s="77">
        <v>37.020028053742465</v>
      </c>
      <c r="F21" s="77">
        <v>33.245157110888883</v>
      </c>
      <c r="G21" s="77">
        <v>29.304156979128216</v>
      </c>
      <c r="H21" s="77">
        <v>31.468476437492004</v>
      </c>
      <c r="I21" s="77">
        <v>31.520673684206852</v>
      </c>
      <c r="J21" s="77">
        <v>30.809214800609269</v>
      </c>
      <c r="K21" s="77">
        <v>30.664029220674248</v>
      </c>
      <c r="L21" s="77">
        <v>31.493501578414268</v>
      </c>
      <c r="M21" s="77">
        <v>31.871289709995324</v>
      </c>
      <c r="N21" s="77">
        <v>30.29595402147476</v>
      </c>
      <c r="O21" s="77">
        <v>30.91702082702237</v>
      </c>
      <c r="P21" s="77">
        <v>31.181845268187246</v>
      </c>
      <c r="Q21" s="77">
        <v>33.127984405832208</v>
      </c>
    </row>
    <row r="22" spans="1:17" ht="11.45" customHeight="1" x14ac:dyDescent="0.25">
      <c r="A22" s="118" t="s">
        <v>19</v>
      </c>
      <c r="B22" s="122">
        <v>0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</v>
      </c>
      <c r="K22" s="122">
        <v>0</v>
      </c>
      <c r="L22" s="122">
        <v>0</v>
      </c>
      <c r="M22" s="122">
        <v>0</v>
      </c>
      <c r="N22" s="122">
        <v>0</v>
      </c>
      <c r="O22" s="122">
        <v>0</v>
      </c>
      <c r="P22" s="122">
        <v>0</v>
      </c>
      <c r="Q22" s="122">
        <v>0</v>
      </c>
    </row>
    <row r="23" spans="1:17" ht="11.45" customHeight="1" x14ac:dyDescent="0.25">
      <c r="A23" s="25" t="s">
        <v>18</v>
      </c>
      <c r="B23" s="79">
        <f t="shared" ref="B23" si="6">SUM(B24:B25)</f>
        <v>28.628282248757078</v>
      </c>
      <c r="C23" s="79">
        <f t="shared" ref="C23:Q23" si="7">SUM(C24:C25)</f>
        <v>22.048780883972341</v>
      </c>
      <c r="D23" s="79">
        <f t="shared" si="7"/>
        <v>18.44455379954481</v>
      </c>
      <c r="E23" s="79">
        <f t="shared" si="7"/>
        <v>23.711313693534596</v>
      </c>
      <c r="F23" s="79">
        <f t="shared" si="7"/>
        <v>25.987295960602573</v>
      </c>
      <c r="G23" s="79">
        <f t="shared" si="7"/>
        <v>18.127352721690983</v>
      </c>
      <c r="H23" s="79">
        <f t="shared" si="7"/>
        <v>18.125593102181256</v>
      </c>
      <c r="I23" s="79">
        <f t="shared" si="7"/>
        <v>17.079605591769084</v>
      </c>
      <c r="J23" s="79">
        <f t="shared" si="7"/>
        <v>14.905378672658125</v>
      </c>
      <c r="K23" s="79">
        <f t="shared" si="7"/>
        <v>11.379881254131941</v>
      </c>
      <c r="L23" s="79">
        <f t="shared" si="7"/>
        <v>13.568051394280907</v>
      </c>
      <c r="M23" s="79">
        <f t="shared" si="7"/>
        <v>12.962940416760638</v>
      </c>
      <c r="N23" s="79">
        <f t="shared" si="7"/>
        <v>12.71689176437352</v>
      </c>
      <c r="O23" s="79">
        <f t="shared" si="7"/>
        <v>14.322827112687271</v>
      </c>
      <c r="P23" s="79">
        <f t="shared" si="7"/>
        <v>14.914490877104049</v>
      </c>
      <c r="Q23" s="79">
        <f t="shared" si="7"/>
        <v>15.557267808731122</v>
      </c>
    </row>
    <row r="24" spans="1:17" ht="11.45" customHeight="1" x14ac:dyDescent="0.25">
      <c r="A24" s="116" t="s">
        <v>118</v>
      </c>
      <c r="B24" s="77">
        <v>0</v>
      </c>
      <c r="C24" s="77">
        <v>0</v>
      </c>
      <c r="D24" s="77">
        <v>0</v>
      </c>
      <c r="E24" s="77">
        <v>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1:17" ht="11.45" customHeight="1" x14ac:dyDescent="0.25">
      <c r="A25" s="93" t="s">
        <v>16</v>
      </c>
      <c r="B25" s="74">
        <v>28.628282248757078</v>
      </c>
      <c r="C25" s="74">
        <v>22.048780883972341</v>
      </c>
      <c r="D25" s="74">
        <v>18.44455379954481</v>
      </c>
      <c r="E25" s="74">
        <v>23.711313693534596</v>
      </c>
      <c r="F25" s="74">
        <v>25.987295960602573</v>
      </c>
      <c r="G25" s="74">
        <v>18.127352721690983</v>
      </c>
      <c r="H25" s="74">
        <v>18.125593102181256</v>
      </c>
      <c r="I25" s="74">
        <v>17.079605591769084</v>
      </c>
      <c r="J25" s="74">
        <v>14.905378672658125</v>
      </c>
      <c r="K25" s="74">
        <v>11.379881254131941</v>
      </c>
      <c r="L25" s="74">
        <v>13.568051394280907</v>
      </c>
      <c r="M25" s="74">
        <v>12.962940416760638</v>
      </c>
      <c r="N25" s="74">
        <v>12.71689176437352</v>
      </c>
      <c r="O25" s="74">
        <v>14.322827112687271</v>
      </c>
      <c r="P25" s="74">
        <v>14.914490877104049</v>
      </c>
      <c r="Q25" s="74">
        <v>15.557267808731122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140.14497267188156</v>
      </c>
      <c r="C30" s="79">
        <f>IF(C17=0,"",C17/TrRail_act!C15*100)</f>
        <v>122.3462033517485</v>
      </c>
      <c r="D30" s="79">
        <f>IF(D17=0,"",D17/TrRail_act!D15*100)</f>
        <v>121.10746088728645</v>
      </c>
      <c r="E30" s="79">
        <f>IF(E17=0,"",E17/TrRail_act!E15*100)</f>
        <v>117.91131464741957</v>
      </c>
      <c r="F30" s="79">
        <f>IF(F17=0,"",F17/TrRail_act!F15*100)</f>
        <v>112.787110898528</v>
      </c>
      <c r="G30" s="79">
        <f>IF(G17=0,"",G17/TrRail_act!G15*100)</f>
        <v>105.63452698560411</v>
      </c>
      <c r="H30" s="79">
        <f>IF(H17=0,"",H17/TrRail_act!H15*100)</f>
        <v>105.98492049121961</v>
      </c>
      <c r="I30" s="79">
        <f>IF(I17=0,"",I17/TrRail_act!I15*100)</f>
        <v>101.85158795481462</v>
      </c>
      <c r="J30" s="79">
        <f>IF(J17=0,"",J17/TrRail_act!J15*100)</f>
        <v>96.883456965342774</v>
      </c>
      <c r="K30" s="79">
        <f>IF(K17=0,"",K17/TrRail_act!K15*100)</f>
        <v>98.017265032477795</v>
      </c>
      <c r="L30" s="79">
        <f>IF(L17=0,"",L17/TrRail_act!L15*100)</f>
        <v>96.38631497891727</v>
      </c>
      <c r="M30" s="79">
        <f>IF(M17=0,"",M17/TrRail_act!M15*100)</f>
        <v>95.235695130886654</v>
      </c>
      <c r="N30" s="79">
        <f>IF(N17=0,"",N17/TrRail_act!N15*100)</f>
        <v>93.314722714625702</v>
      </c>
      <c r="O30" s="79">
        <f>IF(O17=0,"",O17/TrRail_act!O15*100)</f>
        <v>91.24828089163573</v>
      </c>
      <c r="P30" s="79">
        <f>IF(P17=0,"",P17/TrRail_act!P15*100)</f>
        <v>91.348492026354691</v>
      </c>
      <c r="Q30" s="79">
        <f>IF(Q17=0,"",Q17/TrRail_act!Q15*100)</f>
        <v>91.31617126660224</v>
      </c>
    </row>
    <row r="31" spans="1:17" ht="11.45" customHeight="1" x14ac:dyDescent="0.25">
      <c r="A31" s="91" t="s">
        <v>21</v>
      </c>
      <c r="B31" s="123">
        <f>IF(B18=0,"",B18/TrRail_act!B16*100)</f>
        <v>35.195462522130505</v>
      </c>
      <c r="C31" s="123">
        <f>IF(C18=0,"",C18/TrRail_act!C16*100)</f>
        <v>34.596965050036047</v>
      </c>
      <c r="D31" s="123">
        <f>IF(D18=0,"",D18/TrRail_act!D16*100)</f>
        <v>34.203271225277085</v>
      </c>
      <c r="E31" s="123">
        <f>IF(E18=0,"",E18/TrRail_act!E16*100)</f>
        <v>34.00130749698419</v>
      </c>
      <c r="F31" s="123">
        <f>IF(F18=0,"",F18/TrRail_act!F16*100)</f>
        <v>33.816370555981912</v>
      </c>
      <c r="G31" s="123">
        <f>IF(G18=0,"",G18/TrRail_act!G16*100)</f>
        <v>33.030745712692955</v>
      </c>
      <c r="H31" s="123">
        <f>IF(H18=0,"",H18/TrRail_act!H16*100)</f>
        <v>32.572160251701227</v>
      </c>
      <c r="I31" s="123">
        <f>IF(I18=0,"",I18/TrRail_act!I16*100)</f>
        <v>32.182432449370751</v>
      </c>
      <c r="J31" s="123">
        <f>IF(J18=0,"",J18/TrRail_act!J16*100)</f>
        <v>31.948135059988441</v>
      </c>
      <c r="K31" s="123">
        <f>IF(K18=0,"",K18/TrRail_act!K16*100)</f>
        <v>31.698357093004258</v>
      </c>
      <c r="L31" s="123">
        <f>IF(L18=0,"",L18/TrRail_act!L16*100)</f>
        <v>31.357327257150686</v>
      </c>
      <c r="M31" s="123">
        <f>IF(M18=0,"",M18/TrRail_act!M16*100)</f>
        <v>31.007902179050017</v>
      </c>
      <c r="N31" s="123">
        <f>IF(N18=0,"",N18/TrRail_act!N16*100)</f>
        <v>30.535793726493061</v>
      </c>
      <c r="O31" s="123">
        <f>IF(O18=0,"",O18/TrRail_act!O16*100)</f>
        <v>29.985209540336417</v>
      </c>
      <c r="P31" s="123">
        <f>IF(P18=0,"",P18/TrRail_act!P16*100)</f>
        <v>29.659726500086343</v>
      </c>
      <c r="Q31" s="123">
        <f>IF(Q18=0,"",Q18/TrRail_act!Q16*100)</f>
        <v>29.425727622975629</v>
      </c>
    </row>
    <row r="32" spans="1:17" ht="11.45" customHeight="1" x14ac:dyDescent="0.25">
      <c r="A32" s="19" t="s">
        <v>20</v>
      </c>
      <c r="B32" s="76">
        <f>IF(B19=0,"",B19/TrRail_act!B17*100)</f>
        <v>154.37278454042578</v>
      </c>
      <c r="C32" s="76">
        <f>IF(C19=0,"",C19/TrRail_act!C17*100)</f>
        <v>135.63170483622622</v>
      </c>
      <c r="D32" s="76">
        <f>IF(D19=0,"",D19/TrRail_act!D17*100)</f>
        <v>134.57590482957076</v>
      </c>
      <c r="E32" s="76">
        <f>IF(E19=0,"",E19/TrRail_act!E17*100)</f>
        <v>132.73152170507402</v>
      </c>
      <c r="F32" s="76">
        <f>IF(F19=0,"",F19/TrRail_act!F17*100)</f>
        <v>127.75134024934884</v>
      </c>
      <c r="G32" s="76">
        <f>IF(G19=0,"",G19/TrRail_act!G17*100)</f>
        <v>121.56685092021149</v>
      </c>
      <c r="H32" s="76">
        <f>IF(H19=0,"",H19/TrRail_act!H17*100)</f>
        <v>120.75780027818234</v>
      </c>
      <c r="I32" s="76">
        <f>IF(I19=0,"",I19/TrRail_act!I17*100)</f>
        <v>116.18712654380433</v>
      </c>
      <c r="J32" s="76">
        <f>IF(J19=0,"",J19/TrRail_act!J17*100)</f>
        <v>108.20950950116605</v>
      </c>
      <c r="K32" s="76">
        <f>IF(K19=0,"",K19/TrRail_act!K17*100)</f>
        <v>107.21000721880591</v>
      </c>
      <c r="L32" s="76">
        <f>IF(L19=0,"",L19/TrRail_act!L17*100)</f>
        <v>104.67594143058146</v>
      </c>
      <c r="M32" s="76">
        <f>IF(M19=0,"",M19/TrRail_act!M17*100)</f>
        <v>103.74431076460833</v>
      </c>
      <c r="N32" s="76">
        <f>IF(N19=0,"",N19/TrRail_act!N17*100)</f>
        <v>101.40177782840361</v>
      </c>
      <c r="O32" s="76">
        <f>IF(O19=0,"",O19/TrRail_act!O17*100)</f>
        <v>98.370997572376993</v>
      </c>
      <c r="P32" s="76">
        <f>IF(P19=0,"",P19/TrRail_act!P17*100)</f>
        <v>97.908331035503778</v>
      </c>
      <c r="Q32" s="76">
        <f>IF(Q19=0,"",Q19/TrRail_act!Q17*100)</f>
        <v>97.004434440667055</v>
      </c>
    </row>
    <row r="33" spans="1:17" ht="11.45" customHeight="1" x14ac:dyDescent="0.25">
      <c r="A33" s="62" t="s">
        <v>17</v>
      </c>
      <c r="B33" s="77" t="str">
        <f>IF(B20=0,"",B20/TrRail_act!B18*100)</f>
        <v/>
      </c>
      <c r="C33" s="77" t="str">
        <f>IF(C20=0,"",C20/TrRail_act!C18*100)</f>
        <v/>
      </c>
      <c r="D33" s="77" t="str">
        <f>IF(D20=0,"",D20/TrRail_act!D18*100)</f>
        <v/>
      </c>
      <c r="E33" s="77" t="str">
        <f>IF(E20=0,"",E20/TrRail_act!E18*100)</f>
        <v/>
      </c>
      <c r="F33" s="77" t="str">
        <f>IF(F20=0,"",F20/TrRail_act!F18*100)</f>
        <v/>
      </c>
      <c r="G33" s="77" t="str">
        <f>IF(G20=0,"",G20/TrRail_act!G18*100)</f>
        <v/>
      </c>
      <c r="H33" s="77" t="str">
        <f>IF(H20=0,"",H20/TrRail_act!H18*100)</f>
        <v/>
      </c>
      <c r="I33" s="77" t="str">
        <f>IF(I20=0,"",I20/TrRail_act!I18*100)</f>
        <v/>
      </c>
      <c r="J33" s="77" t="str">
        <f>IF(J20=0,"",J20/TrRail_act!J18*100)</f>
        <v/>
      </c>
      <c r="K33" s="77" t="str">
        <f>IF(K20=0,"",K20/TrRail_act!K18*100)</f>
        <v/>
      </c>
      <c r="L33" s="77" t="str">
        <f>IF(L20=0,"",L20/TrRail_act!L18*100)</f>
        <v/>
      </c>
      <c r="M33" s="77" t="str">
        <f>IF(M20=0,"",M20/TrRail_act!M18*100)</f>
        <v/>
      </c>
      <c r="N33" s="77" t="str">
        <f>IF(N20=0,"",N20/TrRail_act!N18*100)</f>
        <v/>
      </c>
      <c r="O33" s="77" t="str">
        <f>IF(O20=0,"",O20/TrRail_act!O18*100)</f>
        <v/>
      </c>
      <c r="P33" s="77" t="str">
        <f>IF(P20=0,"",P20/TrRail_act!P18*100)</f>
        <v/>
      </c>
      <c r="Q33" s="77" t="str">
        <f>IF(Q20=0,"",Q20/TrRail_act!Q18*100)</f>
        <v/>
      </c>
    </row>
    <row r="34" spans="1:17" ht="11.45" customHeight="1" x14ac:dyDescent="0.25">
      <c r="A34" s="62" t="s">
        <v>16</v>
      </c>
      <c r="B34" s="77">
        <f>IF(B21=0,"",B21/TrRail_act!B19*100)</f>
        <v>154.37278454042578</v>
      </c>
      <c r="C34" s="77">
        <f>IF(C21=0,"",C21/TrRail_act!C19*100)</f>
        <v>135.63170483622622</v>
      </c>
      <c r="D34" s="77">
        <f>IF(D21=0,"",D21/TrRail_act!D19*100)</f>
        <v>134.57590482957076</v>
      </c>
      <c r="E34" s="77">
        <f>IF(E21=0,"",E21/TrRail_act!E19*100)</f>
        <v>132.73152170507402</v>
      </c>
      <c r="F34" s="77">
        <f>IF(F21=0,"",F21/TrRail_act!F19*100)</f>
        <v>127.75134024934884</v>
      </c>
      <c r="G34" s="77">
        <f>IF(G21=0,"",G21/TrRail_act!G19*100)</f>
        <v>121.56685092021149</v>
      </c>
      <c r="H34" s="77">
        <f>IF(H21=0,"",H21/TrRail_act!H19*100)</f>
        <v>120.75780027818234</v>
      </c>
      <c r="I34" s="77">
        <f>IF(I21=0,"",I21/TrRail_act!I19*100)</f>
        <v>116.18712654380433</v>
      </c>
      <c r="J34" s="77">
        <f>IF(J21=0,"",J21/TrRail_act!J19*100)</f>
        <v>108.20950950116605</v>
      </c>
      <c r="K34" s="77">
        <f>IF(K21=0,"",K21/TrRail_act!K19*100)</f>
        <v>107.21000721880591</v>
      </c>
      <c r="L34" s="77">
        <f>IF(L21=0,"",L21/TrRail_act!L19*100)</f>
        <v>104.67594143058146</v>
      </c>
      <c r="M34" s="77">
        <f>IF(M21=0,"",M21/TrRail_act!M19*100)</f>
        <v>103.74431076460833</v>
      </c>
      <c r="N34" s="77">
        <f>IF(N21=0,"",N21/TrRail_act!N19*100)</f>
        <v>101.40177782840361</v>
      </c>
      <c r="O34" s="77">
        <f>IF(O21=0,"",O21/TrRail_act!O19*100)</f>
        <v>98.370997572376993</v>
      </c>
      <c r="P34" s="77">
        <f>IF(P21=0,"",P21/TrRail_act!P19*100)</f>
        <v>97.908331035503778</v>
      </c>
      <c r="Q34" s="77">
        <f>IF(Q21=0,"",Q21/TrRail_act!Q19*100)</f>
        <v>97.004434440667055</v>
      </c>
    </row>
    <row r="35" spans="1:17" ht="11.45" customHeight="1" x14ac:dyDescent="0.25">
      <c r="A35" s="118" t="s">
        <v>19</v>
      </c>
      <c r="B35" s="122" t="str">
        <f>IF(B22=0,"",B22/TrRail_act!B20*100)</f>
        <v/>
      </c>
      <c r="C35" s="122" t="str">
        <f>IF(C22=0,"",C22/TrRail_act!C20*100)</f>
        <v/>
      </c>
      <c r="D35" s="122" t="str">
        <f>IF(D22=0,"",D22/TrRail_act!D20*100)</f>
        <v/>
      </c>
      <c r="E35" s="122" t="str">
        <f>IF(E22=0,"",E22/TrRail_act!E20*100)</f>
        <v/>
      </c>
      <c r="F35" s="122" t="str">
        <f>IF(F22=0,"",F22/TrRail_act!F20*100)</f>
        <v/>
      </c>
      <c r="G35" s="122" t="str">
        <f>IF(G22=0,"",G22/TrRail_act!G20*100)</f>
        <v/>
      </c>
      <c r="H35" s="122" t="str">
        <f>IF(H22=0,"",H22/TrRail_act!H20*100)</f>
        <v/>
      </c>
      <c r="I35" s="122" t="str">
        <f>IF(I22=0,"",I22/TrRail_act!I20*100)</f>
        <v/>
      </c>
      <c r="J35" s="122" t="str">
        <f>IF(J22=0,"",J22/TrRail_act!J20*100)</f>
        <v/>
      </c>
      <c r="K35" s="122" t="str">
        <f>IF(K22=0,"",K22/TrRail_act!K20*100)</f>
        <v/>
      </c>
      <c r="L35" s="122" t="str">
        <f>IF(L22=0,"",L22/TrRail_act!L20*100)</f>
        <v/>
      </c>
      <c r="M35" s="122" t="str">
        <f>IF(M22=0,"",M22/TrRail_act!M20*100)</f>
        <v/>
      </c>
      <c r="N35" s="122" t="str">
        <f>IF(N22=0,"",N22/TrRail_act!N20*100)</f>
        <v/>
      </c>
      <c r="O35" s="122" t="str">
        <f>IF(O22=0,"",O22/TrRail_act!O20*100)</f>
        <v/>
      </c>
      <c r="P35" s="122" t="str">
        <f>IF(P22=0,"",P22/TrRail_act!P20*100)</f>
        <v/>
      </c>
      <c r="Q35" s="122" t="str">
        <f>IF(Q22=0,"",Q22/TrRail_act!Q20*100)</f>
        <v/>
      </c>
    </row>
    <row r="36" spans="1:17" ht="11.45" customHeight="1" x14ac:dyDescent="0.25">
      <c r="A36" s="25" t="s">
        <v>18</v>
      </c>
      <c r="B36" s="79">
        <f>IF(B23=0,"",B23/TrRail_act!B21*100)</f>
        <v>209.13857387198956</v>
      </c>
      <c r="C36" s="79">
        <f>IF(C23=0,"",C23/TrRail_act!C21*100)</f>
        <v>183.74884799623993</v>
      </c>
      <c r="D36" s="79">
        <f>IF(D23=0,"",D23/TrRail_act!D21*100)</f>
        <v>182.31848895760933</v>
      </c>
      <c r="E36" s="79">
        <f>IF(E23=0,"",E23/TrRail_act!E21*100)</f>
        <v>179.81978649862896</v>
      </c>
      <c r="F36" s="79">
        <f>IF(F23=0,"",F23/TrRail_act!F21*100)</f>
        <v>173.07281973000573</v>
      </c>
      <c r="G36" s="79">
        <f>IF(G23=0,"",G23/TrRail_act!G21*100)</f>
        <v>164.69430092390351</v>
      </c>
      <c r="H36" s="79">
        <f>IF(H23=0,"",H23/TrRail_act!H21*100)</f>
        <v>163.59822885415417</v>
      </c>
      <c r="I36" s="79">
        <f>IF(I23=0,"",I23/TrRail_act!I21*100)</f>
        <v>157.40604809322701</v>
      </c>
      <c r="J36" s="79">
        <f>IF(J23=0,"",J23/TrRail_act!J21*100)</f>
        <v>146.59826577485248</v>
      </c>
      <c r="K36" s="79">
        <f>IF(K23=0,"",K23/TrRail_act!K21*100)</f>
        <v>145.24417682363676</v>
      </c>
      <c r="L36" s="79">
        <f>IF(L23=0,"",L23/TrRail_act!L21*100)</f>
        <v>141.81111764403585</v>
      </c>
      <c r="M36" s="79">
        <f>IF(M23=0,"",M23/TrRail_act!M21*100)</f>
        <v>140.54897866379341</v>
      </c>
      <c r="N36" s="79">
        <f>IF(N23=0,"",N23/TrRail_act!N21*100)</f>
        <v>137.37540115151037</v>
      </c>
      <c r="O36" s="79">
        <f>IF(O23=0,"",O23/TrRail_act!O21*100)</f>
        <v>133.26941146976822</v>
      </c>
      <c r="P36" s="79">
        <f>IF(P23=0,"",P23/TrRail_act!P21*100)</f>
        <v>132.64260785287411</v>
      </c>
      <c r="Q36" s="79">
        <f>IF(Q23=0,"",Q23/TrRail_act!Q21*100)</f>
        <v>131.41804197272447</v>
      </c>
    </row>
    <row r="37" spans="1:17" ht="11.45" customHeight="1" x14ac:dyDescent="0.25">
      <c r="A37" s="116" t="s">
        <v>17</v>
      </c>
      <c r="B37" s="77" t="str">
        <f>IF(B24=0,"",B24/TrRail_act!B22*100)</f>
        <v/>
      </c>
      <c r="C37" s="77" t="str">
        <f>IF(C24=0,"",C24/TrRail_act!C22*100)</f>
        <v/>
      </c>
      <c r="D37" s="77" t="str">
        <f>IF(D24=0,"",D24/TrRail_act!D22*100)</f>
        <v/>
      </c>
      <c r="E37" s="77" t="str">
        <f>IF(E24=0,"",E24/TrRail_act!E22*100)</f>
        <v/>
      </c>
      <c r="F37" s="77" t="str">
        <f>IF(F24=0,"",F24/TrRail_act!F22*100)</f>
        <v/>
      </c>
      <c r="G37" s="77" t="str">
        <f>IF(G24=0,"",G24/TrRail_act!G22*100)</f>
        <v/>
      </c>
      <c r="H37" s="77" t="str">
        <f>IF(H24=0,"",H24/TrRail_act!H22*100)</f>
        <v/>
      </c>
      <c r="I37" s="77" t="str">
        <f>IF(I24=0,"",I24/TrRail_act!I22*100)</f>
        <v/>
      </c>
      <c r="J37" s="77" t="str">
        <f>IF(J24=0,"",J24/TrRail_act!J22*100)</f>
        <v/>
      </c>
      <c r="K37" s="77" t="str">
        <f>IF(K24=0,"",K24/TrRail_act!K22*100)</f>
        <v/>
      </c>
      <c r="L37" s="77" t="str">
        <f>IF(L24=0,"",L24/TrRail_act!L22*100)</f>
        <v/>
      </c>
      <c r="M37" s="77" t="str">
        <f>IF(M24=0,"",M24/TrRail_act!M22*100)</f>
        <v/>
      </c>
      <c r="N37" s="77" t="str">
        <f>IF(N24=0,"",N24/TrRail_act!N22*100)</f>
        <v/>
      </c>
      <c r="O37" s="77" t="str">
        <f>IF(O24=0,"",O24/TrRail_act!O22*100)</f>
        <v/>
      </c>
      <c r="P37" s="77" t="str">
        <f>IF(P24=0,"",P24/TrRail_act!P22*100)</f>
        <v/>
      </c>
      <c r="Q37" s="77" t="str">
        <f>IF(Q24=0,"",Q24/TrRail_act!Q22*100)</f>
        <v/>
      </c>
    </row>
    <row r="38" spans="1:17" ht="11.45" customHeight="1" x14ac:dyDescent="0.25">
      <c r="A38" s="93" t="s">
        <v>16</v>
      </c>
      <c r="B38" s="74">
        <f>IF(B25=0,"",B25/TrRail_act!B23*100)</f>
        <v>209.13857387198956</v>
      </c>
      <c r="C38" s="74">
        <f>IF(C25=0,"",C25/TrRail_act!C23*100)</f>
        <v>183.74884799623993</v>
      </c>
      <c r="D38" s="74">
        <f>IF(D25=0,"",D25/TrRail_act!D23*100)</f>
        <v>182.31848895760933</v>
      </c>
      <c r="E38" s="74">
        <f>IF(E25=0,"",E25/TrRail_act!E23*100)</f>
        <v>179.81978649862896</v>
      </c>
      <c r="F38" s="74">
        <f>IF(F25=0,"",F25/TrRail_act!F23*100)</f>
        <v>173.07281973000573</v>
      </c>
      <c r="G38" s="74">
        <f>IF(G25=0,"",G25/TrRail_act!G23*100)</f>
        <v>164.69430092390351</v>
      </c>
      <c r="H38" s="74">
        <f>IF(H25=0,"",H25/TrRail_act!H23*100)</f>
        <v>163.59822885415417</v>
      </c>
      <c r="I38" s="74">
        <f>IF(I25=0,"",I25/TrRail_act!I23*100)</f>
        <v>157.40604809322701</v>
      </c>
      <c r="J38" s="74">
        <f>IF(J25=0,"",J25/TrRail_act!J23*100)</f>
        <v>146.59826577485248</v>
      </c>
      <c r="K38" s="74">
        <f>IF(K25=0,"",K25/TrRail_act!K23*100)</f>
        <v>145.24417682363676</v>
      </c>
      <c r="L38" s="74">
        <f>IF(L25=0,"",L25/TrRail_act!L23*100)</f>
        <v>141.81111764403585</v>
      </c>
      <c r="M38" s="74">
        <f>IF(M25=0,"",M25/TrRail_act!M23*100)</f>
        <v>140.54897866379341</v>
      </c>
      <c r="N38" s="74">
        <f>IF(N25=0,"",N25/TrRail_act!N23*100)</f>
        <v>137.37540115151037</v>
      </c>
      <c r="O38" s="74">
        <f>IF(O25=0,"",O25/TrRail_act!O23*100)</f>
        <v>133.26941146976822</v>
      </c>
      <c r="P38" s="74">
        <f>IF(P25=0,"",P25/TrRail_act!P23*100)</f>
        <v>132.64260785287411</v>
      </c>
      <c r="Q38" s="74">
        <f>IF(Q25=0,"",Q25/TrRail_act!Q23*100)</f>
        <v>131.41804197272447</v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16.877942778333136</v>
      </c>
      <c r="C41" s="79">
        <f>IF(C17=0,"",C17/TrRail_act!C4*1000)</f>
        <v>13.897475455370641</v>
      </c>
      <c r="D41" s="79">
        <f>IF(D17=0,"",D17/TrRail_act!D4*1000)</f>
        <v>14.29355962316847</v>
      </c>
      <c r="E41" s="79">
        <f>IF(E17=0,"",E17/TrRail_act!E4*1000)</f>
        <v>14.422245822545213</v>
      </c>
      <c r="F41" s="79">
        <f>IF(F17=0,"",F17/TrRail_act!F4*1000)</f>
        <v>13.478576338562835</v>
      </c>
      <c r="G41" s="79">
        <f>IF(G17=0,"",G17/TrRail_act!G4*1000)</f>
        <v>12.090640907110226</v>
      </c>
      <c r="H41" s="79">
        <f>IF(H17=0,"",H17/TrRail_act!H4*1000)</f>
        <v>12.772847772301789</v>
      </c>
      <c r="I41" s="79">
        <f>IF(I17=0,"",I17/TrRail_act!I4*1000)</f>
        <v>13.014840362630233</v>
      </c>
      <c r="J41" s="79">
        <f>IF(J17=0,"",J17/TrRail_act!J4*1000)</f>
        <v>12.163846011842324</v>
      </c>
      <c r="K41" s="79">
        <f>IF(K17=0,"",K17/TrRail_act!K4*1000)</f>
        <v>12.485986840918788</v>
      </c>
      <c r="L41" s="79">
        <f>IF(L17=0,"",L17/TrRail_act!L4*1000)</f>
        <v>12.612101932280471</v>
      </c>
      <c r="M41" s="79">
        <f>IF(M17=0,"",M17/TrRail_act!M4*1000)</f>
        <v>12.102135605717494</v>
      </c>
      <c r="N41" s="79">
        <f>IF(N17=0,"",N17/TrRail_act!N4*1000)</f>
        <v>11.450527558474224</v>
      </c>
      <c r="O41" s="79">
        <f>IF(O17=0,"",O17/TrRail_act!O4*1000)</f>
        <v>11.597094826175924</v>
      </c>
      <c r="P41" s="79">
        <f>IF(P17=0,"",P17/TrRail_act!P4*1000)</f>
        <v>11.333692182307589</v>
      </c>
      <c r="Q41" s="79">
        <f>IF(Q17=0,"",Q17/TrRail_act!Q4*1000)</f>
        <v>9.2991394831103822</v>
      </c>
    </row>
    <row r="42" spans="1:17" ht="11.45" customHeight="1" x14ac:dyDescent="0.25">
      <c r="A42" s="91" t="s">
        <v>21</v>
      </c>
      <c r="B42" s="123">
        <f>IF(B18=0,"",B18/TrRail_act!B5*1000)</f>
        <v>4.6554426690717419</v>
      </c>
      <c r="C42" s="123">
        <f>IF(C18=0,"",C18/TrRail_act!C5*1000)</f>
        <v>4.5729138380171959</v>
      </c>
      <c r="D42" s="123">
        <f>IF(D18=0,"",D18/TrRail_act!D5*1000)</f>
        <v>4.5973056718326024</v>
      </c>
      <c r="E42" s="123">
        <f>IF(E18=0,"",E18/TrRail_act!E5*1000)</f>
        <v>4.5637948105504256</v>
      </c>
      <c r="F42" s="123">
        <f>IF(F18=0,"",F18/TrRail_act!F5*1000)</f>
        <v>4.6034722772857677</v>
      </c>
      <c r="G42" s="123">
        <f>IF(G18=0,"",G18/TrRail_act!G5*1000)</f>
        <v>4.5239764831855567</v>
      </c>
      <c r="H42" s="123">
        <f>IF(H18=0,"",H18/TrRail_act!H5*1000)</f>
        <v>4.4431189886395321</v>
      </c>
      <c r="I42" s="123">
        <f>IF(I18=0,"",I18/TrRail_act!I5*1000)</f>
        <v>4.548842410768442</v>
      </c>
      <c r="J42" s="123">
        <f>IF(J18=0,"",J18/TrRail_act!J5*1000)</f>
        <v>4.319722064788512</v>
      </c>
      <c r="K42" s="123">
        <f>IF(K18=0,"",K18/TrRail_act!K5*1000)</f>
        <v>4.29609660270701</v>
      </c>
      <c r="L42" s="123">
        <f>IF(L18=0,"",L18/TrRail_act!L5*1000)</f>
        <v>4.2430210946144298</v>
      </c>
      <c r="M42" s="123">
        <f>IF(M18=0,"",M18/TrRail_act!M5*1000)</f>
        <v>4.1132610676006349</v>
      </c>
      <c r="N42" s="123">
        <f>IF(N18=0,"",N18/TrRail_act!N5*1000)</f>
        <v>4.060251766777685</v>
      </c>
      <c r="O42" s="123">
        <f>IF(O18=0,"",O18/TrRail_act!O5*1000)</f>
        <v>3.9784089463449659</v>
      </c>
      <c r="P42" s="123">
        <f>IF(P18=0,"",P18/TrRail_act!P5*1000)</f>
        <v>3.9102801547645694</v>
      </c>
      <c r="Q42" s="123">
        <f>IF(Q18=0,"",Q18/TrRail_act!Q5*1000)</f>
        <v>3.6826371447238375</v>
      </c>
    </row>
    <row r="43" spans="1:17" ht="11.45" customHeight="1" x14ac:dyDescent="0.25">
      <c r="A43" s="19" t="s">
        <v>20</v>
      </c>
      <c r="B43" s="76">
        <f>IF(B19=0,"",B19/TrRail_act!B6*1000)</f>
        <v>18.368491572145501</v>
      </c>
      <c r="C43" s="76">
        <f>IF(C19=0,"",C19/TrRail_act!C6*1000)</f>
        <v>15.085443819669649</v>
      </c>
      <c r="D43" s="76">
        <f>IF(D19=0,"",D19/TrRail_act!D6*1000)</f>
        <v>15.588604713698652</v>
      </c>
      <c r="E43" s="76">
        <f>IF(E19=0,"",E19/TrRail_act!E6*1000)</f>
        <v>15.984468071564104</v>
      </c>
      <c r="F43" s="76">
        <f>IF(F19=0,"",F19/TrRail_act!F6*1000)</f>
        <v>14.92152473558747</v>
      </c>
      <c r="G43" s="76">
        <f>IF(G19=0,"",G19/TrRail_act!G6*1000)</f>
        <v>13.42995278603493</v>
      </c>
      <c r="H43" s="76">
        <f>IF(H19=0,"",H19/TrRail_act!H6*1000)</f>
        <v>14.219826677583372</v>
      </c>
      <c r="I43" s="76">
        <f>IF(I19=0,"",I19/TrRail_act!I6*1000)</f>
        <v>14.559202625499701</v>
      </c>
      <c r="J43" s="76">
        <f>IF(J19=0,"",J19/TrRail_act!J6*1000)</f>
        <v>13.41864756124097</v>
      </c>
      <c r="K43" s="76">
        <f>IF(K19=0,"",K19/TrRail_act!K6*1000)</f>
        <v>13.544182517965657</v>
      </c>
      <c r="L43" s="76">
        <f>IF(L19=0,"",L19/TrRail_act!L6*1000)</f>
        <v>13.639454992816919</v>
      </c>
      <c r="M43" s="76">
        <f>IF(M19=0,"",M19/TrRail_act!M6*1000)</f>
        <v>13.110361871655829</v>
      </c>
      <c r="N43" s="76">
        <f>IF(N19=0,"",N19/TrRail_act!N6*1000)</f>
        <v>12.32043677164488</v>
      </c>
      <c r="O43" s="76">
        <f>IF(O19=0,"",O19/TrRail_act!O6*1000)</f>
        <v>12.441457073248438</v>
      </c>
      <c r="P43" s="76">
        <f>IF(P19=0,"",P19/TrRail_act!P6*1000)</f>
        <v>12.071949387606367</v>
      </c>
      <c r="Q43" s="76">
        <f>IF(Q19=0,"",Q19/TrRail_act!Q6*1000)</f>
        <v>9.7121033145213165</v>
      </c>
    </row>
    <row r="44" spans="1:17" ht="11.45" customHeight="1" x14ac:dyDescent="0.25">
      <c r="A44" s="62" t="s">
        <v>17</v>
      </c>
      <c r="B44" s="77" t="str">
        <f>IF(B20=0,"",B20/TrRail_act!B7*1000)</f>
        <v/>
      </c>
      <c r="C44" s="77" t="str">
        <f>IF(C20=0,"",C20/TrRail_act!C7*1000)</f>
        <v/>
      </c>
      <c r="D44" s="77" t="str">
        <f>IF(D20=0,"",D20/TrRail_act!D7*1000)</f>
        <v/>
      </c>
      <c r="E44" s="77" t="str">
        <f>IF(E20=0,"",E20/TrRail_act!E7*1000)</f>
        <v/>
      </c>
      <c r="F44" s="77" t="str">
        <f>IF(F20=0,"",F20/TrRail_act!F7*1000)</f>
        <v/>
      </c>
      <c r="G44" s="77" t="str">
        <f>IF(G20=0,"",G20/TrRail_act!G7*1000)</f>
        <v/>
      </c>
      <c r="H44" s="77" t="str">
        <f>IF(H20=0,"",H20/TrRail_act!H7*1000)</f>
        <v/>
      </c>
      <c r="I44" s="77" t="str">
        <f>IF(I20=0,"",I20/TrRail_act!I7*1000)</f>
        <v/>
      </c>
      <c r="J44" s="77" t="str">
        <f>IF(J20=0,"",J20/TrRail_act!J7*1000)</f>
        <v/>
      </c>
      <c r="K44" s="77" t="str">
        <f>IF(K20=0,"",K20/TrRail_act!K7*1000)</f>
        <v/>
      </c>
      <c r="L44" s="77" t="str">
        <f>IF(L20=0,"",L20/TrRail_act!L7*1000)</f>
        <v/>
      </c>
      <c r="M44" s="77" t="str">
        <f>IF(M20=0,"",M20/TrRail_act!M7*1000)</f>
        <v/>
      </c>
      <c r="N44" s="77" t="str">
        <f>IF(N20=0,"",N20/TrRail_act!N7*1000)</f>
        <v/>
      </c>
      <c r="O44" s="77" t="str">
        <f>IF(O20=0,"",O20/TrRail_act!O7*1000)</f>
        <v/>
      </c>
      <c r="P44" s="77" t="str">
        <f>IF(P20=0,"",P20/TrRail_act!P7*1000)</f>
        <v/>
      </c>
      <c r="Q44" s="77" t="str">
        <f>IF(Q20=0,"",Q20/TrRail_act!Q7*1000)</f>
        <v/>
      </c>
    </row>
    <row r="45" spans="1:17" ht="11.45" customHeight="1" x14ac:dyDescent="0.25">
      <c r="A45" s="62" t="s">
        <v>16</v>
      </c>
      <c r="B45" s="77">
        <f>IF(B21=0,"",B21/TrRail_act!B8*1000)</f>
        <v>18.368491572145501</v>
      </c>
      <c r="C45" s="77">
        <f>IF(C21=0,"",C21/TrRail_act!C8*1000)</f>
        <v>15.085443819669649</v>
      </c>
      <c r="D45" s="77">
        <f>IF(D21=0,"",D21/TrRail_act!D8*1000)</f>
        <v>15.588604713698652</v>
      </c>
      <c r="E45" s="77">
        <f>IF(E21=0,"",E21/TrRail_act!E8*1000)</f>
        <v>15.984468071564104</v>
      </c>
      <c r="F45" s="77">
        <f>IF(F21=0,"",F21/TrRail_act!F8*1000)</f>
        <v>14.92152473558747</v>
      </c>
      <c r="G45" s="77">
        <f>IF(G21=0,"",G21/TrRail_act!G8*1000)</f>
        <v>13.42995278603493</v>
      </c>
      <c r="H45" s="77">
        <f>IF(H21=0,"",H21/TrRail_act!H8*1000)</f>
        <v>14.219826677583372</v>
      </c>
      <c r="I45" s="77">
        <f>IF(I21=0,"",I21/TrRail_act!I8*1000)</f>
        <v>14.559202625499701</v>
      </c>
      <c r="J45" s="77">
        <f>IF(J21=0,"",J21/TrRail_act!J8*1000)</f>
        <v>13.41864756124097</v>
      </c>
      <c r="K45" s="77">
        <f>IF(K21=0,"",K21/TrRail_act!K8*1000)</f>
        <v>13.544182517965657</v>
      </c>
      <c r="L45" s="77">
        <f>IF(L21=0,"",L21/TrRail_act!L8*1000)</f>
        <v>13.639454992816919</v>
      </c>
      <c r="M45" s="77">
        <f>IF(M21=0,"",M21/TrRail_act!M8*1000)</f>
        <v>13.110361871655829</v>
      </c>
      <c r="N45" s="77">
        <f>IF(N21=0,"",N21/TrRail_act!N8*1000)</f>
        <v>12.32043677164488</v>
      </c>
      <c r="O45" s="77">
        <f>IF(O21=0,"",O21/TrRail_act!O8*1000)</f>
        <v>12.441457073248438</v>
      </c>
      <c r="P45" s="77">
        <f>IF(P21=0,"",P21/TrRail_act!P8*1000)</f>
        <v>12.071949387606367</v>
      </c>
      <c r="Q45" s="77">
        <f>IF(Q21=0,"",Q21/TrRail_act!Q8*1000)</f>
        <v>9.7121033145213165</v>
      </c>
    </row>
    <row r="46" spans="1:17" ht="11.45" customHeight="1" x14ac:dyDescent="0.25">
      <c r="A46" s="118" t="s">
        <v>19</v>
      </c>
      <c r="B46" s="122" t="str">
        <f>IF(B22=0,"",B22/TrRail_act!B9*1000)</f>
        <v/>
      </c>
      <c r="C46" s="122" t="str">
        <f>IF(C22=0,"",C22/TrRail_act!C9*1000)</f>
        <v/>
      </c>
      <c r="D46" s="122" t="str">
        <f>IF(D22=0,"",D22/TrRail_act!D9*1000)</f>
        <v/>
      </c>
      <c r="E46" s="122" t="str">
        <f>IF(E22=0,"",E22/TrRail_act!E9*1000)</f>
        <v/>
      </c>
      <c r="F46" s="122" t="str">
        <f>IF(F22=0,"",F22/TrRail_act!F9*1000)</f>
        <v/>
      </c>
      <c r="G46" s="122" t="str">
        <f>IF(G22=0,"",G22/TrRail_act!G9*1000)</f>
        <v/>
      </c>
      <c r="H46" s="122" t="str">
        <f>IF(H22=0,"",H22/TrRail_act!H9*1000)</f>
        <v/>
      </c>
      <c r="I46" s="122" t="str">
        <f>IF(I22=0,"",I22/TrRail_act!I9*1000)</f>
        <v/>
      </c>
      <c r="J46" s="122" t="str">
        <f>IF(J22=0,"",J22/TrRail_act!J9*1000)</f>
        <v/>
      </c>
      <c r="K46" s="122" t="str">
        <f>IF(K22=0,"",K22/TrRail_act!K9*1000)</f>
        <v/>
      </c>
      <c r="L46" s="122" t="str">
        <f>IF(L22=0,"",L22/TrRail_act!L9*1000)</f>
        <v/>
      </c>
      <c r="M46" s="122" t="str">
        <f>IF(M22=0,"",M22/TrRail_act!M9*1000)</f>
        <v/>
      </c>
      <c r="N46" s="122" t="str">
        <f>IF(N22=0,"",N22/TrRail_act!N9*1000)</f>
        <v/>
      </c>
      <c r="O46" s="122" t="str">
        <f>IF(O22=0,"",O22/TrRail_act!O9*1000)</f>
        <v/>
      </c>
      <c r="P46" s="122" t="str">
        <f>IF(P22=0,"",P22/TrRail_act!P9*1000)</f>
        <v/>
      </c>
      <c r="Q46" s="122" t="str">
        <f>IF(Q22=0,"",Q22/TrRail_act!Q9*1000)</f>
        <v/>
      </c>
    </row>
    <row r="47" spans="1:17" ht="11.45" customHeight="1" x14ac:dyDescent="0.25">
      <c r="A47" s="25" t="s">
        <v>36</v>
      </c>
      <c r="B47" s="79">
        <f>IF(B23=0,"",B23/TrRail_act!B10*1000)</f>
        <v>2.5485873986252185</v>
      </c>
      <c r="C47" s="79">
        <f>IF(C23=0,"",C23/TrRail_act!C10*1000)</f>
        <v>2.0172718100615135</v>
      </c>
      <c r="D47" s="79">
        <f>IF(D23=0,"",D23/TrRail_act!D10*1000)</f>
        <v>1.7769319652740665</v>
      </c>
      <c r="E47" s="79">
        <f>IF(E23=0,"",E23/TrRail_act!E10*1000)</f>
        <v>2.344636971574666</v>
      </c>
      <c r="F47" s="79">
        <f>IF(F23=0,"",F23/TrRail_act!F10*1000)</f>
        <v>2.6785503979182201</v>
      </c>
      <c r="G47" s="79">
        <f>IF(G23=0,"",G23/TrRail_act!G10*1000)</f>
        <v>1.9156031619667104</v>
      </c>
      <c r="H47" s="79">
        <f>IF(H23=0,"",H23/TrRail_act!H10*1000)</f>
        <v>1.8147369946116594</v>
      </c>
      <c r="I47" s="79">
        <f>IF(I23=0,"",I23/TrRail_act!I10*1000)</f>
        <v>1.7704577165718964</v>
      </c>
      <c r="J47" s="79">
        <f>IF(J23=0,"",J23/TrRail_act!J10*1000)</f>
        <v>1.6029012445056594</v>
      </c>
      <c r="K47" s="79">
        <f>IF(K23=0,"",K23/TrRail_act!K10*1000)</f>
        <v>1.6341012714146959</v>
      </c>
      <c r="L47" s="79">
        <f>IF(L23=0,"",L23/TrRail_act!L10*1000)</f>
        <v>1.6740347186034432</v>
      </c>
      <c r="M47" s="79">
        <f>IF(M23=0,"",M23/TrRail_act!M10*1000)</f>
        <v>1.6285101026081206</v>
      </c>
      <c r="N47" s="79">
        <f>IF(N23=0,"",N23/TrRail_act!N10*1000)</f>
        <v>1.6752590916049954</v>
      </c>
      <c r="O47" s="79">
        <f>IF(O23=0,"",O23/TrRail_act!O10*1000)</f>
        <v>1.6862287629723653</v>
      </c>
      <c r="P47" s="79">
        <f>IF(P23=0,"",P23/TrRail_act!P10*1000)</f>
        <v>1.689261623864996</v>
      </c>
      <c r="Q47" s="79">
        <f>IF(Q23=0,"",Q23/TrRail_act!Q10*1000)</f>
        <v>1.8434966001577344</v>
      </c>
    </row>
    <row r="48" spans="1:17" ht="11.45" customHeight="1" x14ac:dyDescent="0.25">
      <c r="A48" s="116" t="s">
        <v>17</v>
      </c>
      <c r="B48" s="77" t="str">
        <f>IF(B24=0,"",B24/TrRail_act!B11*1000)</f>
        <v/>
      </c>
      <c r="C48" s="77" t="str">
        <f>IF(C24=0,"",C24/TrRail_act!C11*1000)</f>
        <v/>
      </c>
      <c r="D48" s="77" t="str">
        <f>IF(D24=0,"",D24/TrRail_act!D11*1000)</f>
        <v/>
      </c>
      <c r="E48" s="77" t="str">
        <f>IF(E24=0,"",E24/TrRail_act!E11*1000)</f>
        <v/>
      </c>
      <c r="F48" s="77" t="str">
        <f>IF(F24=0,"",F24/TrRail_act!F11*1000)</f>
        <v/>
      </c>
      <c r="G48" s="77" t="str">
        <f>IF(G24=0,"",G24/TrRail_act!G11*1000)</f>
        <v/>
      </c>
      <c r="H48" s="77" t="str">
        <f>IF(H24=0,"",H24/TrRail_act!H11*1000)</f>
        <v/>
      </c>
      <c r="I48" s="77" t="str">
        <f>IF(I24=0,"",I24/TrRail_act!I11*1000)</f>
        <v/>
      </c>
      <c r="J48" s="77" t="str">
        <f>IF(J24=0,"",J24/TrRail_act!J11*1000)</f>
        <v/>
      </c>
      <c r="K48" s="77" t="str">
        <f>IF(K24=0,"",K24/TrRail_act!K11*1000)</f>
        <v/>
      </c>
      <c r="L48" s="77" t="str">
        <f>IF(L24=0,"",L24/TrRail_act!L11*1000)</f>
        <v/>
      </c>
      <c r="M48" s="77" t="str">
        <f>IF(M24=0,"",M24/TrRail_act!M11*1000)</f>
        <v/>
      </c>
      <c r="N48" s="77" t="str">
        <f>IF(N24=0,"",N24/TrRail_act!N11*1000)</f>
        <v/>
      </c>
      <c r="O48" s="77" t="str">
        <f>IF(O24=0,"",O24/TrRail_act!O11*1000)</f>
        <v/>
      </c>
      <c r="P48" s="77" t="str">
        <f>IF(P24=0,"",P24/TrRail_act!P11*1000)</f>
        <v/>
      </c>
      <c r="Q48" s="77" t="str">
        <f>IF(Q24=0,"",Q24/TrRail_act!Q11*1000)</f>
        <v/>
      </c>
    </row>
    <row r="49" spans="1:17" ht="11.45" customHeight="1" x14ac:dyDescent="0.25">
      <c r="A49" s="93" t="s">
        <v>16</v>
      </c>
      <c r="B49" s="74">
        <f>IF(B25=0,"",B25/TrRail_act!B12*1000)</f>
        <v>2.5485873986252185</v>
      </c>
      <c r="C49" s="74">
        <f>IF(C25=0,"",C25/TrRail_act!C12*1000)</f>
        <v>2.0172718100615135</v>
      </c>
      <c r="D49" s="74">
        <f>IF(D25=0,"",D25/TrRail_act!D12*1000)</f>
        <v>1.7769319652740665</v>
      </c>
      <c r="E49" s="74">
        <f>IF(E25=0,"",E25/TrRail_act!E12*1000)</f>
        <v>2.344636971574666</v>
      </c>
      <c r="F49" s="74">
        <f>IF(F25=0,"",F25/TrRail_act!F12*1000)</f>
        <v>2.6785503979182201</v>
      </c>
      <c r="G49" s="74">
        <f>IF(G25=0,"",G25/TrRail_act!G12*1000)</f>
        <v>1.9156031619667104</v>
      </c>
      <c r="H49" s="74">
        <f>IF(H25=0,"",H25/TrRail_act!H12*1000)</f>
        <v>1.8147369946116594</v>
      </c>
      <c r="I49" s="74">
        <f>IF(I25=0,"",I25/TrRail_act!I12*1000)</f>
        <v>1.7704577165718964</v>
      </c>
      <c r="J49" s="74">
        <f>IF(J25=0,"",J25/TrRail_act!J12*1000)</f>
        <v>1.6029012445056594</v>
      </c>
      <c r="K49" s="74">
        <f>IF(K25=0,"",K25/TrRail_act!K12*1000)</f>
        <v>1.6341012714146959</v>
      </c>
      <c r="L49" s="74">
        <f>IF(L25=0,"",L25/TrRail_act!L12*1000)</f>
        <v>1.6740347186034432</v>
      </c>
      <c r="M49" s="74">
        <f>IF(M25=0,"",M25/TrRail_act!M12*1000)</f>
        <v>1.6285101026081206</v>
      </c>
      <c r="N49" s="74">
        <f>IF(N25=0,"",N25/TrRail_act!N12*1000)</f>
        <v>1.6752590916049954</v>
      </c>
      <c r="O49" s="74">
        <f>IF(O25=0,"",O25/TrRail_act!O12*1000)</f>
        <v>1.6862287629723653</v>
      </c>
      <c r="P49" s="74">
        <f>IF(P25=0,"",P25/TrRail_act!P12*1000)</f>
        <v>1.689261623864996</v>
      </c>
      <c r="Q49" s="74">
        <f>IF(Q25=0,"",Q25/TrRail_act!Q12*1000)</f>
        <v>1.8434966001577344</v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323493.90325138508</v>
      </c>
      <c r="C52" s="40">
        <f>IF(C17=0,"",1000000*C17/TrRail_act!C37)</f>
        <v>255516.62276760268</v>
      </c>
      <c r="D52" s="40">
        <f>IF(D17=0,"",1000000*D17/TrRail_act!D37)</f>
        <v>251187.55029164848</v>
      </c>
      <c r="E52" s="40">
        <f>IF(E17=0,"",1000000*E17/TrRail_act!E37)</f>
        <v>226949.94901152732</v>
      </c>
      <c r="F52" s="40">
        <f>IF(F17=0,"",1000000*F17/TrRail_act!F37)</f>
        <v>203572.61830552435</v>
      </c>
      <c r="G52" s="40">
        <f>IF(G17=0,"",1000000*G17/TrRail_act!G37)</f>
        <v>175431.61608746889</v>
      </c>
      <c r="H52" s="40">
        <f>IF(H17=0,"",1000000*H17/TrRail_act!H37)</f>
        <v>186910.01069193659</v>
      </c>
      <c r="I52" s="40">
        <f>IF(I17=0,"",1000000*I17/TrRail_act!I37)</f>
        <v>185095.46893461619</v>
      </c>
      <c r="J52" s="40">
        <f>IF(J17=0,"",1000000*J17/TrRail_act!J37)</f>
        <v>182511.44409770073</v>
      </c>
      <c r="K52" s="40">
        <f>IF(K17=0,"",1000000*K17/TrRail_act!K37)</f>
        <v>186126.81484471171</v>
      </c>
      <c r="L52" s="40">
        <f>IF(L17=0,"",1000000*L17/TrRail_act!L37)</f>
        <v>190648.14362004181</v>
      </c>
      <c r="M52" s="40">
        <f>IF(M17=0,"",1000000*M17/TrRail_act!M37)</f>
        <v>193196.75828784792</v>
      </c>
      <c r="N52" s="40">
        <f>IF(N17=0,"",1000000*N17/TrRail_act!N37)</f>
        <v>182972.03014811926</v>
      </c>
      <c r="O52" s="40">
        <f>IF(O17=0,"",1000000*O17/TrRail_act!O37)</f>
        <v>187208.78887455724</v>
      </c>
      <c r="P52" s="40">
        <f>IF(P17=0,"",1000000*P17/TrRail_act!P37)</f>
        <v>191016.70010475849</v>
      </c>
      <c r="Q52" s="40">
        <f>IF(Q17=0,"",1000000*Q17/TrRail_act!Q37)</f>
        <v>204514.05618092808</v>
      </c>
    </row>
    <row r="53" spans="1:17" ht="11.45" customHeight="1" x14ac:dyDescent="0.25">
      <c r="A53" s="91" t="s">
        <v>21</v>
      </c>
      <c r="B53" s="121">
        <f>IF(B18=0,"",1000000*B18/TrRail_act!B38)</f>
        <v>39741.583760368521</v>
      </c>
      <c r="C53" s="121">
        <f>IF(C18=0,"",1000000*C18/TrRail_act!C38)</f>
        <v>38909.266710816541</v>
      </c>
      <c r="D53" s="121">
        <f>IF(D18=0,"",1000000*D18/TrRail_act!D38)</f>
        <v>38748.431960362388</v>
      </c>
      <c r="E53" s="121">
        <f>IF(E18=0,"",1000000*E18/TrRail_act!E38)</f>
        <v>38504.327648803337</v>
      </c>
      <c r="F53" s="121">
        <f>IF(F18=0,"",1000000*F18/TrRail_act!F38)</f>
        <v>38334.412149621632</v>
      </c>
      <c r="G53" s="121">
        <f>IF(G18=0,"",1000000*G18/TrRail_act!G38)</f>
        <v>37575.033728038215</v>
      </c>
      <c r="H53" s="121">
        <f>IF(H18=0,"",1000000*H18/TrRail_act!H38)</f>
        <v>36341.499155888108</v>
      </c>
      <c r="I53" s="121">
        <f>IF(I18=0,"",1000000*I18/TrRail_act!I38)</f>
        <v>36293.145939880138</v>
      </c>
      <c r="J53" s="121">
        <f>IF(J18=0,"",1000000*J18/TrRail_act!J38)</f>
        <v>33756.734611332125</v>
      </c>
      <c r="K53" s="121">
        <f>IF(K18=0,"",1000000*K18/TrRail_act!K38)</f>
        <v>30651.695736434409</v>
      </c>
      <c r="L53" s="121">
        <f>IF(L18=0,"",1000000*L18/TrRail_act!L38)</f>
        <v>29333.050059095302</v>
      </c>
      <c r="M53" s="121">
        <f>IF(M18=0,"",1000000*M18/TrRail_act!M38)</f>
        <v>30779.374057819288</v>
      </c>
      <c r="N53" s="121">
        <f>IF(N18=0,"",1000000*N18/TrRail_act!N38)</f>
        <v>29380.879100043785</v>
      </c>
      <c r="O53" s="121">
        <f>IF(O18=0,"",1000000*O18/TrRail_act!O38)</f>
        <v>28094.412064792894</v>
      </c>
      <c r="P53" s="121">
        <f>IF(P18=0,"",1000000*P18/TrRail_act!P38)</f>
        <v>27519.690396289363</v>
      </c>
      <c r="Q53" s="121">
        <f>IF(Q18=0,"",1000000*Q18/TrRail_act!Q38)</f>
        <v>26771.186907023482</v>
      </c>
    </row>
    <row r="54" spans="1:17" ht="11.45" customHeight="1" x14ac:dyDescent="0.25">
      <c r="A54" s="19" t="s">
        <v>20</v>
      </c>
      <c r="B54" s="38">
        <f>IF(B19=0,"",1000000*B19/TrRail_act!B39)</f>
        <v>415098.98277210695</v>
      </c>
      <c r="C54" s="38">
        <f>IF(C19=0,"",1000000*C19/TrRail_act!C39)</f>
        <v>325497.46087825665</v>
      </c>
      <c r="D54" s="38">
        <f>IF(D19=0,"",1000000*D19/TrRail_act!D39)</f>
        <v>320372.70377118612</v>
      </c>
      <c r="E54" s="38">
        <f>IF(E19=0,"",1000000*E19/TrRail_act!E39)</f>
        <v>291496.28388773598</v>
      </c>
      <c r="F54" s="38">
        <f>IF(F19=0,"",1000000*F19/TrRail_act!F39)</f>
        <v>259727.7899288194</v>
      </c>
      <c r="G54" s="38">
        <f>IF(G19=0,"",1000000*G19/TrRail_act!G39)</f>
        <v>224552.92704312809</v>
      </c>
      <c r="H54" s="38">
        <f>IF(H19=0,"",1000000*H19/TrRail_act!H39)</f>
        <v>241137.75047886596</v>
      </c>
      <c r="I54" s="38">
        <f>IF(I19=0,"",1000000*I19/TrRail_act!I39)</f>
        <v>241537.72938089541</v>
      </c>
      <c r="J54" s="38">
        <f>IF(J19=0,"",1000000*J19/TrRail_act!J39)</f>
        <v>236085.93716941969</v>
      </c>
      <c r="K54" s="38">
        <f>IF(K19=0,"",1000000*K19/TrRail_act!K39)</f>
        <v>234973.40398984097</v>
      </c>
      <c r="L54" s="38">
        <f>IF(L19=0,"",1000000*L19/TrRail_act!L39)</f>
        <v>241329.5140108373</v>
      </c>
      <c r="M54" s="38">
        <f>IF(M19=0,"",1000000*M19/TrRail_act!M39)</f>
        <v>244224.44222218639</v>
      </c>
      <c r="N54" s="38">
        <f>IF(N19=0,"",1000000*N19/TrRail_act!N39)</f>
        <v>229514.8031929906</v>
      </c>
      <c r="O54" s="38">
        <f>IF(O19=0,"",1000000*O19/TrRail_act!O39)</f>
        <v>234219.85475016947</v>
      </c>
      <c r="P54" s="38">
        <f>IF(P19=0,"",1000000*P19/TrRail_act!P39)</f>
        <v>236226.10051657006</v>
      </c>
      <c r="Q54" s="38">
        <f>IF(Q19=0,"",1000000*Q19/TrRail_act!Q39)</f>
        <v>250969.57883206219</v>
      </c>
    </row>
    <row r="55" spans="1:17" ht="11.45" customHeight="1" x14ac:dyDescent="0.25">
      <c r="A55" s="62" t="s">
        <v>17</v>
      </c>
      <c r="B55" s="42" t="str">
        <f>IF(B20=0,"",1000000*B20/TrRail_act!B40)</f>
        <v/>
      </c>
      <c r="C55" s="42" t="str">
        <f>IF(C20=0,"",1000000*C20/TrRail_act!C40)</f>
        <v/>
      </c>
      <c r="D55" s="42" t="str">
        <f>IF(D20=0,"",1000000*D20/TrRail_act!D40)</f>
        <v/>
      </c>
      <c r="E55" s="42" t="str">
        <f>IF(E20=0,"",1000000*E20/TrRail_act!E40)</f>
        <v/>
      </c>
      <c r="F55" s="42" t="str">
        <f>IF(F20=0,"",1000000*F20/TrRail_act!F40)</f>
        <v/>
      </c>
      <c r="G55" s="42" t="str">
        <f>IF(G20=0,"",1000000*G20/TrRail_act!G40)</f>
        <v/>
      </c>
      <c r="H55" s="42" t="str">
        <f>IF(H20=0,"",1000000*H20/TrRail_act!H40)</f>
        <v/>
      </c>
      <c r="I55" s="42" t="str">
        <f>IF(I20=0,"",1000000*I20/TrRail_act!I40)</f>
        <v/>
      </c>
      <c r="J55" s="42" t="str">
        <f>IF(J20=0,"",1000000*J20/TrRail_act!J40)</f>
        <v/>
      </c>
      <c r="K55" s="42" t="str">
        <f>IF(K20=0,"",1000000*K20/TrRail_act!K40)</f>
        <v/>
      </c>
      <c r="L55" s="42" t="str">
        <f>IF(L20=0,"",1000000*L20/TrRail_act!L40)</f>
        <v/>
      </c>
      <c r="M55" s="42" t="str">
        <f>IF(M20=0,"",1000000*M20/TrRail_act!M40)</f>
        <v/>
      </c>
      <c r="N55" s="42" t="str">
        <f>IF(N20=0,"",1000000*N20/TrRail_act!N40)</f>
        <v/>
      </c>
      <c r="O55" s="42" t="str">
        <f>IF(O20=0,"",1000000*O20/TrRail_act!O40)</f>
        <v/>
      </c>
      <c r="P55" s="42" t="str">
        <f>IF(P20=0,"",1000000*P20/TrRail_act!P40)</f>
        <v/>
      </c>
      <c r="Q55" s="42" t="str">
        <f>IF(Q20=0,"",1000000*Q20/TrRail_act!Q40)</f>
        <v/>
      </c>
    </row>
    <row r="56" spans="1:17" ht="11.45" customHeight="1" x14ac:dyDescent="0.25">
      <c r="A56" s="62" t="s">
        <v>16</v>
      </c>
      <c r="B56" s="42">
        <f>IF(B21=0,"",1000000*B21/TrRail_act!B41)</f>
        <v>415098.98277210695</v>
      </c>
      <c r="C56" s="42">
        <f>IF(C21=0,"",1000000*C21/TrRail_act!C41)</f>
        <v>325497.46087825665</v>
      </c>
      <c r="D56" s="42">
        <f>IF(D21=0,"",1000000*D21/TrRail_act!D41)</f>
        <v>320372.70377118612</v>
      </c>
      <c r="E56" s="42">
        <f>IF(E21=0,"",1000000*E21/TrRail_act!E41)</f>
        <v>291496.28388773598</v>
      </c>
      <c r="F56" s="42">
        <f>IF(F21=0,"",1000000*F21/TrRail_act!F41)</f>
        <v>259727.7899288194</v>
      </c>
      <c r="G56" s="42">
        <f>IF(G21=0,"",1000000*G21/TrRail_act!G41)</f>
        <v>224552.92704312809</v>
      </c>
      <c r="H56" s="42">
        <f>IF(H21=0,"",1000000*H21/TrRail_act!H41)</f>
        <v>241137.75047886596</v>
      </c>
      <c r="I56" s="42">
        <f>IF(I21=0,"",1000000*I21/TrRail_act!I41)</f>
        <v>241537.72938089541</v>
      </c>
      <c r="J56" s="42">
        <f>IF(J21=0,"",1000000*J21/TrRail_act!J41)</f>
        <v>236085.93716941969</v>
      </c>
      <c r="K56" s="42">
        <f>IF(K21=0,"",1000000*K21/TrRail_act!K41)</f>
        <v>234973.40398984097</v>
      </c>
      <c r="L56" s="42">
        <f>IF(L21=0,"",1000000*L21/TrRail_act!L41)</f>
        <v>241329.5140108373</v>
      </c>
      <c r="M56" s="42">
        <f>IF(M21=0,"",1000000*M21/TrRail_act!M41)</f>
        <v>244224.44222218639</v>
      </c>
      <c r="N56" s="42">
        <f>IF(N21=0,"",1000000*N21/TrRail_act!N41)</f>
        <v>229514.8031929906</v>
      </c>
      <c r="O56" s="42">
        <f>IF(O21=0,"",1000000*O21/TrRail_act!O41)</f>
        <v>234219.85475016947</v>
      </c>
      <c r="P56" s="42">
        <f>IF(P21=0,"",1000000*P21/TrRail_act!P41)</f>
        <v>236226.10051657006</v>
      </c>
      <c r="Q56" s="42">
        <f>IF(Q21=0,"",1000000*Q21/TrRail_act!Q41)</f>
        <v>250969.57883206219</v>
      </c>
    </row>
    <row r="57" spans="1:17" ht="11.45" customHeight="1" x14ac:dyDescent="0.25">
      <c r="A57" s="118" t="s">
        <v>19</v>
      </c>
      <c r="B57" s="120" t="str">
        <f>IF(B22=0,"",1000000*B22/TrRail_act!B42)</f>
        <v/>
      </c>
      <c r="C57" s="120" t="str">
        <f>IF(C22=0,"",1000000*C22/TrRail_act!C42)</f>
        <v/>
      </c>
      <c r="D57" s="120" t="str">
        <f>IF(D22=0,"",1000000*D22/TrRail_act!D42)</f>
        <v/>
      </c>
      <c r="E57" s="120" t="str">
        <f>IF(E22=0,"",1000000*E22/TrRail_act!E42)</f>
        <v/>
      </c>
      <c r="F57" s="120" t="str">
        <f>IF(F22=0,"",1000000*F22/TrRail_act!F42)</f>
        <v/>
      </c>
      <c r="G57" s="120" t="str">
        <f>IF(G22=0,"",1000000*G22/TrRail_act!G42)</f>
        <v/>
      </c>
      <c r="H57" s="120" t="str">
        <f>IF(H22=0,"",1000000*H22/TrRail_act!H42)</f>
        <v/>
      </c>
      <c r="I57" s="120" t="str">
        <f>IF(I22=0,"",1000000*I22/TrRail_act!I42)</f>
        <v/>
      </c>
      <c r="J57" s="120" t="str">
        <f>IF(J22=0,"",1000000*J22/TrRail_act!J42)</f>
        <v/>
      </c>
      <c r="K57" s="120" t="str">
        <f>IF(K22=0,"",1000000*K22/TrRail_act!K42)</f>
        <v/>
      </c>
      <c r="L57" s="120" t="str">
        <f>IF(L22=0,"",1000000*L22/TrRail_act!L42)</f>
        <v/>
      </c>
      <c r="M57" s="120" t="str">
        <f>IF(M22=0,"",1000000*M22/TrRail_act!M42)</f>
        <v/>
      </c>
      <c r="N57" s="120" t="str">
        <f>IF(N22=0,"",1000000*N22/TrRail_act!N42)</f>
        <v/>
      </c>
      <c r="O57" s="120" t="str">
        <f>IF(O22=0,"",1000000*O22/TrRail_act!O42)</f>
        <v/>
      </c>
      <c r="P57" s="120" t="str">
        <f>IF(P22=0,"",1000000*P22/TrRail_act!P42)</f>
        <v/>
      </c>
      <c r="Q57" s="120" t="str">
        <f>IF(Q22=0,"",1000000*Q22/TrRail_act!Q42)</f>
        <v/>
      </c>
    </row>
    <row r="58" spans="1:17" ht="11.45" customHeight="1" x14ac:dyDescent="0.25">
      <c r="A58" s="25" t="s">
        <v>18</v>
      </c>
      <c r="B58" s="40">
        <f>IF(B23=0,"",1000000*B23/TrRail_act!B43)</f>
        <v>351267.26685591508</v>
      </c>
      <c r="C58" s="40">
        <f>IF(C23=0,"",1000000*C23/TrRail_act!C43)</f>
        <v>254899.20097077853</v>
      </c>
      <c r="D58" s="40">
        <f>IF(D23=0,"",1000000*D23/TrRail_act!D43)</f>
        <v>213231.835832888</v>
      </c>
      <c r="E58" s="40">
        <f>IF(E23=0,"",1000000*E23/TrRail_act!E43)</f>
        <v>274119.23345126701</v>
      </c>
      <c r="F58" s="40">
        <f>IF(F23=0,"",1000000*F23/TrRail_act!F43)</f>
        <v>291992.08944497275</v>
      </c>
      <c r="G58" s="40">
        <f>IF(G23=0,"",1000000*G23/TrRail_act!G43)</f>
        <v>236958.85910707168</v>
      </c>
      <c r="H58" s="40">
        <f>IF(H23=0,"",1000000*H23/TrRail_act!H43)</f>
        <v>236935.857544853</v>
      </c>
      <c r="I58" s="40">
        <f>IF(I23=0,"",1000000*I23/TrRail_act!I43)</f>
        <v>218969.30245857799</v>
      </c>
      <c r="J58" s="40">
        <f>IF(J23=0,"",1000000*J23/TrRail_act!J43)</f>
        <v>186317.23340822657</v>
      </c>
      <c r="K58" s="40">
        <f>IF(K23=0,"",1000000*K23/TrRail_act!K43)</f>
        <v>142248.51567664926</v>
      </c>
      <c r="L58" s="40">
        <f>IF(L23=0,"",1000000*L23/TrRail_act!L43)</f>
        <v>169600.64242851135</v>
      </c>
      <c r="M58" s="40">
        <f>IF(M23=0,"",1000000*M23/TrRail_act!M43)</f>
        <v>162036.75520950797</v>
      </c>
      <c r="N58" s="40">
        <f>IF(N23=0,"",1000000*N23/TrRail_act!N43)</f>
        <v>157973.81073755925</v>
      </c>
      <c r="O58" s="40">
        <f>IF(O23=0,"",1000000*O23/TrRail_act!O43)</f>
        <v>177923.31817002821</v>
      </c>
      <c r="P58" s="40">
        <f>IF(P23=0,"",1000000*P23/TrRail_act!P43)</f>
        <v>185273.17859756583</v>
      </c>
      <c r="Q58" s="40">
        <f>IF(Q23=0,"",1000000*Q23/TrRail_act!Q43)</f>
        <v>193257.98520162885</v>
      </c>
    </row>
    <row r="59" spans="1:17" ht="11.45" customHeight="1" x14ac:dyDescent="0.25">
      <c r="A59" s="116" t="s">
        <v>17</v>
      </c>
      <c r="B59" s="42" t="str">
        <f>IF(B24=0,"",1000000*B24/TrRail_act!B44)</f>
        <v/>
      </c>
      <c r="C59" s="42" t="str">
        <f>IF(C24=0,"",1000000*C24/TrRail_act!C44)</f>
        <v/>
      </c>
      <c r="D59" s="42" t="str">
        <f>IF(D24=0,"",1000000*D24/TrRail_act!D44)</f>
        <v/>
      </c>
      <c r="E59" s="42" t="str">
        <f>IF(E24=0,"",1000000*E24/TrRail_act!E44)</f>
        <v/>
      </c>
      <c r="F59" s="42" t="str">
        <f>IF(F24=0,"",1000000*F24/TrRail_act!F44)</f>
        <v/>
      </c>
      <c r="G59" s="42" t="str">
        <f>IF(G24=0,"",1000000*G24/TrRail_act!G44)</f>
        <v/>
      </c>
      <c r="H59" s="42" t="str">
        <f>IF(H24=0,"",1000000*H24/TrRail_act!H44)</f>
        <v/>
      </c>
      <c r="I59" s="42" t="str">
        <f>IF(I24=0,"",1000000*I24/TrRail_act!I44)</f>
        <v/>
      </c>
      <c r="J59" s="42" t="str">
        <f>IF(J24=0,"",1000000*J24/TrRail_act!J44)</f>
        <v/>
      </c>
      <c r="K59" s="42" t="str">
        <f>IF(K24=0,"",1000000*K24/TrRail_act!K44)</f>
        <v/>
      </c>
      <c r="L59" s="42" t="str">
        <f>IF(L24=0,"",1000000*L24/TrRail_act!L44)</f>
        <v/>
      </c>
      <c r="M59" s="42" t="str">
        <f>IF(M24=0,"",1000000*M24/TrRail_act!M44)</f>
        <v/>
      </c>
      <c r="N59" s="42" t="str">
        <f>IF(N24=0,"",1000000*N24/TrRail_act!N44)</f>
        <v/>
      </c>
      <c r="O59" s="42" t="str">
        <f>IF(O24=0,"",1000000*O24/TrRail_act!O44)</f>
        <v/>
      </c>
      <c r="P59" s="42" t="str">
        <f>IF(P24=0,"",1000000*P24/TrRail_act!P44)</f>
        <v/>
      </c>
      <c r="Q59" s="42" t="str">
        <f>IF(Q24=0,"",1000000*Q24/TrRail_act!Q44)</f>
        <v/>
      </c>
    </row>
    <row r="60" spans="1:17" ht="11.45" customHeight="1" x14ac:dyDescent="0.25">
      <c r="A60" s="93" t="s">
        <v>16</v>
      </c>
      <c r="B60" s="36">
        <f>IF(B25=0,"",1000000*B25/TrRail_act!B45)</f>
        <v>351267.26685591508</v>
      </c>
      <c r="C60" s="36">
        <f>IF(C25=0,"",1000000*C25/TrRail_act!C45)</f>
        <v>254899.20097077853</v>
      </c>
      <c r="D60" s="36">
        <f>IF(D25=0,"",1000000*D25/TrRail_act!D45)</f>
        <v>213231.835832888</v>
      </c>
      <c r="E60" s="36">
        <f>IF(E25=0,"",1000000*E25/TrRail_act!E45)</f>
        <v>274119.23345126701</v>
      </c>
      <c r="F60" s="36">
        <f>IF(F25=0,"",1000000*F25/TrRail_act!F45)</f>
        <v>291992.08944497275</v>
      </c>
      <c r="G60" s="36">
        <f>IF(G25=0,"",1000000*G25/TrRail_act!G45)</f>
        <v>236958.85910707168</v>
      </c>
      <c r="H60" s="36">
        <f>IF(H25=0,"",1000000*H25/TrRail_act!H45)</f>
        <v>236935.857544853</v>
      </c>
      <c r="I60" s="36">
        <f>IF(I25=0,"",1000000*I25/TrRail_act!I45)</f>
        <v>218969.30245857799</v>
      </c>
      <c r="J60" s="36">
        <f>IF(J25=0,"",1000000*J25/TrRail_act!J45)</f>
        <v>186317.23340822657</v>
      </c>
      <c r="K60" s="36">
        <f>IF(K25=0,"",1000000*K25/TrRail_act!K45)</f>
        <v>142248.51567664926</v>
      </c>
      <c r="L60" s="36">
        <f>IF(L25=0,"",1000000*L25/TrRail_act!L45)</f>
        <v>169600.64242851135</v>
      </c>
      <c r="M60" s="36">
        <f>IF(M25=0,"",1000000*M25/TrRail_act!M45)</f>
        <v>162036.75520950797</v>
      </c>
      <c r="N60" s="36">
        <f>IF(N25=0,"",1000000*N25/TrRail_act!N45)</f>
        <v>157973.81073755925</v>
      </c>
      <c r="O60" s="36">
        <f>IF(O25=0,"",1000000*O25/TrRail_act!O45)</f>
        <v>177923.31817002821</v>
      </c>
      <c r="P60" s="36">
        <f>IF(P25=0,"",1000000*P25/TrRail_act!P45)</f>
        <v>185273.17859756583</v>
      </c>
      <c r="Q60" s="36">
        <f>IF(Q25=0,"",1000000*Q25/TrRail_act!Q45)</f>
        <v>193257.98520162885</v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0.65497808695592463</v>
      </c>
      <c r="C63" s="32">
        <f t="shared" si="9"/>
        <v>0.66591561631639651</v>
      </c>
      <c r="D63" s="32">
        <f t="shared" si="9"/>
        <v>0.70202659451462335</v>
      </c>
      <c r="E63" s="32">
        <f t="shared" si="9"/>
        <v>0.62004923713551596</v>
      </c>
      <c r="F63" s="32">
        <f t="shared" si="9"/>
        <v>0.57327921246958002</v>
      </c>
      <c r="G63" s="32">
        <f t="shared" si="9"/>
        <v>0.6313986594743568</v>
      </c>
      <c r="H63" s="32">
        <f t="shared" si="9"/>
        <v>0.64668919915626777</v>
      </c>
      <c r="I63" s="32">
        <f t="shared" si="9"/>
        <v>0.66109735180020235</v>
      </c>
      <c r="J63" s="32">
        <f t="shared" si="9"/>
        <v>0.68488344318282846</v>
      </c>
      <c r="K63" s="32">
        <f t="shared" si="9"/>
        <v>0.73718901424455163</v>
      </c>
      <c r="L63" s="32">
        <f t="shared" si="9"/>
        <v>0.70672682029022416</v>
      </c>
      <c r="M63" s="32">
        <f t="shared" si="9"/>
        <v>0.71878495871757009</v>
      </c>
      <c r="N63" s="32">
        <f t="shared" si="9"/>
        <v>0.71220991065879991</v>
      </c>
      <c r="O63" s="32">
        <f t="shared" si="9"/>
        <v>0.69088889002622744</v>
      </c>
      <c r="P63" s="32">
        <f t="shared" si="9"/>
        <v>0.68334955365917471</v>
      </c>
      <c r="Q63" s="32">
        <f t="shared" si="9"/>
        <v>0.68640141327865645</v>
      </c>
    </row>
    <row r="64" spans="1:17" ht="11.45" customHeight="1" x14ac:dyDescent="0.25">
      <c r="A64" s="91" t="s">
        <v>21</v>
      </c>
      <c r="B64" s="119">
        <f t="shared" ref="B64:Q64" si="10">IF(B18=0,0,B18/B$16)</f>
        <v>1.9637238540113927E-2</v>
      </c>
      <c r="C64" s="119">
        <f t="shared" si="10"/>
        <v>2.4761327857394516E-2</v>
      </c>
      <c r="D64" s="119">
        <f t="shared" si="10"/>
        <v>2.6604335352429745E-2</v>
      </c>
      <c r="E64" s="119">
        <f t="shared" si="10"/>
        <v>2.683925804779495E-2</v>
      </c>
      <c r="F64" s="119">
        <f t="shared" si="10"/>
        <v>2.7381722964015455E-2</v>
      </c>
      <c r="G64" s="119">
        <f t="shared" si="10"/>
        <v>3.5528335146440528E-2</v>
      </c>
      <c r="H64" s="119">
        <f t="shared" si="10"/>
        <v>3.3293954720131275E-2</v>
      </c>
      <c r="I64" s="119">
        <f t="shared" si="10"/>
        <v>3.5647324443165269E-2</v>
      </c>
      <c r="J64" s="119">
        <f t="shared" si="10"/>
        <v>3.3541810110631745E-2</v>
      </c>
      <c r="K64" s="119">
        <f t="shared" si="10"/>
        <v>2.9023123340094836E-2</v>
      </c>
      <c r="L64" s="119">
        <f t="shared" si="10"/>
        <v>2.5995366694053289E-2</v>
      </c>
      <c r="M64" s="119">
        <f t="shared" si="10"/>
        <v>2.7376546477074659E-2</v>
      </c>
      <c r="N64" s="119">
        <f t="shared" si="10"/>
        <v>2.6596202838850374E-2</v>
      </c>
      <c r="O64" s="119">
        <f t="shared" si="10"/>
        <v>2.364669337514564E-2</v>
      </c>
      <c r="P64" s="119">
        <f t="shared" si="10"/>
        <v>2.1325934934133043E-2</v>
      </c>
      <c r="Q64" s="119">
        <f t="shared" si="10"/>
        <v>1.86177626838397E-2</v>
      </c>
    </row>
    <row r="65" spans="1:17" ht="11.45" customHeight="1" x14ac:dyDescent="0.25">
      <c r="A65" s="19" t="s">
        <v>20</v>
      </c>
      <c r="B65" s="30">
        <f t="shared" ref="B65:Q65" si="11">IF(B19=0,0,B19/B$16)</f>
        <v>0.63534084841581073</v>
      </c>
      <c r="C65" s="30">
        <f t="shared" si="11"/>
        <v>0.64115428845900191</v>
      </c>
      <c r="D65" s="30">
        <f t="shared" si="11"/>
        <v>0.67542225916219356</v>
      </c>
      <c r="E65" s="30">
        <f t="shared" si="11"/>
        <v>0.593209979087721</v>
      </c>
      <c r="F65" s="30">
        <f t="shared" si="11"/>
        <v>0.5458974895055646</v>
      </c>
      <c r="G65" s="30">
        <f t="shared" si="11"/>
        <v>0.59587032432791631</v>
      </c>
      <c r="H65" s="30">
        <f t="shared" si="11"/>
        <v>0.61339524443613647</v>
      </c>
      <c r="I65" s="30">
        <f t="shared" si="11"/>
        <v>0.62545002735703714</v>
      </c>
      <c r="J65" s="30">
        <f t="shared" si="11"/>
        <v>0.65134163307219672</v>
      </c>
      <c r="K65" s="30">
        <f t="shared" si="11"/>
        <v>0.70816589090445681</v>
      </c>
      <c r="L65" s="30">
        <f t="shared" si="11"/>
        <v>0.68073145359617093</v>
      </c>
      <c r="M65" s="30">
        <f t="shared" si="11"/>
        <v>0.69140841224049543</v>
      </c>
      <c r="N65" s="30">
        <f t="shared" si="11"/>
        <v>0.68561370781994957</v>
      </c>
      <c r="O65" s="30">
        <f t="shared" si="11"/>
        <v>0.66724219665108186</v>
      </c>
      <c r="P65" s="30">
        <f t="shared" si="11"/>
        <v>0.66202361872504167</v>
      </c>
      <c r="Q65" s="30">
        <f t="shared" si="11"/>
        <v>0.6677836505948167</v>
      </c>
    </row>
    <row r="66" spans="1:17" ht="11.45" customHeight="1" x14ac:dyDescent="0.25">
      <c r="A66" s="62" t="s">
        <v>17</v>
      </c>
      <c r="B66" s="115">
        <f t="shared" ref="B66:Q66" si="12">IF(B20=0,0,B20/B$16)</f>
        <v>0</v>
      </c>
      <c r="C66" s="115">
        <f t="shared" si="12"/>
        <v>0</v>
      </c>
      <c r="D66" s="115">
        <f t="shared" si="12"/>
        <v>0</v>
      </c>
      <c r="E66" s="115">
        <f t="shared" si="12"/>
        <v>0</v>
      </c>
      <c r="F66" s="115">
        <f t="shared" si="12"/>
        <v>0</v>
      </c>
      <c r="G66" s="115">
        <f t="shared" si="12"/>
        <v>0</v>
      </c>
      <c r="H66" s="115">
        <f t="shared" si="12"/>
        <v>0</v>
      </c>
      <c r="I66" s="115">
        <f t="shared" si="12"/>
        <v>0</v>
      </c>
      <c r="J66" s="115">
        <f t="shared" si="12"/>
        <v>0</v>
      </c>
      <c r="K66" s="115">
        <f t="shared" si="12"/>
        <v>0</v>
      </c>
      <c r="L66" s="115">
        <f t="shared" si="12"/>
        <v>0</v>
      </c>
      <c r="M66" s="115">
        <f t="shared" si="12"/>
        <v>0</v>
      </c>
      <c r="N66" s="115">
        <f t="shared" si="12"/>
        <v>0</v>
      </c>
      <c r="O66" s="115">
        <f t="shared" si="12"/>
        <v>0</v>
      </c>
      <c r="P66" s="115">
        <f t="shared" si="12"/>
        <v>0</v>
      </c>
      <c r="Q66" s="115">
        <f t="shared" si="12"/>
        <v>0</v>
      </c>
    </row>
    <row r="67" spans="1:17" ht="11.45" customHeight="1" x14ac:dyDescent="0.25">
      <c r="A67" s="62" t="s">
        <v>16</v>
      </c>
      <c r="B67" s="115">
        <f t="shared" ref="B67:Q67" si="13">IF(B21=0,0,B21/B$16)</f>
        <v>0.63534084841581073</v>
      </c>
      <c r="C67" s="115">
        <f t="shared" si="13"/>
        <v>0.64115428845900191</v>
      </c>
      <c r="D67" s="115">
        <f t="shared" si="13"/>
        <v>0.67542225916219356</v>
      </c>
      <c r="E67" s="115">
        <f t="shared" si="13"/>
        <v>0.593209979087721</v>
      </c>
      <c r="F67" s="115">
        <f t="shared" si="13"/>
        <v>0.5458974895055646</v>
      </c>
      <c r="G67" s="115">
        <f t="shared" si="13"/>
        <v>0.59587032432791631</v>
      </c>
      <c r="H67" s="115">
        <f t="shared" si="13"/>
        <v>0.61339524443613647</v>
      </c>
      <c r="I67" s="115">
        <f t="shared" si="13"/>
        <v>0.62545002735703714</v>
      </c>
      <c r="J67" s="115">
        <f t="shared" si="13"/>
        <v>0.65134163307219672</v>
      </c>
      <c r="K67" s="115">
        <f t="shared" si="13"/>
        <v>0.70816589090445681</v>
      </c>
      <c r="L67" s="115">
        <f t="shared" si="13"/>
        <v>0.68073145359617093</v>
      </c>
      <c r="M67" s="115">
        <f t="shared" si="13"/>
        <v>0.69140841224049543</v>
      </c>
      <c r="N67" s="115">
        <f t="shared" si="13"/>
        <v>0.68561370781994957</v>
      </c>
      <c r="O67" s="115">
        <f t="shared" si="13"/>
        <v>0.66724219665108186</v>
      </c>
      <c r="P67" s="115">
        <f t="shared" si="13"/>
        <v>0.66202361872504167</v>
      </c>
      <c r="Q67" s="115">
        <f t="shared" si="13"/>
        <v>0.6677836505948167</v>
      </c>
    </row>
    <row r="68" spans="1:17" ht="11.45" customHeight="1" x14ac:dyDescent="0.25">
      <c r="A68" s="118" t="s">
        <v>19</v>
      </c>
      <c r="B68" s="117">
        <f t="shared" ref="B68:Q68" si="14">IF(B22=0,0,B22/B$16)</f>
        <v>0</v>
      </c>
      <c r="C68" s="117">
        <f t="shared" si="14"/>
        <v>0</v>
      </c>
      <c r="D68" s="117">
        <f t="shared" si="14"/>
        <v>0</v>
      </c>
      <c r="E68" s="117">
        <f t="shared" si="14"/>
        <v>0</v>
      </c>
      <c r="F68" s="117">
        <f t="shared" si="14"/>
        <v>0</v>
      </c>
      <c r="G68" s="117">
        <f t="shared" si="14"/>
        <v>0</v>
      </c>
      <c r="H68" s="117">
        <f t="shared" si="14"/>
        <v>0</v>
      </c>
      <c r="I68" s="117">
        <f t="shared" si="14"/>
        <v>0</v>
      </c>
      <c r="J68" s="117">
        <f t="shared" si="14"/>
        <v>0</v>
      </c>
      <c r="K68" s="117">
        <f t="shared" si="14"/>
        <v>0</v>
      </c>
      <c r="L68" s="117">
        <f t="shared" si="14"/>
        <v>0</v>
      </c>
      <c r="M68" s="117">
        <f t="shared" si="14"/>
        <v>0</v>
      </c>
      <c r="N68" s="117">
        <f t="shared" si="14"/>
        <v>0</v>
      </c>
      <c r="O68" s="117">
        <f t="shared" si="14"/>
        <v>0</v>
      </c>
      <c r="P68" s="117">
        <f t="shared" si="14"/>
        <v>0</v>
      </c>
      <c r="Q68" s="117">
        <f t="shared" si="14"/>
        <v>0</v>
      </c>
    </row>
    <row r="69" spans="1:17" ht="11.45" customHeight="1" x14ac:dyDescent="0.25">
      <c r="A69" s="25" t="s">
        <v>18</v>
      </c>
      <c r="B69" s="32">
        <f t="shared" ref="B69:Q69" si="15">IF(B23=0,0,B23/B$16)</f>
        <v>0.34502191304407531</v>
      </c>
      <c r="C69" s="32">
        <f t="shared" si="15"/>
        <v>0.33408438368360355</v>
      </c>
      <c r="D69" s="32">
        <f t="shared" si="15"/>
        <v>0.29797340548537654</v>
      </c>
      <c r="E69" s="32">
        <f t="shared" si="15"/>
        <v>0.37995076286448404</v>
      </c>
      <c r="F69" s="32">
        <f t="shared" si="15"/>
        <v>0.42672078753041992</v>
      </c>
      <c r="G69" s="32">
        <f t="shared" si="15"/>
        <v>0.36860134052564314</v>
      </c>
      <c r="H69" s="32">
        <f t="shared" si="15"/>
        <v>0.35331080084373229</v>
      </c>
      <c r="I69" s="32">
        <f t="shared" si="15"/>
        <v>0.33890264819979776</v>
      </c>
      <c r="J69" s="32">
        <f t="shared" si="15"/>
        <v>0.3151165568171716</v>
      </c>
      <c r="K69" s="32">
        <f t="shared" si="15"/>
        <v>0.26281098575544842</v>
      </c>
      <c r="L69" s="32">
        <f t="shared" si="15"/>
        <v>0.29327317970977579</v>
      </c>
      <c r="M69" s="32">
        <f t="shared" si="15"/>
        <v>0.28121504128242991</v>
      </c>
      <c r="N69" s="32">
        <f t="shared" si="15"/>
        <v>0.28779008934120004</v>
      </c>
      <c r="O69" s="32">
        <f t="shared" si="15"/>
        <v>0.30911110997377256</v>
      </c>
      <c r="P69" s="32">
        <f t="shared" si="15"/>
        <v>0.31665044634082529</v>
      </c>
      <c r="Q69" s="32">
        <f t="shared" si="15"/>
        <v>0.31359858672134366</v>
      </c>
    </row>
    <row r="70" spans="1:17" ht="11.45" customHeight="1" x14ac:dyDescent="0.25">
      <c r="A70" s="116" t="s">
        <v>17</v>
      </c>
      <c r="B70" s="115">
        <f t="shared" ref="B70:Q70" si="16">IF(B24=0,0,B24/B$16)</f>
        <v>0</v>
      </c>
      <c r="C70" s="115">
        <f t="shared" si="16"/>
        <v>0</v>
      </c>
      <c r="D70" s="115">
        <f t="shared" si="16"/>
        <v>0</v>
      </c>
      <c r="E70" s="115">
        <f t="shared" si="16"/>
        <v>0</v>
      </c>
      <c r="F70" s="115">
        <f t="shared" si="16"/>
        <v>0</v>
      </c>
      <c r="G70" s="115">
        <f t="shared" si="16"/>
        <v>0</v>
      </c>
      <c r="H70" s="115">
        <f t="shared" si="16"/>
        <v>0</v>
      </c>
      <c r="I70" s="115">
        <f t="shared" si="16"/>
        <v>0</v>
      </c>
      <c r="J70" s="115">
        <f t="shared" si="16"/>
        <v>0</v>
      </c>
      <c r="K70" s="115">
        <f t="shared" si="16"/>
        <v>0</v>
      </c>
      <c r="L70" s="115">
        <f t="shared" si="16"/>
        <v>0</v>
      </c>
      <c r="M70" s="115">
        <f t="shared" si="16"/>
        <v>0</v>
      </c>
      <c r="N70" s="115">
        <f t="shared" si="16"/>
        <v>0</v>
      </c>
      <c r="O70" s="115">
        <f t="shared" si="16"/>
        <v>0</v>
      </c>
      <c r="P70" s="115">
        <f t="shared" si="16"/>
        <v>0</v>
      </c>
      <c r="Q70" s="115">
        <f t="shared" si="16"/>
        <v>0</v>
      </c>
    </row>
    <row r="71" spans="1:17" ht="11.45" customHeight="1" x14ac:dyDescent="0.25">
      <c r="A71" s="93" t="s">
        <v>16</v>
      </c>
      <c r="B71" s="28">
        <f t="shared" ref="B71:Q71" si="17">IF(B25=0,0,B25/B$16)</f>
        <v>0.34502191304407531</v>
      </c>
      <c r="C71" s="28">
        <f t="shared" si="17"/>
        <v>0.33408438368360355</v>
      </c>
      <c r="D71" s="28">
        <f t="shared" si="17"/>
        <v>0.29797340548537654</v>
      </c>
      <c r="E71" s="28">
        <f t="shared" si="17"/>
        <v>0.37995076286448404</v>
      </c>
      <c r="F71" s="28">
        <f t="shared" si="17"/>
        <v>0.42672078753041992</v>
      </c>
      <c r="G71" s="28">
        <f t="shared" si="17"/>
        <v>0.36860134052564314</v>
      </c>
      <c r="H71" s="28">
        <f t="shared" si="17"/>
        <v>0.35331080084373229</v>
      </c>
      <c r="I71" s="28">
        <f t="shared" si="17"/>
        <v>0.33890264819979776</v>
      </c>
      <c r="J71" s="28">
        <f t="shared" si="17"/>
        <v>0.3151165568171716</v>
      </c>
      <c r="K71" s="28">
        <f t="shared" si="17"/>
        <v>0.26281098575544842</v>
      </c>
      <c r="L71" s="28">
        <f t="shared" si="17"/>
        <v>0.29327317970977579</v>
      </c>
      <c r="M71" s="28">
        <f t="shared" si="17"/>
        <v>0.28121504128242991</v>
      </c>
      <c r="N71" s="28">
        <f t="shared" si="17"/>
        <v>0.28779008934120004</v>
      </c>
      <c r="O71" s="28">
        <f t="shared" si="17"/>
        <v>0.30911110997377256</v>
      </c>
      <c r="P71" s="28">
        <f t="shared" si="17"/>
        <v>0.31665044634082529</v>
      </c>
      <c r="Q71" s="28">
        <f t="shared" si="17"/>
        <v>0.31359858672134366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2018-07-16T15:47:37Z</dcterms:created>
  <dcterms:modified xsi:type="dcterms:W3CDTF">2018-07-16T15:47:37Z</dcterms:modified>
</cp:coreProperties>
</file>